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5.xml" ContentType="application/vnd.openxmlformats-officedocument.drawing+xml"/>
  <Override PartName="/xl/charts/chart11.xml" ContentType="application/vnd.openxmlformats-officedocument.drawingml.chart+xml"/>
  <Override PartName="/xl/drawings/drawing6.xml" ContentType="application/vnd.openxmlformats-officedocument.drawing+xml"/>
  <Override PartName="/xl/charts/chart12.xml" ContentType="application/vnd.openxmlformats-officedocument.drawingml.chart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drawings/drawing8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10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11.xml" ContentType="application/vnd.openxmlformats-officedocument.drawing+xml"/>
  <Override PartName="/xl/charts/chart2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/>
  <mc:AlternateContent xmlns:mc="http://schemas.openxmlformats.org/markup-compatibility/2006">
    <mc:Choice Requires="x15">
      <x15ac:absPath xmlns:x15ac="http://schemas.microsoft.com/office/spreadsheetml/2010/11/ac" url="D:\Users\Robert &amp; Bonnie\Documents\Documents\Robert\Astronomy\Variable research\Variables\Bob Nelson\Master workbooks for stars\2024 updates active file\"/>
    </mc:Choice>
  </mc:AlternateContent>
  <xr:revisionPtr revIDLastSave="0" documentId="13_ncr:1_{9EED274D-4460-42AE-BAD4-FA7C3D3DCC0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ctive" sheetId="1" r:id="rId1"/>
    <sheet name="Graphs" sheetId="15" r:id="rId2"/>
    <sheet name="Q_fit" sheetId="3" r:id="rId3"/>
    <sheet name="A (2)" sheetId="5" r:id="rId4"/>
    <sheet name="Q_fit (2)" sheetId="6" r:id="rId5"/>
    <sheet name="A (3)" sheetId="8" r:id="rId6"/>
    <sheet name="Q_fit (3)" sheetId="9" r:id="rId7"/>
    <sheet name="A (4)" sheetId="7" r:id="rId8"/>
    <sheet name="A (5)" sheetId="10" r:id="rId9"/>
    <sheet name="BAV" sheetId="12" r:id="rId10"/>
    <sheet name="O-C Gateway" sheetId="11" r:id="rId11"/>
    <sheet name="A (old)" sheetId="13" r:id="rId12"/>
    <sheet name="Q_fit (old)" sheetId="14" r:id="rId13"/>
  </sheets>
  <definedNames>
    <definedName name="solver_adj" localSheetId="3" hidden="1">'A (2)'!$E$11:$E$13</definedName>
    <definedName name="solver_adj" localSheetId="5" hidden="1">'A (3)'!$E$11:$E$13</definedName>
    <definedName name="solver_adj" localSheetId="7" hidden="1">'A (4)'!$E$11:$E$13</definedName>
    <definedName name="solver_adj" localSheetId="8" hidden="1">'A (5)'!$S$3:$S$7</definedName>
    <definedName name="solver_adj" localSheetId="11" hidden="1">'A (old)'!$X$3:$X$7</definedName>
    <definedName name="solver_adj" localSheetId="0" hidden="1">Active!$X$3:$X$7</definedName>
    <definedName name="solver_cvg" localSheetId="3" hidden="1">0.0001</definedName>
    <definedName name="solver_cvg" localSheetId="5" hidden="1">0.0001</definedName>
    <definedName name="solver_cvg" localSheetId="7" hidden="1">0.0001</definedName>
    <definedName name="solver_cvg" localSheetId="8" hidden="1">0.0001</definedName>
    <definedName name="solver_cvg" localSheetId="11" hidden="1">0.0001</definedName>
    <definedName name="solver_cvg" localSheetId="0" hidden="1">0.0001</definedName>
    <definedName name="solver_drv" localSheetId="3" hidden="1">1</definedName>
    <definedName name="solver_drv" localSheetId="5" hidden="1">1</definedName>
    <definedName name="solver_drv" localSheetId="7" hidden="1">1</definedName>
    <definedName name="solver_drv" localSheetId="8" hidden="1">1</definedName>
    <definedName name="solver_drv" localSheetId="11" hidden="1">1</definedName>
    <definedName name="solver_drv" localSheetId="0" hidden="1">1</definedName>
    <definedName name="solver_est" localSheetId="3" hidden="1">1</definedName>
    <definedName name="solver_est" localSheetId="5" hidden="1">1</definedName>
    <definedName name="solver_est" localSheetId="7" hidden="1">1</definedName>
    <definedName name="solver_est" localSheetId="8" hidden="1">1</definedName>
    <definedName name="solver_est" localSheetId="11" hidden="1">1</definedName>
    <definedName name="solver_est" localSheetId="0" hidden="1">1</definedName>
    <definedName name="solver_itr" localSheetId="3" hidden="1">100</definedName>
    <definedName name="solver_itr" localSheetId="5" hidden="1">100</definedName>
    <definedName name="solver_itr" localSheetId="7" hidden="1">100</definedName>
    <definedName name="solver_itr" localSheetId="8" hidden="1">100</definedName>
    <definedName name="solver_itr" localSheetId="11" hidden="1">100</definedName>
    <definedName name="solver_itr" localSheetId="0" hidden="1">100</definedName>
    <definedName name="solver_lin" localSheetId="3" hidden="1">2</definedName>
    <definedName name="solver_lin" localSheetId="5" hidden="1">2</definedName>
    <definedName name="solver_lin" localSheetId="7" hidden="1">2</definedName>
    <definedName name="solver_lin" localSheetId="8" hidden="1">2</definedName>
    <definedName name="solver_lin" localSheetId="11" hidden="1">2</definedName>
    <definedName name="solver_lin" localSheetId="0" hidden="1">2</definedName>
    <definedName name="solver_neg" localSheetId="3" hidden="1">2</definedName>
    <definedName name="solver_neg" localSheetId="5" hidden="1">2</definedName>
    <definedName name="solver_neg" localSheetId="7" hidden="1">2</definedName>
    <definedName name="solver_neg" localSheetId="8" hidden="1">2</definedName>
    <definedName name="solver_neg" localSheetId="11" hidden="1">2</definedName>
    <definedName name="solver_neg" localSheetId="0" hidden="1">2</definedName>
    <definedName name="solver_num" localSheetId="3" hidden="1">0</definedName>
    <definedName name="solver_num" localSheetId="5" hidden="1">0</definedName>
    <definedName name="solver_num" localSheetId="7" hidden="1">0</definedName>
    <definedName name="solver_num" localSheetId="8" hidden="1">0</definedName>
    <definedName name="solver_num" localSheetId="11" hidden="1">0</definedName>
    <definedName name="solver_num" localSheetId="0" hidden="1">0</definedName>
    <definedName name="solver_nwt" localSheetId="3" hidden="1">1</definedName>
    <definedName name="solver_nwt" localSheetId="5" hidden="1">1</definedName>
    <definedName name="solver_nwt" localSheetId="7" hidden="1">1</definedName>
    <definedName name="solver_nwt" localSheetId="8" hidden="1">1</definedName>
    <definedName name="solver_nwt" localSheetId="11" hidden="1">1</definedName>
    <definedName name="solver_nwt" localSheetId="0" hidden="1">1</definedName>
    <definedName name="solver_opt" localSheetId="3" hidden="1">'A (2)'!$E$14</definedName>
    <definedName name="solver_opt" localSheetId="5" hidden="1">'A (3)'!$E$14</definedName>
    <definedName name="solver_opt" localSheetId="7" hidden="1">'A (4)'!$E$14</definedName>
    <definedName name="solver_opt" localSheetId="8" hidden="1">'A (5)'!$S$8</definedName>
    <definedName name="solver_opt" localSheetId="11" hidden="1">'A (old)'!$X$8</definedName>
    <definedName name="solver_opt" localSheetId="0" hidden="1">Active!$X$8</definedName>
    <definedName name="solver_pre" localSheetId="3" hidden="1">0.000001</definedName>
    <definedName name="solver_pre" localSheetId="5" hidden="1">0.000001</definedName>
    <definedName name="solver_pre" localSheetId="7" hidden="1">0.000001</definedName>
    <definedName name="solver_pre" localSheetId="8" hidden="1">0.000001</definedName>
    <definedName name="solver_pre" localSheetId="11" hidden="1">0.000001</definedName>
    <definedName name="solver_pre" localSheetId="0" hidden="1">0.000001</definedName>
    <definedName name="solver_scl" localSheetId="3" hidden="1">2</definedName>
    <definedName name="solver_scl" localSheetId="5" hidden="1">2</definedName>
    <definedName name="solver_scl" localSheetId="7" hidden="1">2</definedName>
    <definedName name="solver_scl" localSheetId="8" hidden="1">2</definedName>
    <definedName name="solver_scl" localSheetId="11" hidden="1">2</definedName>
    <definedName name="solver_scl" localSheetId="0" hidden="1">2</definedName>
    <definedName name="solver_sho" localSheetId="3" hidden="1">2</definedName>
    <definedName name="solver_sho" localSheetId="5" hidden="1">2</definedName>
    <definedName name="solver_sho" localSheetId="7" hidden="1">2</definedName>
    <definedName name="solver_sho" localSheetId="8" hidden="1">2</definedName>
    <definedName name="solver_sho" localSheetId="11" hidden="1">2</definedName>
    <definedName name="solver_sho" localSheetId="0" hidden="1">2</definedName>
    <definedName name="solver_tim" localSheetId="3" hidden="1">100</definedName>
    <definedName name="solver_tim" localSheetId="5" hidden="1">100</definedName>
    <definedName name="solver_tim" localSheetId="7" hidden="1">100</definedName>
    <definedName name="solver_tim" localSheetId="8" hidden="1">100</definedName>
    <definedName name="solver_tim" localSheetId="11" hidden="1">100</definedName>
    <definedName name="solver_tim" localSheetId="0" hidden="1">100</definedName>
    <definedName name="solver_tol" localSheetId="3" hidden="1">0.05</definedName>
    <definedName name="solver_tol" localSheetId="5" hidden="1">0.05</definedName>
    <definedName name="solver_tol" localSheetId="7" hidden="1">0.05</definedName>
    <definedName name="solver_tol" localSheetId="8" hidden="1">0.05</definedName>
    <definedName name="solver_tol" localSheetId="11" hidden="1">0.05</definedName>
    <definedName name="solver_tol" localSheetId="0" hidden="1">0.05</definedName>
    <definedName name="solver_typ" localSheetId="3" hidden="1">2</definedName>
    <definedName name="solver_typ" localSheetId="5" hidden="1">2</definedName>
    <definedName name="solver_typ" localSheetId="7" hidden="1">2</definedName>
    <definedName name="solver_typ" localSheetId="8" hidden="1">2</definedName>
    <definedName name="solver_typ" localSheetId="11" hidden="1">2</definedName>
    <definedName name="solver_typ" localSheetId="0" hidden="1">2</definedName>
    <definedName name="solver_val" localSheetId="3" hidden="1">0</definedName>
    <definedName name="solver_val" localSheetId="5" hidden="1">0</definedName>
    <definedName name="solver_val" localSheetId="7" hidden="1">0</definedName>
    <definedName name="solver_val" localSheetId="8" hidden="1">0</definedName>
    <definedName name="solver_val" localSheetId="11" hidden="1">0</definedName>
    <definedName name="solver_val" localSheetId="0" hidden="1">0</definedName>
  </definedNames>
  <calcPr calcId="181029"/>
</workbook>
</file>

<file path=xl/calcChain.xml><?xml version="1.0" encoding="utf-8"?>
<calcChain xmlns="http://schemas.openxmlformats.org/spreadsheetml/2006/main">
  <c r="E394" i="1" l="1"/>
  <c r="F394" i="1" s="1"/>
  <c r="Q394" i="1"/>
  <c r="E111" i="1"/>
  <c r="F111" i="1" s="1"/>
  <c r="Q111" i="1"/>
  <c r="E134" i="1"/>
  <c r="F134" i="1" s="1"/>
  <c r="Q134" i="1"/>
  <c r="F4" i="1"/>
  <c r="F5" i="1" s="1"/>
  <c r="E392" i="1"/>
  <c r="F392" i="1" s="1"/>
  <c r="Q392" i="1"/>
  <c r="E393" i="1"/>
  <c r="F393" i="1" s="1"/>
  <c r="Q393" i="1"/>
  <c r="E387" i="1"/>
  <c r="F387" i="1" s="1"/>
  <c r="Q387" i="1"/>
  <c r="E391" i="1"/>
  <c r="F391" i="1" s="1"/>
  <c r="Q391" i="1"/>
  <c r="E382" i="1"/>
  <c r="F382" i="1" s="1"/>
  <c r="Q382" i="1"/>
  <c r="E388" i="1"/>
  <c r="F388" i="1" s="1"/>
  <c r="Q388" i="1"/>
  <c r="E389" i="1"/>
  <c r="F389" i="1" s="1"/>
  <c r="Q389" i="1"/>
  <c r="E390" i="1"/>
  <c r="F390" i="1" s="1"/>
  <c r="Q390" i="1"/>
  <c r="E384" i="1"/>
  <c r="F384" i="1" s="1"/>
  <c r="Q384" i="1"/>
  <c r="E385" i="1"/>
  <c r="F385" i="1" s="1"/>
  <c r="V385" i="1" s="1"/>
  <c r="Q385" i="1"/>
  <c r="E386" i="1"/>
  <c r="F386" i="1" s="1"/>
  <c r="G386" i="1" s="1"/>
  <c r="K386" i="1" s="1"/>
  <c r="D9" i="1"/>
  <c r="C9" i="1"/>
  <c r="Q386" i="1"/>
  <c r="E378" i="1"/>
  <c r="F378" i="1" s="1"/>
  <c r="G378" i="1" s="1"/>
  <c r="K378" i="1" s="1"/>
  <c r="E379" i="1"/>
  <c r="F379" i="1" s="1"/>
  <c r="G379" i="1" s="1"/>
  <c r="K379" i="1" s="1"/>
  <c r="E380" i="1"/>
  <c r="F380" i="1" s="1"/>
  <c r="G380" i="1" s="1"/>
  <c r="K380" i="1" s="1"/>
  <c r="E383" i="1"/>
  <c r="F383" i="1" s="1"/>
  <c r="D11" i="1"/>
  <c r="D12" i="1"/>
  <c r="Q378" i="1"/>
  <c r="Q379" i="1"/>
  <c r="Q380" i="1"/>
  <c r="Q383" i="1"/>
  <c r="E381" i="1"/>
  <c r="F381" i="1" s="1"/>
  <c r="Q381" i="1"/>
  <c r="E375" i="1"/>
  <c r="F375" i="1" s="1"/>
  <c r="E355" i="1"/>
  <c r="F355" i="1" s="1"/>
  <c r="G355" i="1" s="1"/>
  <c r="E356" i="1"/>
  <c r="F356" i="1" s="1"/>
  <c r="G356" i="1" s="1"/>
  <c r="K356" i="1" s="1"/>
  <c r="E357" i="1"/>
  <c r="F357" i="1" s="1"/>
  <c r="G357" i="1" s="1"/>
  <c r="E358" i="1"/>
  <c r="F358" i="1" s="1"/>
  <c r="G358" i="1" s="1"/>
  <c r="E359" i="1"/>
  <c r="F359" i="1" s="1"/>
  <c r="E360" i="1"/>
  <c r="F360" i="1" s="1"/>
  <c r="G360" i="1" s="1"/>
  <c r="K360" i="1" s="1"/>
  <c r="E361" i="1"/>
  <c r="F361" i="1" s="1"/>
  <c r="G361" i="1" s="1"/>
  <c r="K361" i="1" s="1"/>
  <c r="E362" i="1"/>
  <c r="F362" i="1" s="1"/>
  <c r="E363" i="1"/>
  <c r="F363" i="1" s="1"/>
  <c r="G363" i="1" s="1"/>
  <c r="K363" i="1" s="1"/>
  <c r="E364" i="1"/>
  <c r="F364" i="1" s="1"/>
  <c r="E365" i="1"/>
  <c r="F365" i="1" s="1"/>
  <c r="G365" i="1" s="1"/>
  <c r="K365" i="1" s="1"/>
  <c r="E366" i="1"/>
  <c r="F366" i="1" s="1"/>
  <c r="G366" i="1" s="1"/>
  <c r="E367" i="1"/>
  <c r="F367" i="1" s="1"/>
  <c r="G367" i="1" s="1"/>
  <c r="E368" i="1"/>
  <c r="F368" i="1" s="1"/>
  <c r="V368" i="1" s="1"/>
  <c r="E369" i="1"/>
  <c r="F369" i="1" s="1"/>
  <c r="G369" i="1" s="1"/>
  <c r="E370" i="1"/>
  <c r="F370" i="1" s="1"/>
  <c r="G370" i="1" s="1"/>
  <c r="K370" i="1" s="1"/>
  <c r="E371" i="1"/>
  <c r="F371" i="1" s="1"/>
  <c r="G371" i="1" s="1"/>
  <c r="E372" i="1"/>
  <c r="F372" i="1" s="1"/>
  <c r="G372" i="1" s="1"/>
  <c r="E373" i="1"/>
  <c r="F373" i="1" s="1"/>
  <c r="G373" i="1" s="1"/>
  <c r="K373" i="1" s="1"/>
  <c r="E374" i="1"/>
  <c r="F374" i="1" s="1"/>
  <c r="G374" i="1" s="1"/>
  <c r="E377" i="1"/>
  <c r="F377" i="1" s="1"/>
  <c r="G377" i="1" s="1"/>
  <c r="K377" i="1" s="1"/>
  <c r="E376" i="1"/>
  <c r="F376" i="1" s="1"/>
  <c r="Q375" i="1"/>
  <c r="Q376" i="1"/>
  <c r="E287" i="1"/>
  <c r="F287" i="1" s="1"/>
  <c r="G287" i="1" s="1"/>
  <c r="Q287" i="1"/>
  <c r="E299" i="1"/>
  <c r="F299" i="1" s="1"/>
  <c r="G299" i="1" s="1"/>
  <c r="Q299" i="1"/>
  <c r="E309" i="1"/>
  <c r="F309" i="1" s="1"/>
  <c r="Q309" i="1"/>
  <c r="E334" i="1"/>
  <c r="F334" i="1" s="1"/>
  <c r="G334" i="1" s="1"/>
  <c r="K334" i="1" s="1"/>
  <c r="Q334" i="1"/>
  <c r="E345" i="1"/>
  <c r="F345" i="1" s="1"/>
  <c r="G345" i="1" s="1"/>
  <c r="Q345" i="1"/>
  <c r="E285" i="1"/>
  <c r="F285" i="1" s="1"/>
  <c r="G285" i="1" s="1"/>
  <c r="Q285" i="1"/>
  <c r="E288" i="1"/>
  <c r="F288" i="1" s="1"/>
  <c r="G288" i="1" s="1"/>
  <c r="Q288" i="1"/>
  <c r="E301" i="1"/>
  <c r="F301" i="1" s="1"/>
  <c r="G301" i="1" s="1"/>
  <c r="K301" i="1" s="1"/>
  <c r="Q301" i="1"/>
  <c r="E303" i="1"/>
  <c r="F303" i="1" s="1"/>
  <c r="G303" i="1" s="1"/>
  <c r="Q303" i="1"/>
  <c r="E307" i="1"/>
  <c r="F307" i="1" s="1"/>
  <c r="G307" i="1" s="1"/>
  <c r="Q307" i="1"/>
  <c r="E311" i="1"/>
  <c r="F311" i="1" s="1"/>
  <c r="G311" i="1" s="1"/>
  <c r="K311" i="1" s="1"/>
  <c r="Q311" i="1"/>
  <c r="E319" i="1"/>
  <c r="F319" i="1" s="1"/>
  <c r="G319" i="1" s="1"/>
  <c r="K319" i="1" s="1"/>
  <c r="Q319" i="1"/>
  <c r="E321" i="1"/>
  <c r="F321" i="1" s="1"/>
  <c r="G321" i="1" s="1"/>
  <c r="Q321" i="1"/>
  <c r="E323" i="1"/>
  <c r="F323" i="1" s="1"/>
  <c r="G323" i="1" s="1"/>
  <c r="Q323" i="1"/>
  <c r="E329" i="1"/>
  <c r="F329" i="1" s="1"/>
  <c r="G329" i="1" s="1"/>
  <c r="K329" i="1" s="1"/>
  <c r="Q329" i="1"/>
  <c r="E336" i="1"/>
  <c r="F336" i="1" s="1"/>
  <c r="G336" i="1" s="1"/>
  <c r="K336" i="1" s="1"/>
  <c r="Q336" i="1"/>
  <c r="E341" i="1"/>
  <c r="F341" i="1" s="1"/>
  <c r="G341" i="1" s="1"/>
  <c r="Q341" i="1"/>
  <c r="E343" i="1"/>
  <c r="F343" i="1" s="1"/>
  <c r="G343" i="1" s="1"/>
  <c r="Q343" i="1"/>
  <c r="E315" i="1"/>
  <c r="F315" i="1" s="1"/>
  <c r="G315" i="1" s="1"/>
  <c r="K315" i="1" s="1"/>
  <c r="Q315" i="1"/>
  <c r="E317" i="1"/>
  <c r="F317" i="1" s="1"/>
  <c r="G317" i="1" s="1"/>
  <c r="K317" i="1" s="1"/>
  <c r="Q317" i="1"/>
  <c r="E327" i="1"/>
  <c r="F327" i="1" s="1"/>
  <c r="G327" i="1" s="1"/>
  <c r="Q327" i="1"/>
  <c r="E332" i="1"/>
  <c r="F332" i="1" s="1"/>
  <c r="Q332" i="1"/>
  <c r="E313" i="1"/>
  <c r="F313" i="1" s="1"/>
  <c r="G313" i="1" s="1"/>
  <c r="K313" i="1" s="1"/>
  <c r="Q313" i="1"/>
  <c r="E325" i="1"/>
  <c r="F325" i="1" s="1"/>
  <c r="G325" i="1" s="1"/>
  <c r="Q325" i="1"/>
  <c r="E290" i="1"/>
  <c r="F290" i="1" s="1"/>
  <c r="G290" i="1" s="1"/>
  <c r="Q290" i="1"/>
  <c r="E292" i="1"/>
  <c r="F292" i="1" s="1"/>
  <c r="Q292" i="1"/>
  <c r="E294" i="1"/>
  <c r="F294" i="1" s="1"/>
  <c r="G294" i="1" s="1"/>
  <c r="K294" i="1" s="1"/>
  <c r="Q294" i="1"/>
  <c r="E286" i="1"/>
  <c r="F286" i="1" s="1"/>
  <c r="Q286" i="1"/>
  <c r="E289" i="1"/>
  <c r="F289" i="1" s="1"/>
  <c r="G289" i="1" s="1"/>
  <c r="Q289" i="1"/>
  <c r="E291" i="1"/>
  <c r="F291" i="1" s="1"/>
  <c r="Q291" i="1"/>
  <c r="E293" i="1"/>
  <c r="F293" i="1" s="1"/>
  <c r="G293" i="1" s="1"/>
  <c r="K293" i="1" s="1"/>
  <c r="Q293" i="1"/>
  <c r="E295" i="1"/>
  <c r="F295" i="1" s="1"/>
  <c r="Q295" i="1"/>
  <c r="E300" i="1"/>
  <c r="F300" i="1" s="1"/>
  <c r="G300" i="1" s="1"/>
  <c r="Q300" i="1"/>
  <c r="E302" i="1"/>
  <c r="F302" i="1" s="1"/>
  <c r="Q302" i="1"/>
  <c r="E304" i="1"/>
  <c r="F304" i="1" s="1"/>
  <c r="Q304" i="1"/>
  <c r="E308" i="1"/>
  <c r="F308" i="1" s="1"/>
  <c r="G308" i="1" s="1"/>
  <c r="K308" i="1" s="1"/>
  <c r="Q308" i="1"/>
  <c r="E310" i="1"/>
  <c r="F310" i="1" s="1"/>
  <c r="G310" i="1" s="1"/>
  <c r="Q310" i="1"/>
  <c r="E312" i="1"/>
  <c r="F312" i="1" s="1"/>
  <c r="Q312" i="1"/>
  <c r="E314" i="1"/>
  <c r="F314" i="1" s="1"/>
  <c r="G314" i="1" s="1"/>
  <c r="K314" i="1" s="1"/>
  <c r="Q314" i="1"/>
  <c r="E316" i="1"/>
  <c r="F316" i="1" s="1"/>
  <c r="Q316" i="1"/>
  <c r="E318" i="1"/>
  <c r="F318" i="1" s="1"/>
  <c r="G318" i="1" s="1"/>
  <c r="Q318" i="1"/>
  <c r="E320" i="1"/>
  <c r="F320" i="1" s="1"/>
  <c r="Q320" i="1"/>
  <c r="E322" i="1"/>
  <c r="F322" i="1" s="1"/>
  <c r="G322" i="1" s="1"/>
  <c r="K322" i="1" s="1"/>
  <c r="Q322" i="1"/>
  <c r="E324" i="1"/>
  <c r="F324" i="1" s="1"/>
  <c r="Q324" i="1"/>
  <c r="E326" i="1"/>
  <c r="F326" i="1" s="1"/>
  <c r="G326" i="1" s="1"/>
  <c r="Q326" i="1"/>
  <c r="E328" i="1"/>
  <c r="F328" i="1" s="1"/>
  <c r="Q328" i="1"/>
  <c r="E330" i="1"/>
  <c r="F330" i="1" s="1"/>
  <c r="G330" i="1" s="1"/>
  <c r="K330" i="1" s="1"/>
  <c r="Q330" i="1"/>
  <c r="E333" i="1"/>
  <c r="F333" i="1" s="1"/>
  <c r="G333" i="1" s="1"/>
  <c r="K333" i="1" s="1"/>
  <c r="Q333" i="1"/>
  <c r="E335" i="1"/>
  <c r="F335" i="1" s="1"/>
  <c r="G335" i="1" s="1"/>
  <c r="Q335" i="1"/>
  <c r="E337" i="1"/>
  <c r="F337" i="1" s="1"/>
  <c r="G337" i="1" s="1"/>
  <c r="Q337" i="1"/>
  <c r="E342" i="1"/>
  <c r="F342" i="1" s="1"/>
  <c r="G342" i="1" s="1"/>
  <c r="Q342" i="1"/>
  <c r="E344" i="1"/>
  <c r="F344" i="1" s="1"/>
  <c r="G344" i="1" s="1"/>
  <c r="Q344" i="1"/>
  <c r="E346" i="1"/>
  <c r="F346" i="1" s="1"/>
  <c r="G346" i="1" s="1"/>
  <c r="Q346" i="1"/>
  <c r="E350" i="1"/>
  <c r="F350" i="1" s="1"/>
  <c r="Q350" i="1"/>
  <c r="Q368" i="1"/>
  <c r="E353" i="1"/>
  <c r="F353" i="1" s="1"/>
  <c r="Q353" i="1"/>
  <c r="E354" i="1"/>
  <c r="F354" i="1" s="1"/>
  <c r="G354" i="1" s="1"/>
  <c r="Q354" i="1"/>
  <c r="Q355" i="1"/>
  <c r="Q356" i="1"/>
  <c r="Q357" i="1"/>
  <c r="Q358" i="1"/>
  <c r="Q361" i="1"/>
  <c r="Q362" i="1"/>
  <c r="Q363" i="1"/>
  <c r="Q364" i="1"/>
  <c r="Q365" i="1"/>
  <c r="Q366" i="1"/>
  <c r="Q370" i="1"/>
  <c r="Q372" i="1"/>
  <c r="Q373" i="1"/>
  <c r="Q374" i="1"/>
  <c r="E262" i="1"/>
  <c r="F262" i="1" s="1"/>
  <c r="G262" i="1" s="1"/>
  <c r="Q262" i="1"/>
  <c r="E264" i="1"/>
  <c r="F264" i="1" s="1"/>
  <c r="G264" i="1" s="1"/>
  <c r="Q264" i="1"/>
  <c r="E265" i="1"/>
  <c r="F265" i="1" s="1"/>
  <c r="G265" i="1" s="1"/>
  <c r="Q265" i="1"/>
  <c r="E268" i="1"/>
  <c r="F268" i="1" s="1"/>
  <c r="G268" i="1" s="1"/>
  <c r="K268" i="1" s="1"/>
  <c r="Q268" i="1"/>
  <c r="E270" i="1"/>
  <c r="F270" i="1" s="1"/>
  <c r="G270" i="1" s="1"/>
  <c r="Q270" i="1"/>
  <c r="E275" i="1"/>
  <c r="F275" i="1" s="1"/>
  <c r="Q275" i="1"/>
  <c r="E278" i="1"/>
  <c r="F278" i="1" s="1"/>
  <c r="G278" i="1" s="1"/>
  <c r="Q278" i="1"/>
  <c r="E279" i="1"/>
  <c r="F279" i="1" s="1"/>
  <c r="Q279" i="1"/>
  <c r="Q377" i="1"/>
  <c r="E351" i="1"/>
  <c r="F351" i="1" s="1"/>
  <c r="E352" i="1"/>
  <c r="F352" i="1" s="1"/>
  <c r="G352" i="1" s="1"/>
  <c r="Q367" i="1"/>
  <c r="W3" i="1"/>
  <c r="W4" i="1"/>
  <c r="W5" i="1"/>
  <c r="W6" i="1"/>
  <c r="W7" i="1"/>
  <c r="Q351" i="1"/>
  <c r="Q352" i="1"/>
  <c r="Q360" i="1"/>
  <c r="Q359" i="1"/>
  <c r="Q371" i="1"/>
  <c r="E348" i="1"/>
  <c r="F348" i="1" s="1"/>
  <c r="E349" i="1"/>
  <c r="F349" i="1" s="1"/>
  <c r="G349" i="1" s="1"/>
  <c r="E177" i="1"/>
  <c r="F177" i="1" s="1"/>
  <c r="E178" i="1"/>
  <c r="F178" i="1" s="1"/>
  <c r="E179" i="1"/>
  <c r="F179" i="1" s="1"/>
  <c r="E250" i="1"/>
  <c r="F250" i="1" s="1"/>
  <c r="G250" i="1" s="1"/>
  <c r="E251" i="1"/>
  <c r="F251" i="1" s="1"/>
  <c r="G251" i="1" s="1"/>
  <c r="K251" i="1" s="1"/>
  <c r="E252" i="1"/>
  <c r="F252" i="1" s="1"/>
  <c r="V252" i="1" s="1"/>
  <c r="E253" i="1"/>
  <c r="F253" i="1" s="1"/>
  <c r="G253" i="1" s="1"/>
  <c r="K253" i="1" s="1"/>
  <c r="E254" i="1"/>
  <c r="F254" i="1" s="1"/>
  <c r="G254" i="1" s="1"/>
  <c r="K254" i="1" s="1"/>
  <c r="E255" i="1"/>
  <c r="F255" i="1" s="1"/>
  <c r="E256" i="1"/>
  <c r="F256" i="1" s="1"/>
  <c r="E257" i="1"/>
  <c r="F257" i="1" s="1"/>
  <c r="G257" i="1" s="1"/>
  <c r="J257" i="1" s="1"/>
  <c r="E258" i="1"/>
  <c r="F258" i="1" s="1"/>
  <c r="G258" i="1" s="1"/>
  <c r="K258" i="1" s="1"/>
  <c r="E259" i="1"/>
  <c r="E260" i="1"/>
  <c r="F260" i="1" s="1"/>
  <c r="G260" i="1" s="1"/>
  <c r="J260" i="1" s="1"/>
  <c r="E261" i="1"/>
  <c r="E263" i="1"/>
  <c r="F263" i="1" s="1"/>
  <c r="E266" i="1"/>
  <c r="F266" i="1" s="1"/>
  <c r="G266" i="1" s="1"/>
  <c r="E267" i="1"/>
  <c r="E269" i="1"/>
  <c r="F269" i="1" s="1"/>
  <c r="V269" i="1" s="1"/>
  <c r="E271" i="1"/>
  <c r="F271" i="1" s="1"/>
  <c r="E272" i="1"/>
  <c r="F272" i="1" s="1"/>
  <c r="G272" i="1" s="1"/>
  <c r="K272" i="1" s="1"/>
  <c r="E273" i="1"/>
  <c r="F273" i="1" s="1"/>
  <c r="G273" i="1" s="1"/>
  <c r="K273" i="1" s="1"/>
  <c r="E274" i="1"/>
  <c r="F274" i="1" s="1"/>
  <c r="E276" i="1"/>
  <c r="F276" i="1" s="1"/>
  <c r="G276" i="1" s="1"/>
  <c r="K276" i="1" s="1"/>
  <c r="E277" i="1"/>
  <c r="F277" i="1" s="1"/>
  <c r="G277" i="1" s="1"/>
  <c r="K277" i="1" s="1"/>
  <c r="E280" i="1"/>
  <c r="F280" i="1" s="1"/>
  <c r="E281" i="1"/>
  <c r="F281" i="1" s="1"/>
  <c r="E282" i="1"/>
  <c r="F282" i="1" s="1"/>
  <c r="G282" i="1" s="1"/>
  <c r="J282" i="1" s="1"/>
  <c r="E283" i="1"/>
  <c r="F283" i="1" s="1"/>
  <c r="G283" i="1" s="1"/>
  <c r="J283" i="1" s="1"/>
  <c r="E284" i="1"/>
  <c r="F284" i="1" s="1"/>
  <c r="G284" i="1" s="1"/>
  <c r="K284" i="1" s="1"/>
  <c r="E296" i="1"/>
  <c r="F296" i="1" s="1"/>
  <c r="G296" i="1" s="1"/>
  <c r="K296" i="1" s="1"/>
  <c r="E297" i="1"/>
  <c r="F297" i="1" s="1"/>
  <c r="G297" i="1" s="1"/>
  <c r="K297" i="1" s="1"/>
  <c r="E298" i="1"/>
  <c r="F298" i="1" s="1"/>
  <c r="G298" i="1" s="1"/>
  <c r="K298" i="1" s="1"/>
  <c r="E305" i="1"/>
  <c r="E306" i="1"/>
  <c r="F306" i="1" s="1"/>
  <c r="G306" i="1" s="1"/>
  <c r="E331" i="1"/>
  <c r="F331" i="1" s="1"/>
  <c r="E338" i="1"/>
  <c r="F338" i="1" s="1"/>
  <c r="G338" i="1" s="1"/>
  <c r="E339" i="1"/>
  <c r="F339" i="1" s="1"/>
  <c r="E340" i="1"/>
  <c r="F340" i="1" s="1"/>
  <c r="G340" i="1" s="1"/>
  <c r="E347" i="1"/>
  <c r="F347" i="1" s="1"/>
  <c r="G347" i="1" s="1"/>
  <c r="E151" i="1"/>
  <c r="E152" i="1"/>
  <c r="F152" i="1" s="1"/>
  <c r="E153" i="1"/>
  <c r="F153" i="1" s="1"/>
  <c r="G153" i="1" s="1"/>
  <c r="J153" i="1" s="1"/>
  <c r="E154" i="1"/>
  <c r="F154" i="1" s="1"/>
  <c r="G154" i="1" s="1"/>
  <c r="E155" i="1"/>
  <c r="F155" i="1" s="1"/>
  <c r="G155" i="1" s="1"/>
  <c r="J155" i="1" s="1"/>
  <c r="E156" i="1"/>
  <c r="F156" i="1" s="1"/>
  <c r="G156" i="1" s="1"/>
  <c r="J156" i="1" s="1"/>
  <c r="E157" i="1"/>
  <c r="F157" i="1" s="1"/>
  <c r="G157" i="1" s="1"/>
  <c r="J157" i="1" s="1"/>
  <c r="E158" i="1"/>
  <c r="F158" i="1" s="1"/>
  <c r="G158" i="1" s="1"/>
  <c r="J158" i="1" s="1"/>
  <c r="E159" i="1"/>
  <c r="F159" i="1" s="1"/>
  <c r="G159" i="1" s="1"/>
  <c r="K159" i="1" s="1"/>
  <c r="E160" i="1"/>
  <c r="F160" i="1" s="1"/>
  <c r="E161" i="1"/>
  <c r="F161" i="1" s="1"/>
  <c r="G161" i="1" s="1"/>
  <c r="K161" i="1" s="1"/>
  <c r="E162" i="1"/>
  <c r="F162" i="1" s="1"/>
  <c r="E163" i="1"/>
  <c r="F163" i="1" s="1"/>
  <c r="E164" i="1"/>
  <c r="F164" i="1" s="1"/>
  <c r="G164" i="1" s="1"/>
  <c r="K164" i="1" s="1"/>
  <c r="E165" i="1"/>
  <c r="F165" i="1" s="1"/>
  <c r="E166" i="1"/>
  <c r="F166" i="1" s="1"/>
  <c r="G166" i="1" s="1"/>
  <c r="K166" i="1" s="1"/>
  <c r="E167" i="1"/>
  <c r="F167" i="1" s="1"/>
  <c r="E168" i="1"/>
  <c r="E169" i="1"/>
  <c r="F169" i="1" s="1"/>
  <c r="V169" i="1" s="1"/>
  <c r="E170" i="1"/>
  <c r="F170" i="1" s="1"/>
  <c r="E171" i="1"/>
  <c r="F171" i="1" s="1"/>
  <c r="E172" i="1"/>
  <c r="F172" i="1" s="1"/>
  <c r="E173" i="1"/>
  <c r="F173" i="1" s="1"/>
  <c r="E174" i="1"/>
  <c r="F174" i="1" s="1"/>
  <c r="E175" i="1"/>
  <c r="E176" i="1"/>
  <c r="F176" i="1" s="1"/>
  <c r="V176" i="1" s="1"/>
  <c r="E180" i="1"/>
  <c r="F180" i="1" s="1"/>
  <c r="E181" i="1"/>
  <c r="E126" i="12" s="1"/>
  <c r="E182" i="1"/>
  <c r="F182" i="1" s="1"/>
  <c r="E183" i="1"/>
  <c r="F183" i="1" s="1"/>
  <c r="E184" i="1"/>
  <c r="E135" i="11" s="1"/>
  <c r="E185" i="1"/>
  <c r="F185" i="1" s="1"/>
  <c r="E186" i="1"/>
  <c r="E187" i="1"/>
  <c r="E137" i="11" s="1"/>
  <c r="E188" i="1"/>
  <c r="F188" i="1" s="1"/>
  <c r="E189" i="1"/>
  <c r="F189" i="1" s="1"/>
  <c r="G189" i="1" s="1"/>
  <c r="K189" i="1" s="1"/>
  <c r="E190" i="1"/>
  <c r="E191" i="1"/>
  <c r="F191" i="1" s="1"/>
  <c r="E192" i="1"/>
  <c r="F192" i="1" s="1"/>
  <c r="G192" i="1" s="1"/>
  <c r="J192" i="1" s="1"/>
  <c r="E193" i="1"/>
  <c r="E194" i="1"/>
  <c r="F194" i="1" s="1"/>
  <c r="E195" i="1"/>
  <c r="F195" i="1" s="1"/>
  <c r="E196" i="1"/>
  <c r="E197" i="1"/>
  <c r="F197" i="1" s="1"/>
  <c r="G197" i="1" s="1"/>
  <c r="J197" i="1" s="1"/>
  <c r="E198" i="1"/>
  <c r="F198" i="1" s="1"/>
  <c r="E199" i="1"/>
  <c r="E200" i="1"/>
  <c r="F200" i="1" s="1"/>
  <c r="G200" i="1" s="1"/>
  <c r="K200" i="1" s="1"/>
  <c r="E201" i="1"/>
  <c r="F201" i="1" s="1"/>
  <c r="G201" i="1" s="1"/>
  <c r="E202" i="1"/>
  <c r="F202" i="1" s="1"/>
  <c r="E203" i="1"/>
  <c r="F203" i="1" s="1"/>
  <c r="E204" i="1"/>
  <c r="F204" i="1" s="1"/>
  <c r="E205" i="1"/>
  <c r="F205" i="1" s="1"/>
  <c r="E206" i="1"/>
  <c r="F206" i="1" s="1"/>
  <c r="G206" i="1" s="1"/>
  <c r="K206" i="1" s="1"/>
  <c r="E207" i="1"/>
  <c r="E145" i="12" s="1"/>
  <c r="E208" i="1"/>
  <c r="F208" i="1" s="1"/>
  <c r="E209" i="1"/>
  <c r="F209" i="1" s="1"/>
  <c r="G209" i="1" s="1"/>
  <c r="E210" i="1"/>
  <c r="F210" i="1" s="1"/>
  <c r="V210" i="1" s="1"/>
  <c r="E211" i="1"/>
  <c r="F211" i="1" s="1"/>
  <c r="E212" i="1"/>
  <c r="F212" i="1" s="1"/>
  <c r="E213" i="1"/>
  <c r="F213" i="1" s="1"/>
  <c r="E214" i="1"/>
  <c r="F214" i="1" s="1"/>
  <c r="E215" i="1"/>
  <c r="F215" i="1" s="1"/>
  <c r="E216" i="1"/>
  <c r="F216" i="1" s="1"/>
  <c r="E217" i="1"/>
  <c r="F217" i="1" s="1"/>
  <c r="G217" i="1" s="1"/>
  <c r="K217" i="1" s="1"/>
  <c r="E218" i="1"/>
  <c r="E150" i="12" s="1"/>
  <c r="E219" i="1"/>
  <c r="E220" i="1"/>
  <c r="F220" i="1" s="1"/>
  <c r="G220" i="1" s="1"/>
  <c r="K220" i="1" s="1"/>
  <c r="E221" i="1"/>
  <c r="F221" i="1" s="1"/>
  <c r="G221" i="1" s="1"/>
  <c r="E222" i="1"/>
  <c r="F222" i="1" s="1"/>
  <c r="E223" i="1"/>
  <c r="F223" i="1" s="1"/>
  <c r="G223" i="1" s="1"/>
  <c r="K223" i="1" s="1"/>
  <c r="E224" i="1"/>
  <c r="F224" i="1" s="1"/>
  <c r="G224" i="1" s="1"/>
  <c r="K224" i="1" s="1"/>
  <c r="E225" i="1"/>
  <c r="E154" i="12" s="1"/>
  <c r="E226" i="1"/>
  <c r="F226" i="1" s="1"/>
  <c r="V226" i="1" s="1"/>
  <c r="E227" i="1"/>
  <c r="F227" i="1" s="1"/>
  <c r="G227" i="1" s="1"/>
  <c r="E228" i="1"/>
  <c r="E229" i="1"/>
  <c r="F229" i="1" s="1"/>
  <c r="E230" i="1"/>
  <c r="F230" i="1" s="1"/>
  <c r="E231" i="1"/>
  <c r="F231" i="1" s="1"/>
  <c r="G231" i="1" s="1"/>
  <c r="K231" i="1" s="1"/>
  <c r="E232" i="1"/>
  <c r="F232" i="1" s="1"/>
  <c r="V232" i="1" s="1"/>
  <c r="E233" i="1"/>
  <c r="F233" i="1" s="1"/>
  <c r="E234" i="1"/>
  <c r="F234" i="1" s="1"/>
  <c r="V234" i="1" s="1"/>
  <c r="E235" i="1"/>
  <c r="F235" i="1" s="1"/>
  <c r="G235" i="1" s="1"/>
  <c r="E236" i="1"/>
  <c r="F236" i="1" s="1"/>
  <c r="G236" i="1" s="1"/>
  <c r="K236" i="1" s="1"/>
  <c r="E237" i="1"/>
  <c r="F237" i="1" s="1"/>
  <c r="G237" i="1" s="1"/>
  <c r="K237" i="1" s="1"/>
  <c r="E238" i="1"/>
  <c r="F238" i="1" s="1"/>
  <c r="E239" i="1"/>
  <c r="F239" i="1" s="1"/>
  <c r="E240" i="1"/>
  <c r="F240" i="1" s="1"/>
  <c r="E241" i="1"/>
  <c r="F241" i="1" s="1"/>
  <c r="G241" i="1" s="1"/>
  <c r="K241" i="1" s="1"/>
  <c r="E242" i="1"/>
  <c r="F242" i="1" s="1"/>
  <c r="G242" i="1" s="1"/>
  <c r="K242" i="1" s="1"/>
  <c r="E243" i="1"/>
  <c r="E167" i="11" s="1"/>
  <c r="E244" i="1"/>
  <c r="F244" i="1" s="1"/>
  <c r="G244" i="1" s="1"/>
  <c r="K244" i="1" s="1"/>
  <c r="E245" i="1"/>
  <c r="F245" i="1" s="1"/>
  <c r="E246" i="1"/>
  <c r="F246" i="1" s="1"/>
  <c r="E247" i="1"/>
  <c r="E171" i="11" s="1"/>
  <c r="E248" i="1"/>
  <c r="E249" i="1"/>
  <c r="F249" i="1" s="1"/>
  <c r="G249" i="1" s="1"/>
  <c r="K249" i="1" s="1"/>
  <c r="D13" i="1"/>
  <c r="Q348" i="1"/>
  <c r="Q349" i="1"/>
  <c r="Q177" i="1"/>
  <c r="Q178" i="1"/>
  <c r="Q179" i="1"/>
  <c r="Q369" i="1"/>
  <c r="Q347" i="1"/>
  <c r="Q340" i="1"/>
  <c r="Q339" i="1"/>
  <c r="Q338" i="1"/>
  <c r="Q331" i="1"/>
  <c r="Q256" i="1"/>
  <c r="Q253" i="1"/>
  <c r="Q249" i="1"/>
  <c r="E240" i="10"/>
  <c r="F240" i="10"/>
  <c r="G240" i="10"/>
  <c r="D11" i="10"/>
  <c r="D12" i="10"/>
  <c r="Q240" i="10"/>
  <c r="E212" i="10"/>
  <c r="F212" i="10"/>
  <c r="E215" i="10"/>
  <c r="F215" i="10"/>
  <c r="E217" i="10"/>
  <c r="F217" i="10"/>
  <c r="G217" i="10"/>
  <c r="E236" i="10"/>
  <c r="F236" i="10"/>
  <c r="G236" i="10"/>
  <c r="E237" i="10"/>
  <c r="F237" i="10"/>
  <c r="G237" i="10"/>
  <c r="K237" i="10"/>
  <c r="E238" i="10"/>
  <c r="F238" i="10"/>
  <c r="E239" i="10"/>
  <c r="F239" i="10"/>
  <c r="G239" i="10"/>
  <c r="E198" i="10"/>
  <c r="F198" i="10"/>
  <c r="G198" i="10"/>
  <c r="E199" i="10"/>
  <c r="F199" i="10"/>
  <c r="G199" i="10"/>
  <c r="E200" i="10"/>
  <c r="F200" i="10"/>
  <c r="E201" i="10"/>
  <c r="F201" i="10"/>
  <c r="E202" i="10"/>
  <c r="F202" i="10"/>
  <c r="G202" i="10"/>
  <c r="E203" i="10"/>
  <c r="F203" i="10"/>
  <c r="G203" i="10"/>
  <c r="E204" i="10"/>
  <c r="F204" i="10"/>
  <c r="E205" i="10"/>
  <c r="F205" i="10"/>
  <c r="E206" i="10"/>
  <c r="F206" i="10"/>
  <c r="G206" i="10"/>
  <c r="E207" i="10"/>
  <c r="F207" i="10"/>
  <c r="G207" i="10"/>
  <c r="E208" i="10"/>
  <c r="F208" i="10"/>
  <c r="E209" i="10"/>
  <c r="F209" i="10"/>
  <c r="E210" i="10"/>
  <c r="F210" i="10"/>
  <c r="G210" i="10"/>
  <c r="E211" i="10"/>
  <c r="F211" i="10"/>
  <c r="G211" i="10"/>
  <c r="E213" i="10"/>
  <c r="F213" i="10"/>
  <c r="E214" i="10"/>
  <c r="F214" i="10"/>
  <c r="E216" i="10"/>
  <c r="F216" i="10"/>
  <c r="G216" i="10"/>
  <c r="E218" i="10"/>
  <c r="F218" i="10"/>
  <c r="E219" i="10"/>
  <c r="F219" i="10"/>
  <c r="E220" i="10"/>
  <c r="F220" i="10"/>
  <c r="E221" i="10"/>
  <c r="F221" i="10"/>
  <c r="G221" i="10"/>
  <c r="E222" i="10"/>
  <c r="F222" i="10"/>
  <c r="E223" i="10"/>
  <c r="F223" i="10"/>
  <c r="E224" i="10"/>
  <c r="F224" i="10"/>
  <c r="E225" i="10"/>
  <c r="F225" i="10"/>
  <c r="G225" i="10"/>
  <c r="E226" i="10"/>
  <c r="F226" i="10"/>
  <c r="E227" i="10"/>
  <c r="F227" i="10"/>
  <c r="E228" i="10"/>
  <c r="F228" i="10"/>
  <c r="G228" i="10"/>
  <c r="E229" i="10"/>
  <c r="F229" i="10"/>
  <c r="G229" i="10"/>
  <c r="E230" i="10"/>
  <c r="F230" i="10"/>
  <c r="G230" i="10"/>
  <c r="E231" i="10"/>
  <c r="F231" i="10"/>
  <c r="E232" i="10"/>
  <c r="F232" i="10"/>
  <c r="G232" i="10"/>
  <c r="E233" i="10"/>
  <c r="F233" i="10"/>
  <c r="G233" i="10"/>
  <c r="E234" i="10"/>
  <c r="F234" i="10"/>
  <c r="G234" i="10"/>
  <c r="E235" i="10"/>
  <c r="F235" i="10"/>
  <c r="Q239" i="10"/>
  <c r="Q238" i="10"/>
  <c r="Q237" i="10"/>
  <c r="Q236" i="10"/>
  <c r="Q217" i="10"/>
  <c r="Q215" i="10"/>
  <c r="Q212" i="10"/>
  <c r="A9" i="14"/>
  <c r="C9" i="14" s="1"/>
  <c r="E13" i="14" s="1"/>
  <c r="D21" i="14"/>
  <c r="D22" i="14"/>
  <c r="H22" i="14" s="1"/>
  <c r="D23" i="14"/>
  <c r="H23" i="14" s="1"/>
  <c r="D24" i="14"/>
  <c r="J24" i="14" s="1"/>
  <c r="D25" i="14"/>
  <c r="D26" i="14"/>
  <c r="H26" i="14" s="1"/>
  <c r="D27" i="14"/>
  <c r="K27" i="14" s="1"/>
  <c r="D28" i="14"/>
  <c r="H28" i="14" s="1"/>
  <c r="D29" i="14"/>
  <c r="D30" i="14"/>
  <c r="H30" i="14" s="1"/>
  <c r="D31" i="14"/>
  <c r="H31" i="14" s="1"/>
  <c r="D32" i="14"/>
  <c r="J32" i="14" s="1"/>
  <c r="D33" i="14"/>
  <c r="H33" i="14" s="1"/>
  <c r="D34" i="14"/>
  <c r="K34" i="14" s="1"/>
  <c r="D35" i="14"/>
  <c r="I35" i="14" s="1"/>
  <c r="D36" i="14"/>
  <c r="J36" i="14" s="1"/>
  <c r="D37" i="14"/>
  <c r="H37" i="14" s="1"/>
  <c r="D38" i="14"/>
  <c r="H38" i="14" s="1"/>
  <c r="D39" i="14"/>
  <c r="H39" i="14" s="1"/>
  <c r="D40" i="14"/>
  <c r="L40" i="14" s="1"/>
  <c r="D41" i="14"/>
  <c r="J41" i="14" s="1"/>
  <c r="D42" i="14"/>
  <c r="H42" i="14" s="1"/>
  <c r="D43" i="14"/>
  <c r="H43" i="14" s="1"/>
  <c r="D44" i="14"/>
  <c r="H44" i="14" s="1"/>
  <c r="D45" i="14"/>
  <c r="I45" i="14" s="1"/>
  <c r="D46" i="14"/>
  <c r="H46" i="14" s="1"/>
  <c r="D47" i="14"/>
  <c r="J47" i="14" s="1"/>
  <c r="D48" i="14"/>
  <c r="H48" i="14" s="1"/>
  <c r="D49" i="14"/>
  <c r="H49" i="14" s="1"/>
  <c r="D50" i="14"/>
  <c r="H50" i="14" s="1"/>
  <c r="D51" i="14"/>
  <c r="L51" i="14" s="1"/>
  <c r="D52" i="14"/>
  <c r="D53" i="14"/>
  <c r="H53" i="14" s="1"/>
  <c r="D54" i="14"/>
  <c r="H54" i="14" s="1"/>
  <c r="D55" i="14"/>
  <c r="H55" i="14" s="1"/>
  <c r="D56" i="14"/>
  <c r="K56" i="14" s="1"/>
  <c r="D57" i="14"/>
  <c r="H57" i="14" s="1"/>
  <c r="D58" i="14"/>
  <c r="H58" i="14" s="1"/>
  <c r="D59" i="14"/>
  <c r="L59" i="14" s="1"/>
  <c r="D60" i="14"/>
  <c r="H60" i="14" s="1"/>
  <c r="D61" i="14"/>
  <c r="F61" i="14" s="1"/>
  <c r="D62" i="14"/>
  <c r="H62" i="14" s="1"/>
  <c r="D63" i="14"/>
  <c r="J63" i="14" s="1"/>
  <c r="D64" i="14"/>
  <c r="H64" i="14" s="1"/>
  <c r="D65" i="14"/>
  <c r="L65" i="14" s="1"/>
  <c r="D66" i="14"/>
  <c r="H66" i="14" s="1"/>
  <c r="D67" i="14"/>
  <c r="H67" i="14" s="1"/>
  <c r="D68" i="14"/>
  <c r="H68" i="14" s="1"/>
  <c r="D69" i="14"/>
  <c r="J69" i="14" s="1"/>
  <c r="D70" i="14"/>
  <c r="H70" i="14" s="1"/>
  <c r="D71" i="14"/>
  <c r="H71" i="14" s="1"/>
  <c r="D72" i="14"/>
  <c r="D73" i="14"/>
  <c r="J73" i="14" s="1"/>
  <c r="H73" i="14"/>
  <c r="D74" i="14"/>
  <c r="H74" i="14" s="1"/>
  <c r="D75" i="14"/>
  <c r="H75" i="14" s="1"/>
  <c r="D76" i="14"/>
  <c r="F76" i="14" s="1"/>
  <c r="D77" i="14"/>
  <c r="H77" i="14" s="1"/>
  <c r="D78" i="14"/>
  <c r="H78" i="14" s="1"/>
  <c r="D79" i="14"/>
  <c r="H79" i="14" s="1"/>
  <c r="D80" i="14"/>
  <c r="J80" i="14" s="1"/>
  <c r="D81" i="14"/>
  <c r="L81" i="14" s="1"/>
  <c r="D82" i="14"/>
  <c r="H82" i="14" s="1"/>
  <c r="D83" i="14"/>
  <c r="H83" i="14" s="1"/>
  <c r="D84" i="14"/>
  <c r="J84" i="14" s="1"/>
  <c r="I64" i="14"/>
  <c r="I65" i="14"/>
  <c r="F37" i="14"/>
  <c r="F45" i="14"/>
  <c r="G4" i="14"/>
  <c r="G5" i="14"/>
  <c r="G6" i="14"/>
  <c r="G7" i="14"/>
  <c r="B10" i="14"/>
  <c r="G15" i="14"/>
  <c r="O15" i="14"/>
  <c r="C16" i="14"/>
  <c r="C15" i="14"/>
  <c r="D16" i="14"/>
  <c r="D15" i="14"/>
  <c r="E16" i="14"/>
  <c r="E15" i="14"/>
  <c r="F16" i="14"/>
  <c r="F15" i="14"/>
  <c r="G16" i="14"/>
  <c r="H16" i="14"/>
  <c r="H15" i="14"/>
  <c r="I16" i="14"/>
  <c r="I15" i="14"/>
  <c r="J16" i="14"/>
  <c r="J15" i="14"/>
  <c r="J12" i="14"/>
  <c r="K16" i="14"/>
  <c r="K15" i="14"/>
  <c r="L16" i="14"/>
  <c r="L15" i="14"/>
  <c r="M16" i="14"/>
  <c r="M15" i="14"/>
  <c r="N16" i="14"/>
  <c r="N15" i="14"/>
  <c r="O16" i="14"/>
  <c r="P16" i="14"/>
  <c r="P15" i="14"/>
  <c r="Q16" i="14"/>
  <c r="Q15" i="14"/>
  <c r="E21" i="14"/>
  <c r="G21" i="14"/>
  <c r="E22" i="14"/>
  <c r="G22" i="14"/>
  <c r="E23" i="14"/>
  <c r="E24" i="14"/>
  <c r="E25" i="14"/>
  <c r="G25" i="14"/>
  <c r="E26" i="14"/>
  <c r="E27" i="14"/>
  <c r="E28" i="14"/>
  <c r="G28" i="14"/>
  <c r="E29" i="14"/>
  <c r="G29" i="14"/>
  <c r="E30" i="14"/>
  <c r="E31" i="14"/>
  <c r="E32" i="14"/>
  <c r="G32" i="14"/>
  <c r="E33" i="14"/>
  <c r="G33" i="14"/>
  <c r="E34" i="14"/>
  <c r="E35" i="14"/>
  <c r="E36" i="14"/>
  <c r="E37" i="14"/>
  <c r="G37" i="14"/>
  <c r="E38" i="14"/>
  <c r="E39" i="14"/>
  <c r="E40" i="14"/>
  <c r="E41" i="14"/>
  <c r="G41" i="14"/>
  <c r="E42" i="14"/>
  <c r="E43" i="14"/>
  <c r="E44" i="14"/>
  <c r="E45" i="14"/>
  <c r="G45" i="14"/>
  <c r="E46" i="14"/>
  <c r="E47" i="14"/>
  <c r="E48" i="14"/>
  <c r="E49" i="14"/>
  <c r="G49" i="14"/>
  <c r="E50" i="14"/>
  <c r="E51" i="14"/>
  <c r="E52" i="14"/>
  <c r="E53" i="14"/>
  <c r="G53" i="14"/>
  <c r="E54" i="14"/>
  <c r="E55" i="14"/>
  <c r="E56" i="14"/>
  <c r="E57" i="14"/>
  <c r="G57" i="14"/>
  <c r="E58" i="14"/>
  <c r="E59" i="14"/>
  <c r="E60" i="14"/>
  <c r="E61" i="14"/>
  <c r="G61" i="14"/>
  <c r="E62" i="14"/>
  <c r="E63" i="14"/>
  <c r="E64" i="14"/>
  <c r="E65" i="14"/>
  <c r="G65" i="14"/>
  <c r="E66" i="14"/>
  <c r="E67" i="14"/>
  <c r="E68" i="14"/>
  <c r="E69" i="14"/>
  <c r="G69" i="14"/>
  <c r="E70" i="14"/>
  <c r="E71" i="14"/>
  <c r="E72" i="14"/>
  <c r="E73" i="14"/>
  <c r="G73" i="14"/>
  <c r="E74" i="14"/>
  <c r="E75" i="14"/>
  <c r="E76" i="14"/>
  <c r="E77" i="14"/>
  <c r="G77" i="14"/>
  <c r="E78" i="14"/>
  <c r="E79" i="14"/>
  <c r="E80" i="14"/>
  <c r="E81" i="14"/>
  <c r="G81" i="14"/>
  <c r="E82" i="14"/>
  <c r="E83" i="14"/>
  <c r="E84" i="14"/>
  <c r="D85" i="14"/>
  <c r="I85" i="14"/>
  <c r="E85" i="14"/>
  <c r="F85" i="14"/>
  <c r="H85" i="14"/>
  <c r="J85" i="14"/>
  <c r="D86" i="14"/>
  <c r="E86" i="14"/>
  <c r="G86" i="14"/>
  <c r="H86" i="14"/>
  <c r="D87" i="14"/>
  <c r="E87" i="14"/>
  <c r="F87" i="14"/>
  <c r="I87" i="14"/>
  <c r="D88" i="14"/>
  <c r="H88" i="14"/>
  <c r="E88" i="14"/>
  <c r="L88" i="14"/>
  <c r="D89" i="14"/>
  <c r="J89" i="14"/>
  <c r="E89" i="14"/>
  <c r="F89" i="14"/>
  <c r="H89" i="14"/>
  <c r="D90" i="14"/>
  <c r="K90" i="14"/>
  <c r="E90" i="14"/>
  <c r="G90" i="14"/>
  <c r="L90" i="14"/>
  <c r="D91" i="14"/>
  <c r="E91" i="14"/>
  <c r="H91" i="14"/>
  <c r="D92" i="14"/>
  <c r="E92" i="14"/>
  <c r="G92" i="14"/>
  <c r="K92" i="14"/>
  <c r="D93" i="14"/>
  <c r="E93" i="14"/>
  <c r="F93" i="14"/>
  <c r="H93" i="14"/>
  <c r="I93" i="14"/>
  <c r="J93" i="14"/>
  <c r="D94" i="14"/>
  <c r="E94" i="14"/>
  <c r="H94" i="14"/>
  <c r="D95" i="14"/>
  <c r="E95" i="14"/>
  <c r="D96" i="14"/>
  <c r="H96" i="14"/>
  <c r="E96" i="14"/>
  <c r="G96" i="14"/>
  <c r="K96" i="14"/>
  <c r="L96" i="14"/>
  <c r="D97" i="14"/>
  <c r="E97" i="14"/>
  <c r="F97" i="14"/>
  <c r="I97" i="14"/>
  <c r="D98" i="14"/>
  <c r="E98" i="14"/>
  <c r="G98" i="14"/>
  <c r="L98" i="14"/>
  <c r="D99" i="14"/>
  <c r="E99" i="14"/>
  <c r="F99" i="14"/>
  <c r="H99" i="14"/>
  <c r="I99" i="14"/>
  <c r="J99" i="14"/>
  <c r="D100" i="14"/>
  <c r="E100" i="14"/>
  <c r="D101" i="14"/>
  <c r="H101" i="14"/>
  <c r="E101" i="14"/>
  <c r="L101" i="14"/>
  <c r="F101" i="14"/>
  <c r="I101" i="14"/>
  <c r="D102" i="14"/>
  <c r="E102" i="14"/>
  <c r="G102" i="14"/>
  <c r="D103" i="14"/>
  <c r="F103" i="14"/>
  <c r="E103" i="14"/>
  <c r="I103" i="14"/>
  <c r="D104" i="14"/>
  <c r="H104" i="14"/>
  <c r="E104" i="14"/>
  <c r="G104" i="14"/>
  <c r="D105" i="14"/>
  <c r="J105" i="14"/>
  <c r="E105" i="14"/>
  <c r="H105" i="14"/>
  <c r="I105" i="14"/>
  <c r="D106" i="14"/>
  <c r="E106" i="14"/>
  <c r="D107" i="14"/>
  <c r="E107" i="14"/>
  <c r="F107" i="14"/>
  <c r="I107" i="14"/>
  <c r="D108" i="14"/>
  <c r="E108" i="14"/>
  <c r="G108" i="14"/>
  <c r="H108" i="14"/>
  <c r="D109" i="14"/>
  <c r="H109" i="14"/>
  <c r="E109" i="14"/>
  <c r="F109" i="14"/>
  <c r="I109" i="14"/>
  <c r="J109" i="14"/>
  <c r="D110" i="14"/>
  <c r="H110" i="14"/>
  <c r="E110" i="14"/>
  <c r="G110" i="14"/>
  <c r="D111" i="14"/>
  <c r="I111" i="14"/>
  <c r="E111" i="14"/>
  <c r="F111" i="14"/>
  <c r="H111" i="14"/>
  <c r="J111" i="14"/>
  <c r="D112" i="14"/>
  <c r="E112" i="14"/>
  <c r="H112" i="14"/>
  <c r="D113" i="14"/>
  <c r="E113" i="14"/>
  <c r="F113" i="14"/>
  <c r="H113" i="14"/>
  <c r="I113" i="14"/>
  <c r="J113" i="14"/>
  <c r="D114" i="14"/>
  <c r="K114" i="14"/>
  <c r="E114" i="14"/>
  <c r="G114" i="14"/>
  <c r="D115" i="14"/>
  <c r="E115" i="14"/>
  <c r="F115" i="14"/>
  <c r="H115" i="14"/>
  <c r="I115" i="14"/>
  <c r="J115" i="14"/>
  <c r="D116" i="14"/>
  <c r="L116" i="14"/>
  <c r="E116" i="14"/>
  <c r="G116" i="14"/>
  <c r="H116" i="14"/>
  <c r="K116" i="14"/>
  <c r="D117" i="14"/>
  <c r="E117" i="14"/>
  <c r="H117" i="14"/>
  <c r="J117" i="14"/>
  <c r="D118" i="14"/>
  <c r="E118" i="14"/>
  <c r="K118" i="14"/>
  <c r="G118" i="14"/>
  <c r="H118" i="14"/>
  <c r="D119" i="14"/>
  <c r="H119" i="14"/>
  <c r="E119" i="14"/>
  <c r="F119" i="14"/>
  <c r="I119" i="14"/>
  <c r="J119" i="14"/>
  <c r="D120" i="14"/>
  <c r="E120" i="14"/>
  <c r="G120" i="14"/>
  <c r="D121" i="14"/>
  <c r="F121" i="14"/>
  <c r="E121" i="14"/>
  <c r="I121" i="14"/>
  <c r="D122" i="14"/>
  <c r="E122" i="14"/>
  <c r="G122" i="14"/>
  <c r="D123" i="14"/>
  <c r="E123" i="14"/>
  <c r="H123" i="14"/>
  <c r="J123" i="14"/>
  <c r="D124" i="14"/>
  <c r="H124" i="14"/>
  <c r="E124" i="14"/>
  <c r="G124" i="14"/>
  <c r="D125" i="14"/>
  <c r="E125" i="14"/>
  <c r="F125" i="14"/>
  <c r="H125" i="14"/>
  <c r="I125" i="14"/>
  <c r="J125" i="14"/>
  <c r="D126" i="14"/>
  <c r="E126" i="14"/>
  <c r="H126" i="14"/>
  <c r="D127" i="14"/>
  <c r="E127" i="14"/>
  <c r="F127" i="14"/>
  <c r="I127" i="14"/>
  <c r="D128" i="14"/>
  <c r="E128" i="14"/>
  <c r="G128" i="14"/>
  <c r="D129" i="14"/>
  <c r="H129" i="14"/>
  <c r="E129" i="14"/>
  <c r="F129" i="14"/>
  <c r="I129" i="14"/>
  <c r="J129" i="14"/>
  <c r="D130" i="14"/>
  <c r="K130" i="14"/>
  <c r="E130" i="14"/>
  <c r="G130" i="14"/>
  <c r="D131" i="14"/>
  <c r="J131" i="14"/>
  <c r="E131" i="14"/>
  <c r="F131" i="14"/>
  <c r="H131" i="14"/>
  <c r="I131" i="14"/>
  <c r="D132" i="14"/>
  <c r="E132" i="14"/>
  <c r="K132" i="14"/>
  <c r="H132" i="14"/>
  <c r="D133" i="14"/>
  <c r="F133" i="14"/>
  <c r="E133" i="14"/>
  <c r="I133" i="14"/>
  <c r="D134" i="14"/>
  <c r="H134" i="14"/>
  <c r="E134" i="14"/>
  <c r="G134" i="14"/>
  <c r="D135" i="14"/>
  <c r="E135" i="14"/>
  <c r="F135" i="14"/>
  <c r="H135" i="14"/>
  <c r="I135" i="14"/>
  <c r="J135" i="14"/>
  <c r="D136" i="14"/>
  <c r="E136" i="14"/>
  <c r="H136" i="14"/>
  <c r="L136" i="14"/>
  <c r="D137" i="14"/>
  <c r="E137" i="14"/>
  <c r="D138" i="14"/>
  <c r="E138" i="14"/>
  <c r="D139" i="14"/>
  <c r="F139" i="14"/>
  <c r="E139" i="14"/>
  <c r="H139" i="14"/>
  <c r="I139" i="14"/>
  <c r="J139" i="14"/>
  <c r="D140" i="14"/>
  <c r="H140" i="14"/>
  <c r="L140" i="14"/>
  <c r="E140" i="14"/>
  <c r="G140" i="14"/>
  <c r="K140" i="14"/>
  <c r="D141" i="14"/>
  <c r="I141" i="14"/>
  <c r="E141" i="14"/>
  <c r="F141" i="14"/>
  <c r="H141" i="14"/>
  <c r="J141" i="14"/>
  <c r="D142" i="14"/>
  <c r="E142" i="14"/>
  <c r="K142" i="14"/>
  <c r="G142" i="14"/>
  <c r="H142" i="14"/>
  <c r="D143" i="14"/>
  <c r="H143" i="14"/>
  <c r="E143" i="14"/>
  <c r="F143" i="14"/>
  <c r="I143" i="14"/>
  <c r="J143" i="14"/>
  <c r="D144" i="14"/>
  <c r="E144" i="14"/>
  <c r="G144" i="14"/>
  <c r="D145" i="14"/>
  <c r="J145" i="14"/>
  <c r="E145" i="14"/>
  <c r="F145" i="14"/>
  <c r="H145" i="14"/>
  <c r="I145" i="14"/>
  <c r="D146" i="14"/>
  <c r="E146" i="14"/>
  <c r="G146" i="14"/>
  <c r="K146" i="14"/>
  <c r="D147" i="14"/>
  <c r="E147" i="14"/>
  <c r="F147" i="14"/>
  <c r="I147" i="14"/>
  <c r="D148" i="14"/>
  <c r="L148" i="14"/>
  <c r="E148" i="14"/>
  <c r="K148" i="14"/>
  <c r="G148" i="14"/>
  <c r="H148" i="14"/>
  <c r="D149" i="14"/>
  <c r="H149" i="14"/>
  <c r="E149" i="14"/>
  <c r="F149" i="14"/>
  <c r="D150" i="14"/>
  <c r="E150" i="14"/>
  <c r="H150" i="14"/>
  <c r="D151" i="14"/>
  <c r="E151" i="14"/>
  <c r="F151" i="14"/>
  <c r="H151" i="14"/>
  <c r="I151" i="14"/>
  <c r="J151" i="14"/>
  <c r="D152" i="14"/>
  <c r="H152" i="14"/>
  <c r="E152" i="14"/>
  <c r="D153" i="14"/>
  <c r="F153" i="14"/>
  <c r="E153" i="14"/>
  <c r="H153" i="14"/>
  <c r="D154" i="14"/>
  <c r="E154" i="14"/>
  <c r="G154" i="14"/>
  <c r="D155" i="14"/>
  <c r="H155" i="14"/>
  <c r="E155" i="14"/>
  <c r="F155" i="14"/>
  <c r="D156" i="14"/>
  <c r="L156" i="14"/>
  <c r="E156" i="14"/>
  <c r="K156" i="14"/>
  <c r="G156" i="14"/>
  <c r="H156" i="14"/>
  <c r="D157" i="14"/>
  <c r="F157" i="14"/>
  <c r="E157" i="14"/>
  <c r="H157" i="14"/>
  <c r="I157" i="14"/>
  <c r="J157" i="14"/>
  <c r="D158" i="14"/>
  <c r="E158" i="14"/>
  <c r="G158" i="14"/>
  <c r="D159" i="14"/>
  <c r="F159" i="14"/>
  <c r="E159" i="14"/>
  <c r="D160" i="14"/>
  <c r="E160" i="14"/>
  <c r="G160" i="14"/>
  <c r="H160" i="14"/>
  <c r="K160" i="14"/>
  <c r="L160" i="14"/>
  <c r="D161" i="14"/>
  <c r="E161" i="14"/>
  <c r="F161" i="14"/>
  <c r="H161" i="14"/>
  <c r="I161" i="14"/>
  <c r="J161" i="14"/>
  <c r="D162" i="14"/>
  <c r="E162" i="14"/>
  <c r="D163" i="14"/>
  <c r="E163" i="14"/>
  <c r="F163" i="14"/>
  <c r="H163" i="14"/>
  <c r="I163" i="14"/>
  <c r="J163" i="14"/>
  <c r="D164" i="14"/>
  <c r="L164" i="14"/>
  <c r="E164" i="14"/>
  <c r="G164" i="14"/>
  <c r="H164" i="14"/>
  <c r="K164" i="14"/>
  <c r="D165" i="14"/>
  <c r="E165" i="14"/>
  <c r="D166" i="14"/>
  <c r="H166" i="14"/>
  <c r="E166" i="14"/>
  <c r="G166" i="14"/>
  <c r="D167" i="14"/>
  <c r="F167" i="14"/>
  <c r="E167" i="14"/>
  <c r="H167" i="14"/>
  <c r="I167" i="14"/>
  <c r="J167" i="14"/>
  <c r="D168" i="14"/>
  <c r="E168" i="14"/>
  <c r="G168" i="14"/>
  <c r="L168" i="14"/>
  <c r="D169" i="14"/>
  <c r="H169" i="14"/>
  <c r="E169" i="14"/>
  <c r="F169" i="14"/>
  <c r="D170" i="14"/>
  <c r="K170" i="14"/>
  <c r="E170" i="14"/>
  <c r="G170" i="14"/>
  <c r="D171" i="14"/>
  <c r="E171" i="14"/>
  <c r="J171" i="14"/>
  <c r="D172" i="14"/>
  <c r="H172" i="14"/>
  <c r="L172" i="14"/>
  <c r="E172" i="14"/>
  <c r="D173" i="14"/>
  <c r="J173" i="14"/>
  <c r="E173" i="14"/>
  <c r="F173" i="14"/>
  <c r="H173" i="14"/>
  <c r="I173" i="14"/>
  <c r="D174" i="14"/>
  <c r="E174" i="14"/>
  <c r="G174" i="14"/>
  <c r="H174" i="14"/>
  <c r="K174" i="14"/>
  <c r="D175" i="14"/>
  <c r="E175" i="14"/>
  <c r="D176" i="14"/>
  <c r="H176" i="14"/>
  <c r="E176" i="14"/>
  <c r="G176" i="14"/>
  <c r="D177" i="14"/>
  <c r="E177" i="14"/>
  <c r="F177" i="14"/>
  <c r="H177" i="14"/>
  <c r="I177" i="14"/>
  <c r="J177" i="14"/>
  <c r="D178" i="14"/>
  <c r="E178" i="14"/>
  <c r="G178" i="14"/>
  <c r="D179" i="14"/>
  <c r="E179" i="14"/>
  <c r="F179" i="14"/>
  <c r="H179" i="14"/>
  <c r="D180" i="14"/>
  <c r="E180" i="14"/>
  <c r="H180" i="14"/>
  <c r="K180" i="14"/>
  <c r="D181" i="14"/>
  <c r="E181" i="14"/>
  <c r="F181" i="14"/>
  <c r="H181" i="14"/>
  <c r="I181" i="14"/>
  <c r="J181" i="14"/>
  <c r="D182" i="14"/>
  <c r="H182" i="14"/>
  <c r="E182" i="14"/>
  <c r="D183" i="14"/>
  <c r="J183" i="14"/>
  <c r="E183" i="14"/>
  <c r="F183" i="14"/>
  <c r="H183" i="14"/>
  <c r="I183" i="14"/>
  <c r="D184" i="14"/>
  <c r="E184" i="14"/>
  <c r="G184" i="14"/>
  <c r="H184" i="14"/>
  <c r="K184" i="14"/>
  <c r="L184" i="14"/>
  <c r="D185" i="14"/>
  <c r="E185" i="14"/>
  <c r="D186" i="14"/>
  <c r="E186" i="14"/>
  <c r="G186" i="14"/>
  <c r="D187" i="14"/>
  <c r="F187" i="14"/>
  <c r="E187" i="14"/>
  <c r="H187" i="14"/>
  <c r="I187" i="14"/>
  <c r="J187" i="14"/>
  <c r="D188" i="14"/>
  <c r="L188" i="14"/>
  <c r="E188" i="14"/>
  <c r="G188" i="14"/>
  <c r="D189" i="14"/>
  <c r="E189" i="14"/>
  <c r="F189" i="14"/>
  <c r="D190" i="14"/>
  <c r="E190" i="14"/>
  <c r="G190" i="14"/>
  <c r="H190" i="14"/>
  <c r="K190" i="14"/>
  <c r="D191" i="14"/>
  <c r="E191" i="14"/>
  <c r="D192" i="14"/>
  <c r="H192" i="14"/>
  <c r="E192" i="14"/>
  <c r="G192" i="14"/>
  <c r="D193" i="14"/>
  <c r="J193" i="14"/>
  <c r="E193" i="14"/>
  <c r="F193" i="14"/>
  <c r="G193" i="14"/>
  <c r="H193" i="14"/>
  <c r="I193" i="14"/>
  <c r="D194" i="14"/>
  <c r="I194" i="14"/>
  <c r="E194" i="14"/>
  <c r="G194" i="14"/>
  <c r="H194" i="14"/>
  <c r="D195" i="14"/>
  <c r="E195" i="14"/>
  <c r="K195" i="14"/>
  <c r="L195" i="14"/>
  <c r="F195" i="14"/>
  <c r="G195" i="14"/>
  <c r="H195" i="14"/>
  <c r="I195" i="14"/>
  <c r="J195" i="14"/>
  <c r="D196" i="14"/>
  <c r="E196" i="14"/>
  <c r="K196" i="14"/>
  <c r="H196" i="14"/>
  <c r="I196" i="14"/>
  <c r="D197" i="14"/>
  <c r="F197" i="14"/>
  <c r="E197" i="14"/>
  <c r="I197" i="14"/>
  <c r="J197" i="14"/>
  <c r="D198" i="14"/>
  <c r="E198" i="14"/>
  <c r="D199" i="14"/>
  <c r="F199" i="14"/>
  <c r="E199" i="14"/>
  <c r="L199" i="14"/>
  <c r="H199" i="14"/>
  <c r="I199" i="14"/>
  <c r="J199" i="14"/>
  <c r="D200" i="14"/>
  <c r="H200" i="14"/>
  <c r="E200" i="14"/>
  <c r="I200" i="14"/>
  <c r="D201" i="14"/>
  <c r="F201" i="14"/>
  <c r="E201" i="14"/>
  <c r="L201" i="14"/>
  <c r="J201" i="14"/>
  <c r="D202" i="14"/>
  <c r="E202" i="14"/>
  <c r="D203" i="14"/>
  <c r="E203" i="14"/>
  <c r="G203" i="14"/>
  <c r="F203" i="14"/>
  <c r="D204" i="14"/>
  <c r="H204" i="14"/>
  <c r="E204" i="14"/>
  <c r="K204" i="14"/>
  <c r="D205" i="14"/>
  <c r="E205" i="14"/>
  <c r="F205" i="14"/>
  <c r="H205" i="14"/>
  <c r="I205" i="14"/>
  <c r="J205" i="14"/>
  <c r="D206" i="14"/>
  <c r="E206" i="14"/>
  <c r="D207" i="14"/>
  <c r="E207" i="14"/>
  <c r="L207" i="14"/>
  <c r="F207" i="14"/>
  <c r="H207" i="14"/>
  <c r="I207" i="14"/>
  <c r="J207" i="14"/>
  <c r="D208" i="14"/>
  <c r="E208" i="14"/>
  <c r="K208" i="14"/>
  <c r="G208" i="14"/>
  <c r="H208" i="14"/>
  <c r="I208" i="14"/>
  <c r="D209" i="14"/>
  <c r="H209" i="14"/>
  <c r="E209" i="14"/>
  <c r="G209" i="14"/>
  <c r="J209" i="14"/>
  <c r="D210" i="14"/>
  <c r="H210" i="14"/>
  <c r="E210" i="14"/>
  <c r="G210" i="14"/>
  <c r="I210" i="14"/>
  <c r="L210" i="14"/>
  <c r="D211" i="14"/>
  <c r="K211" i="14"/>
  <c r="E211" i="14"/>
  <c r="I211" i="14"/>
  <c r="D212" i="14"/>
  <c r="E212" i="14"/>
  <c r="D213" i="14"/>
  <c r="H213" i="14"/>
  <c r="E213" i="14"/>
  <c r="F213" i="14"/>
  <c r="D214" i="14"/>
  <c r="E214" i="14"/>
  <c r="D215" i="14"/>
  <c r="E215" i="14"/>
  <c r="D216" i="14"/>
  <c r="K216" i="14"/>
  <c r="E216" i="14"/>
  <c r="G216" i="14"/>
  <c r="H216" i="14"/>
  <c r="I216" i="14"/>
  <c r="D217" i="14"/>
  <c r="J217" i="14"/>
  <c r="E217" i="14"/>
  <c r="F217" i="14"/>
  <c r="G217" i="14"/>
  <c r="H217" i="14"/>
  <c r="I217" i="14"/>
  <c r="K217" i="14"/>
  <c r="D218" i="14"/>
  <c r="E218" i="14"/>
  <c r="G218" i="14"/>
  <c r="H218" i="14"/>
  <c r="I218" i="14"/>
  <c r="L218" i="14"/>
  <c r="D219" i="14"/>
  <c r="F219" i="14"/>
  <c r="E219" i="14"/>
  <c r="K219" i="14"/>
  <c r="G219" i="14"/>
  <c r="H219" i="14"/>
  <c r="I219" i="14"/>
  <c r="J219" i="14"/>
  <c r="D220" i="14"/>
  <c r="E220" i="14"/>
  <c r="K220" i="14"/>
  <c r="H220" i="14"/>
  <c r="I220" i="14"/>
  <c r="D221" i="14"/>
  <c r="E221" i="14"/>
  <c r="D222" i="14"/>
  <c r="E222" i="14"/>
  <c r="D223" i="14"/>
  <c r="E223" i="14"/>
  <c r="L223" i="14"/>
  <c r="J223" i="14"/>
  <c r="D224" i="14"/>
  <c r="H224" i="14"/>
  <c r="E224" i="14"/>
  <c r="K224" i="14"/>
  <c r="D225" i="14"/>
  <c r="E225" i="14"/>
  <c r="D226" i="14"/>
  <c r="E226" i="14"/>
  <c r="L226" i="14"/>
  <c r="F226" i="14"/>
  <c r="D227" i="14"/>
  <c r="I227" i="14"/>
  <c r="E227" i="14"/>
  <c r="L227" i="14"/>
  <c r="G227" i="14"/>
  <c r="H227" i="14"/>
  <c r="D228" i="14"/>
  <c r="E228" i="14"/>
  <c r="K228" i="14"/>
  <c r="G228" i="14"/>
  <c r="H228" i="14"/>
  <c r="I228" i="14"/>
  <c r="D229" i="14"/>
  <c r="K229" i="14"/>
  <c r="E229" i="14"/>
  <c r="G229" i="14"/>
  <c r="D230" i="14"/>
  <c r="H230" i="14"/>
  <c r="L230" i="14"/>
  <c r="E230" i="14"/>
  <c r="G230" i="14"/>
  <c r="D231" i="14"/>
  <c r="E231" i="14"/>
  <c r="F231" i="14"/>
  <c r="H231" i="14"/>
  <c r="I231" i="14"/>
  <c r="J231" i="14"/>
  <c r="D232" i="14"/>
  <c r="K232" i="14"/>
  <c r="E232" i="14"/>
  <c r="F232" i="14"/>
  <c r="G232" i="14"/>
  <c r="H232" i="14"/>
  <c r="J232" i="14"/>
  <c r="L232" i="14"/>
  <c r="D233" i="14"/>
  <c r="F233" i="14"/>
  <c r="E233" i="14"/>
  <c r="H233" i="14"/>
  <c r="D234" i="14"/>
  <c r="E234" i="14"/>
  <c r="G234" i="14"/>
  <c r="D235" i="14"/>
  <c r="E235" i="14"/>
  <c r="F235" i="14"/>
  <c r="H235" i="14"/>
  <c r="D236" i="14"/>
  <c r="I236" i="14"/>
  <c r="E236" i="14"/>
  <c r="G236" i="14"/>
  <c r="F236" i="14"/>
  <c r="H236" i="14"/>
  <c r="J236" i="14"/>
  <c r="D237" i="14"/>
  <c r="F237" i="14"/>
  <c r="E237" i="14"/>
  <c r="K237" i="14"/>
  <c r="G237" i="14"/>
  <c r="H237" i="14"/>
  <c r="D238" i="14"/>
  <c r="E238" i="14"/>
  <c r="H238" i="14"/>
  <c r="D239" i="14"/>
  <c r="E239" i="14"/>
  <c r="D240" i="14"/>
  <c r="F240" i="14"/>
  <c r="I240" i="14"/>
  <c r="E240" i="14"/>
  <c r="K240" i="14"/>
  <c r="D241" i="14"/>
  <c r="H241" i="14"/>
  <c r="F241" i="14"/>
  <c r="E241" i="14"/>
  <c r="K241" i="14"/>
  <c r="G241" i="14"/>
  <c r="L241" i="14"/>
  <c r="D242" i="14"/>
  <c r="E242" i="14"/>
  <c r="G242" i="14"/>
  <c r="D243" i="14"/>
  <c r="F243" i="14"/>
  <c r="E243" i="14"/>
  <c r="I243" i="14"/>
  <c r="J243" i="14"/>
  <c r="D244" i="14"/>
  <c r="I244" i="14"/>
  <c r="E244" i="14"/>
  <c r="G244" i="14"/>
  <c r="D245" i="14"/>
  <c r="E245" i="14"/>
  <c r="G245" i="14"/>
  <c r="D246" i="14"/>
  <c r="H246" i="14"/>
  <c r="E246" i="14"/>
  <c r="G246" i="14"/>
  <c r="D247" i="14"/>
  <c r="E247" i="14"/>
  <c r="F247" i="14"/>
  <c r="H247" i="14"/>
  <c r="I247" i="14"/>
  <c r="J247" i="14"/>
  <c r="D248" i="14"/>
  <c r="K248" i="14"/>
  <c r="E248" i="14"/>
  <c r="F248" i="14"/>
  <c r="G248" i="14"/>
  <c r="H248" i="14"/>
  <c r="J248" i="14"/>
  <c r="L248" i="14"/>
  <c r="D249" i="14"/>
  <c r="F249" i="14"/>
  <c r="E249" i="14"/>
  <c r="L249" i="14"/>
  <c r="H249" i="14"/>
  <c r="K249" i="14"/>
  <c r="D250" i="14"/>
  <c r="E250" i="14"/>
  <c r="G250" i="14"/>
  <c r="D251" i="14"/>
  <c r="F251" i="14"/>
  <c r="E251" i="14"/>
  <c r="D252" i="14"/>
  <c r="I252" i="14"/>
  <c r="E252" i="14"/>
  <c r="F252" i="14"/>
  <c r="H252" i="14"/>
  <c r="J252" i="14"/>
  <c r="D253" i="14"/>
  <c r="F253" i="14"/>
  <c r="E253" i="14"/>
  <c r="G253" i="14"/>
  <c r="H253" i="14"/>
  <c r="D254" i="14"/>
  <c r="E254" i="14"/>
  <c r="L254" i="14"/>
  <c r="H254" i="14"/>
  <c r="D255" i="14"/>
  <c r="E255" i="14"/>
  <c r="J255" i="14"/>
  <c r="D256" i="14"/>
  <c r="E256" i="14"/>
  <c r="G256" i="14"/>
  <c r="D257" i="14"/>
  <c r="H257" i="14"/>
  <c r="F257" i="14"/>
  <c r="E257" i="14"/>
  <c r="K257" i="14"/>
  <c r="G257" i="14"/>
  <c r="D258" i="14"/>
  <c r="E258" i="14"/>
  <c r="G258" i="14"/>
  <c r="D259" i="14"/>
  <c r="F259" i="14"/>
  <c r="E259" i="14"/>
  <c r="I259" i="14"/>
  <c r="J259" i="14"/>
  <c r="D260" i="14"/>
  <c r="I260" i="14"/>
  <c r="E260" i="14"/>
  <c r="G260" i="14"/>
  <c r="J260" i="14"/>
  <c r="K260" i="14"/>
  <c r="L260" i="14"/>
  <c r="D261" i="14"/>
  <c r="E261" i="14"/>
  <c r="G261" i="14"/>
  <c r="L261" i="14"/>
  <c r="D262" i="14"/>
  <c r="H262" i="14"/>
  <c r="L262" i="14"/>
  <c r="E262" i="14"/>
  <c r="G262" i="14"/>
  <c r="D263" i="14"/>
  <c r="E263" i="14"/>
  <c r="F263" i="14"/>
  <c r="H263" i="14"/>
  <c r="I263" i="14"/>
  <c r="J263" i="14"/>
  <c r="D264" i="14"/>
  <c r="I264" i="14"/>
  <c r="E264" i="14"/>
  <c r="F264" i="14"/>
  <c r="G264" i="14"/>
  <c r="H264" i="14"/>
  <c r="J264" i="14"/>
  <c r="K264" i="14"/>
  <c r="L264" i="14"/>
  <c r="D265" i="14"/>
  <c r="F265" i="14"/>
  <c r="E265" i="14"/>
  <c r="L265" i="14"/>
  <c r="G265" i="14"/>
  <c r="H265" i="14"/>
  <c r="K265" i="14"/>
  <c r="D266" i="14"/>
  <c r="E266" i="14"/>
  <c r="G266" i="14"/>
  <c r="D267" i="14"/>
  <c r="E267" i="14"/>
  <c r="F267" i="14"/>
  <c r="D268" i="14"/>
  <c r="I268" i="14"/>
  <c r="E268" i="14"/>
  <c r="G268" i="14"/>
  <c r="F268" i="14"/>
  <c r="H268" i="14"/>
  <c r="J268" i="14"/>
  <c r="D269" i="14"/>
  <c r="F269" i="14"/>
  <c r="E269" i="14"/>
  <c r="G269" i="14"/>
  <c r="H269" i="14"/>
  <c r="D270" i="14"/>
  <c r="E270" i="14"/>
  <c r="L270" i="14"/>
  <c r="G270" i="14"/>
  <c r="H270" i="14"/>
  <c r="D271" i="14"/>
  <c r="J271" i="14"/>
  <c r="E271" i="14"/>
  <c r="D272" i="14"/>
  <c r="I272" i="14"/>
  <c r="E272" i="14"/>
  <c r="G272" i="14"/>
  <c r="K272" i="14"/>
  <c r="D273" i="14"/>
  <c r="H273" i="14"/>
  <c r="E273" i="14"/>
  <c r="G273" i="14"/>
  <c r="D274" i="14"/>
  <c r="E274" i="14"/>
  <c r="G274" i="14"/>
  <c r="D275" i="14"/>
  <c r="F275" i="14"/>
  <c r="E275" i="14"/>
  <c r="I275" i="14"/>
  <c r="J275" i="14"/>
  <c r="D276" i="14"/>
  <c r="I276" i="14"/>
  <c r="E276" i="14"/>
  <c r="G276" i="14"/>
  <c r="J276" i="14"/>
  <c r="L276" i="14"/>
  <c r="D277" i="14"/>
  <c r="K277" i="14"/>
  <c r="E277" i="14"/>
  <c r="G277" i="14"/>
  <c r="D278" i="14"/>
  <c r="H278" i="14"/>
  <c r="L278" i="14"/>
  <c r="E278" i="14"/>
  <c r="G278" i="14"/>
  <c r="D279" i="14"/>
  <c r="E279" i="14"/>
  <c r="F279" i="14"/>
  <c r="H279" i="14"/>
  <c r="I279" i="14"/>
  <c r="J279" i="14"/>
  <c r="D280" i="14"/>
  <c r="I280" i="14"/>
  <c r="E280" i="14"/>
  <c r="F280" i="14"/>
  <c r="G280" i="14"/>
  <c r="H280" i="14"/>
  <c r="J280" i="14"/>
  <c r="K280" i="14"/>
  <c r="L280" i="14"/>
  <c r="D281" i="14"/>
  <c r="F281" i="14"/>
  <c r="E281" i="14"/>
  <c r="K281" i="14"/>
  <c r="G281" i="14"/>
  <c r="H281" i="14"/>
  <c r="L281" i="14"/>
  <c r="D282" i="14"/>
  <c r="E282" i="14"/>
  <c r="G282" i="14"/>
  <c r="D283" i="14"/>
  <c r="F283" i="14"/>
  <c r="E283" i="14"/>
  <c r="I283" i="14"/>
  <c r="J283" i="14"/>
  <c r="D284" i="14"/>
  <c r="I284" i="14"/>
  <c r="E284" i="14"/>
  <c r="L284" i="14"/>
  <c r="F284" i="14"/>
  <c r="G284" i="14"/>
  <c r="H284" i="14"/>
  <c r="J284" i="14"/>
  <c r="K284" i="14"/>
  <c r="D285" i="14"/>
  <c r="F285" i="14"/>
  <c r="E285" i="14"/>
  <c r="G285" i="14"/>
  <c r="H285" i="14"/>
  <c r="D286" i="14"/>
  <c r="E286" i="14"/>
  <c r="H286" i="14"/>
  <c r="D287" i="14"/>
  <c r="F287" i="14"/>
  <c r="E287" i="14"/>
  <c r="D288" i="14"/>
  <c r="I288" i="14"/>
  <c r="E288" i="14"/>
  <c r="L288" i="14"/>
  <c r="G288" i="14"/>
  <c r="D289" i="14"/>
  <c r="H289" i="14"/>
  <c r="F289" i="14"/>
  <c r="E289" i="14"/>
  <c r="D290" i="14"/>
  <c r="E290" i="14"/>
  <c r="G290" i="14"/>
  <c r="D291" i="14"/>
  <c r="E291" i="14"/>
  <c r="I291" i="14"/>
  <c r="D292" i="14"/>
  <c r="H292" i="14"/>
  <c r="E292" i="14"/>
  <c r="G292" i="14"/>
  <c r="K292" i="14"/>
  <c r="L292" i="14"/>
  <c r="D293" i="14"/>
  <c r="H293" i="14"/>
  <c r="F293" i="14"/>
  <c r="E293" i="14"/>
  <c r="G293" i="14"/>
  <c r="K293" i="14"/>
  <c r="D294" i="14"/>
  <c r="H294" i="14"/>
  <c r="E294" i="14"/>
  <c r="D295" i="14"/>
  <c r="E295" i="14"/>
  <c r="F295" i="14"/>
  <c r="H295" i="14"/>
  <c r="I295" i="14"/>
  <c r="J295" i="14"/>
  <c r="D296" i="14"/>
  <c r="E296" i="14"/>
  <c r="G296" i="14"/>
  <c r="L296" i="14"/>
  <c r="D297" i="14"/>
  <c r="H297" i="14"/>
  <c r="F297" i="14"/>
  <c r="E297" i="14"/>
  <c r="K297" i="14"/>
  <c r="G297" i="14"/>
  <c r="L297" i="14"/>
  <c r="D298" i="14"/>
  <c r="E298" i="14"/>
  <c r="G298" i="14"/>
  <c r="D299" i="14"/>
  <c r="F299" i="14"/>
  <c r="E299" i="14"/>
  <c r="I299" i="14"/>
  <c r="J299" i="14"/>
  <c r="D300" i="14"/>
  <c r="I300" i="14"/>
  <c r="E300" i="14"/>
  <c r="L300" i="14"/>
  <c r="F300" i="14"/>
  <c r="H300" i="14"/>
  <c r="J300" i="14"/>
  <c r="K300" i="14"/>
  <c r="D301" i="14"/>
  <c r="F301" i="14"/>
  <c r="E301" i="14"/>
  <c r="G301" i="14"/>
  <c r="L301" i="14"/>
  <c r="D302" i="14"/>
  <c r="H302" i="14"/>
  <c r="L302" i="14"/>
  <c r="E302" i="14"/>
  <c r="G302" i="14"/>
  <c r="D303" i="14"/>
  <c r="H303" i="14"/>
  <c r="E303" i="14"/>
  <c r="F303" i="14"/>
  <c r="I303" i="14"/>
  <c r="J303" i="14"/>
  <c r="D304" i="14"/>
  <c r="H304" i="14"/>
  <c r="E304" i="14"/>
  <c r="G304" i="14"/>
  <c r="L304" i="14"/>
  <c r="D305" i="14"/>
  <c r="F305" i="14"/>
  <c r="E305" i="14"/>
  <c r="K305" i="14"/>
  <c r="G305" i="14"/>
  <c r="H305" i="14"/>
  <c r="D306" i="14"/>
  <c r="E306" i="14"/>
  <c r="G306" i="14"/>
  <c r="D307" i="14"/>
  <c r="F307" i="14"/>
  <c r="E307" i="14"/>
  <c r="J307" i="14"/>
  <c r="D308" i="14"/>
  <c r="I308" i="14"/>
  <c r="E308" i="14"/>
  <c r="G308" i="14"/>
  <c r="F308" i="14"/>
  <c r="H308" i="14"/>
  <c r="J308" i="14"/>
  <c r="K308" i="14"/>
  <c r="D309" i="14"/>
  <c r="F309" i="14"/>
  <c r="E309" i="14"/>
  <c r="H309" i="14"/>
  <c r="D310" i="14"/>
  <c r="H310" i="14"/>
  <c r="E310" i="14"/>
  <c r="L310" i="14"/>
  <c r="G310" i="14"/>
  <c r="D311" i="14"/>
  <c r="H311" i="14"/>
  <c r="E311" i="14"/>
  <c r="F311" i="14"/>
  <c r="J311" i="14"/>
  <c r="D312" i="14"/>
  <c r="E312" i="14"/>
  <c r="G312" i="14"/>
  <c r="L312" i="14"/>
  <c r="D313" i="14"/>
  <c r="H313" i="14"/>
  <c r="F313" i="14"/>
  <c r="E313" i="14"/>
  <c r="K313" i="14"/>
  <c r="G313" i="14"/>
  <c r="L313" i="14"/>
  <c r="D314" i="14"/>
  <c r="E314" i="14"/>
  <c r="G314" i="14"/>
  <c r="D315" i="14"/>
  <c r="F315" i="14"/>
  <c r="E315" i="14"/>
  <c r="I315" i="14"/>
  <c r="J315" i="14"/>
  <c r="D316" i="14"/>
  <c r="I316" i="14"/>
  <c r="E316" i="14"/>
  <c r="L316" i="14"/>
  <c r="F316" i="14"/>
  <c r="H316" i="14"/>
  <c r="J316" i="14"/>
  <c r="K316" i="14"/>
  <c r="D317" i="14"/>
  <c r="H317" i="14"/>
  <c r="F317" i="14"/>
  <c r="E317" i="14"/>
  <c r="G317" i="14"/>
  <c r="L317" i="14"/>
  <c r="D318" i="14"/>
  <c r="H318" i="14"/>
  <c r="E318" i="14"/>
  <c r="L318" i="14"/>
  <c r="G318" i="14"/>
  <c r="D319" i="14"/>
  <c r="H319" i="14"/>
  <c r="E319" i="14"/>
  <c r="F319" i="14"/>
  <c r="I319" i="14"/>
  <c r="J319" i="14"/>
  <c r="D320" i="14"/>
  <c r="H320" i="14"/>
  <c r="E320" i="14"/>
  <c r="G320" i="14"/>
  <c r="L320" i="14"/>
  <c r="D321" i="14"/>
  <c r="H321" i="14"/>
  <c r="F321" i="14"/>
  <c r="E321" i="14"/>
  <c r="K321" i="14"/>
  <c r="G321" i="14"/>
  <c r="D322" i="14"/>
  <c r="E322" i="14"/>
  <c r="G322" i="14"/>
  <c r="D323" i="14"/>
  <c r="F323" i="14"/>
  <c r="E323" i="14"/>
  <c r="J323" i="14"/>
  <c r="D324" i="14"/>
  <c r="I324" i="14"/>
  <c r="E324" i="14"/>
  <c r="G324" i="14"/>
  <c r="F324" i="14"/>
  <c r="H324" i="14"/>
  <c r="J324" i="14"/>
  <c r="K324" i="14"/>
  <c r="D325" i="14"/>
  <c r="F325" i="14"/>
  <c r="E325" i="14"/>
  <c r="H325" i="14"/>
  <c r="D326" i="14"/>
  <c r="H326" i="14"/>
  <c r="E326" i="14"/>
  <c r="L326" i="14"/>
  <c r="G326" i="14"/>
  <c r="D327" i="14"/>
  <c r="H327" i="14"/>
  <c r="E327" i="14"/>
  <c r="F327" i="14"/>
  <c r="J327" i="14"/>
  <c r="D328" i="14"/>
  <c r="L328" i="14"/>
  <c r="E328" i="14"/>
  <c r="G328" i="14"/>
  <c r="D329" i="14"/>
  <c r="F329" i="14"/>
  <c r="E329" i="14"/>
  <c r="K329" i="14"/>
  <c r="G329" i="14"/>
  <c r="H329" i="14"/>
  <c r="L329" i="14"/>
  <c r="D330" i="14"/>
  <c r="E330" i="14"/>
  <c r="G330" i="14"/>
  <c r="D331" i="14"/>
  <c r="F331" i="14"/>
  <c r="E331" i="14"/>
  <c r="I331" i="14"/>
  <c r="J331" i="14"/>
  <c r="D332" i="14"/>
  <c r="I332" i="14"/>
  <c r="E332" i="14"/>
  <c r="L332" i="14"/>
  <c r="F332" i="14"/>
  <c r="H332" i="14"/>
  <c r="J332" i="14"/>
  <c r="K332" i="14"/>
  <c r="D333" i="14"/>
  <c r="H333" i="14"/>
  <c r="F333" i="14"/>
  <c r="E333" i="14"/>
  <c r="G333" i="14"/>
  <c r="L333" i="14"/>
  <c r="D334" i="14"/>
  <c r="H334" i="14"/>
  <c r="E334" i="14"/>
  <c r="L334" i="14"/>
  <c r="G334" i="14"/>
  <c r="D335" i="14"/>
  <c r="H335" i="14"/>
  <c r="E335" i="14"/>
  <c r="F335" i="14"/>
  <c r="I335" i="14"/>
  <c r="J335" i="14"/>
  <c r="D336" i="14"/>
  <c r="H336" i="14"/>
  <c r="E336" i="14"/>
  <c r="G336" i="14"/>
  <c r="L336" i="14"/>
  <c r="D337" i="14"/>
  <c r="H337" i="14"/>
  <c r="F337" i="14"/>
  <c r="E337" i="14"/>
  <c r="K337" i="14"/>
  <c r="G337" i="14"/>
  <c r="S82" i="1"/>
  <c r="S83" i="1"/>
  <c r="S92" i="1"/>
  <c r="S100" i="1"/>
  <c r="S120" i="1"/>
  <c r="S108" i="1"/>
  <c r="S119" i="1"/>
  <c r="S77" i="1"/>
  <c r="S117" i="1"/>
  <c r="S112" i="1"/>
  <c r="S73" i="1"/>
  <c r="S101" i="1"/>
  <c r="S103" i="1"/>
  <c r="S91" i="1"/>
  <c r="S115" i="1"/>
  <c r="S116" i="1"/>
  <c r="S86" i="1"/>
  <c r="S87" i="1"/>
  <c r="S89" i="1"/>
  <c r="S93" i="1"/>
  <c r="S90" i="1"/>
  <c r="S94" i="1"/>
  <c r="S102" i="1"/>
  <c r="S109" i="1"/>
  <c r="S99" i="1"/>
  <c r="S97" i="1"/>
  <c r="S105" i="1"/>
  <c r="S88" i="1"/>
  <c r="S118" i="1"/>
  <c r="S76" i="1"/>
  <c r="S98" i="1"/>
  <c r="S107" i="1"/>
  <c r="S121" i="1"/>
  <c r="S129" i="1"/>
  <c r="S104" i="1"/>
  <c r="S95" i="1"/>
  <c r="S122" i="1"/>
  <c r="S85" i="1"/>
  <c r="S150" i="1"/>
  <c r="S106" i="1"/>
  <c r="S131" i="1"/>
  <c r="S75" i="1"/>
  <c r="S132" i="1"/>
  <c r="S127" i="1"/>
  <c r="S128" i="1"/>
  <c r="S96" i="1"/>
  <c r="S133" i="1"/>
  <c r="S149" i="1"/>
  <c r="S142" i="1"/>
  <c r="S124" i="1"/>
  <c r="S123" i="1"/>
  <c r="S24" i="1"/>
  <c r="S146" i="1"/>
  <c r="S138" i="1"/>
  <c r="S141" i="1"/>
  <c r="S143" i="1"/>
  <c r="S151" i="1"/>
  <c r="S137" i="1"/>
  <c r="S135" i="1"/>
  <c r="S147" i="1"/>
  <c r="S139" i="1"/>
  <c r="S136" i="1"/>
  <c r="S125" i="1"/>
  <c r="S148" i="1"/>
  <c r="S140" i="1"/>
  <c r="S126" i="1"/>
  <c r="S37" i="1"/>
  <c r="S38" i="1"/>
  <c r="S36" i="1"/>
  <c r="S64" i="1"/>
  <c r="S74" i="1"/>
  <c r="S57" i="1"/>
  <c r="S52" i="1"/>
  <c r="S50" i="1"/>
  <c r="S59" i="1"/>
  <c r="S39" i="1"/>
  <c r="S60" i="1"/>
  <c r="S56" i="1"/>
  <c r="S58" i="1"/>
  <c r="S70" i="1"/>
  <c r="S63" i="1"/>
  <c r="S45" i="1"/>
  <c r="S66" i="1"/>
  <c r="S40" i="1"/>
  <c r="S69" i="1"/>
  <c r="S49" i="1"/>
  <c r="S26" i="1"/>
  <c r="S47" i="1"/>
  <c r="S34" i="1"/>
  <c r="S55" i="1"/>
  <c r="S29" i="1"/>
  <c r="S53" i="1"/>
  <c r="S31" i="1"/>
  <c r="S44" i="1"/>
  <c r="S71" i="1"/>
  <c r="S41" i="1"/>
  <c r="S35" i="1"/>
  <c r="S78" i="1"/>
  <c r="S110" i="1"/>
  <c r="S28" i="1"/>
  <c r="S43" i="1"/>
  <c r="S61" i="1"/>
  <c r="S68" i="1"/>
  <c r="S27" i="1"/>
  <c r="S72" i="1"/>
  <c r="S51" i="1"/>
  <c r="S42" i="1"/>
  <c r="S67" i="1"/>
  <c r="S22" i="1"/>
  <c r="S48" i="1"/>
  <c r="S30" i="1"/>
  <c r="S54" i="1"/>
  <c r="S46" i="1"/>
  <c r="S25" i="1"/>
  <c r="S21" i="1"/>
  <c r="S23" i="1"/>
  <c r="S33" i="1"/>
  <c r="S32" i="1"/>
  <c r="S62" i="1"/>
  <c r="E144" i="1"/>
  <c r="F144" i="1" s="1"/>
  <c r="G144" i="1" s="1"/>
  <c r="J144" i="1" s="1"/>
  <c r="E25" i="1"/>
  <c r="F25" i="1" s="1"/>
  <c r="G25" i="1" s="1"/>
  <c r="H25" i="1" s="1"/>
  <c r="E81" i="1"/>
  <c r="F81" i="1" s="1"/>
  <c r="G81" i="1" s="1"/>
  <c r="J81" i="1" s="1"/>
  <c r="E145" i="1"/>
  <c r="F145" i="1" s="1"/>
  <c r="G145" i="1" s="1"/>
  <c r="J145" i="1" s="1"/>
  <c r="E113" i="1"/>
  <c r="F113" i="1" s="1"/>
  <c r="G113" i="1" s="1"/>
  <c r="J113" i="1" s="1"/>
  <c r="E114" i="1"/>
  <c r="F114" i="1" s="1"/>
  <c r="G114" i="1" s="1"/>
  <c r="J114" i="1" s="1"/>
  <c r="E30" i="1"/>
  <c r="F30" i="1" s="1"/>
  <c r="G30" i="1" s="1"/>
  <c r="H30" i="1" s="1"/>
  <c r="E31" i="1"/>
  <c r="F31" i="1" s="1"/>
  <c r="G31" i="1" s="1"/>
  <c r="H31" i="1" s="1"/>
  <c r="E34" i="1"/>
  <c r="F34" i="1" s="1"/>
  <c r="G34" i="1" s="1"/>
  <c r="H34" i="1" s="1"/>
  <c r="E36" i="1"/>
  <c r="F36" i="1" s="1"/>
  <c r="G36" i="1" s="1"/>
  <c r="H36" i="1" s="1"/>
  <c r="E39" i="1"/>
  <c r="F39" i="1" s="1"/>
  <c r="G39" i="1" s="1"/>
  <c r="H39" i="1" s="1"/>
  <c r="E40" i="1"/>
  <c r="F40" i="1" s="1"/>
  <c r="G40" i="1" s="1"/>
  <c r="H40" i="1" s="1"/>
  <c r="E49" i="1"/>
  <c r="F49" i="1" s="1"/>
  <c r="G49" i="1" s="1"/>
  <c r="H49" i="1" s="1"/>
  <c r="E53" i="1"/>
  <c r="F53" i="1" s="1"/>
  <c r="G53" i="1" s="1"/>
  <c r="H53" i="1" s="1"/>
  <c r="E57" i="1"/>
  <c r="E44" i="11" s="1"/>
  <c r="E60" i="1"/>
  <c r="F60" i="1" s="1"/>
  <c r="G60" i="1" s="1"/>
  <c r="H60" i="1" s="1"/>
  <c r="E64" i="1"/>
  <c r="F64" i="1" s="1"/>
  <c r="G64" i="1" s="1"/>
  <c r="H64" i="1" s="1"/>
  <c r="E66" i="1"/>
  <c r="F66" i="1" s="1"/>
  <c r="G66" i="1" s="1"/>
  <c r="H66" i="1" s="1"/>
  <c r="E71" i="1"/>
  <c r="F71" i="1" s="1"/>
  <c r="G71" i="1" s="1"/>
  <c r="H71" i="1" s="1"/>
  <c r="E80" i="1"/>
  <c r="F80" i="1" s="1"/>
  <c r="G80" i="1" s="1"/>
  <c r="J80" i="1" s="1"/>
  <c r="E26" i="1"/>
  <c r="F26" i="1" s="1"/>
  <c r="G26" i="1" s="1"/>
  <c r="H26" i="1" s="1"/>
  <c r="E22" i="1"/>
  <c r="F22" i="1" s="1"/>
  <c r="G22" i="1" s="1"/>
  <c r="H22" i="1" s="1"/>
  <c r="E24" i="1"/>
  <c r="F24" i="1" s="1"/>
  <c r="G24" i="1" s="1"/>
  <c r="I24" i="1" s="1"/>
  <c r="E21" i="1"/>
  <c r="F21" i="1" s="1"/>
  <c r="G21" i="1" s="1"/>
  <c r="H21" i="1" s="1"/>
  <c r="K209" i="1"/>
  <c r="E23" i="1"/>
  <c r="F23" i="1" s="1"/>
  <c r="G23" i="1" s="1"/>
  <c r="H23" i="1" s="1"/>
  <c r="K250" i="1"/>
  <c r="E75" i="1"/>
  <c r="E59" i="11" s="1"/>
  <c r="E76" i="1"/>
  <c r="F76" i="1" s="1"/>
  <c r="G76" i="1" s="1"/>
  <c r="I76" i="1" s="1"/>
  <c r="E77" i="1"/>
  <c r="F77" i="1" s="1"/>
  <c r="G77" i="1" s="1"/>
  <c r="I77" i="1" s="1"/>
  <c r="E97" i="1"/>
  <c r="F97" i="1" s="1"/>
  <c r="G97" i="1" s="1"/>
  <c r="I97" i="1" s="1"/>
  <c r="E102" i="1"/>
  <c r="F102" i="1" s="1"/>
  <c r="G102" i="1" s="1"/>
  <c r="I102" i="1" s="1"/>
  <c r="E146" i="1"/>
  <c r="F146" i="1" s="1"/>
  <c r="G146" i="1" s="1"/>
  <c r="E73" i="1"/>
  <c r="F73" i="1" s="1"/>
  <c r="G73" i="1" s="1"/>
  <c r="I73" i="1" s="1"/>
  <c r="E65" i="1"/>
  <c r="F65" i="1" s="1"/>
  <c r="G65" i="1" s="1"/>
  <c r="J65" i="1" s="1"/>
  <c r="E79" i="1"/>
  <c r="E110" i="1"/>
  <c r="F110" i="1" s="1"/>
  <c r="G110" i="1" s="1"/>
  <c r="H110" i="1" s="1"/>
  <c r="E28" i="1"/>
  <c r="F28" i="1" s="1"/>
  <c r="G28" i="1" s="1"/>
  <c r="H28" i="1" s="1"/>
  <c r="E29" i="1"/>
  <c r="F29" i="1" s="1"/>
  <c r="G29" i="1" s="1"/>
  <c r="H29" i="1" s="1"/>
  <c r="E32" i="1"/>
  <c r="F32" i="1" s="1"/>
  <c r="G32" i="1" s="1"/>
  <c r="H32" i="1" s="1"/>
  <c r="E33" i="1"/>
  <c r="F33" i="1" s="1"/>
  <c r="G33" i="1" s="1"/>
  <c r="H33" i="1" s="1"/>
  <c r="E35" i="1"/>
  <c r="F35" i="1" s="1"/>
  <c r="G35" i="1" s="1"/>
  <c r="H35" i="1" s="1"/>
  <c r="E37" i="1"/>
  <c r="F37" i="1" s="1"/>
  <c r="G37" i="1" s="1"/>
  <c r="H37" i="1" s="1"/>
  <c r="E38" i="1"/>
  <c r="E41" i="1"/>
  <c r="F41" i="1" s="1"/>
  <c r="G41" i="1" s="1"/>
  <c r="H41" i="1" s="1"/>
  <c r="E42" i="1"/>
  <c r="F42" i="1" s="1"/>
  <c r="G42" i="1" s="1"/>
  <c r="H42" i="1" s="1"/>
  <c r="E43" i="1"/>
  <c r="F43" i="1" s="1"/>
  <c r="G43" i="1" s="1"/>
  <c r="H43" i="1" s="1"/>
  <c r="E44" i="1"/>
  <c r="F44" i="1" s="1"/>
  <c r="G44" i="1" s="1"/>
  <c r="H44" i="1" s="1"/>
  <c r="E45" i="1"/>
  <c r="F45" i="1" s="1"/>
  <c r="G45" i="1" s="1"/>
  <c r="H45" i="1" s="1"/>
  <c r="E46" i="1"/>
  <c r="F46" i="1" s="1"/>
  <c r="G46" i="1" s="1"/>
  <c r="H46" i="1" s="1"/>
  <c r="E47" i="1"/>
  <c r="E35" i="11" s="1"/>
  <c r="E48" i="1"/>
  <c r="F48" i="1" s="1"/>
  <c r="G48" i="1" s="1"/>
  <c r="H48" i="1" s="1"/>
  <c r="E50" i="1"/>
  <c r="F50" i="1" s="1"/>
  <c r="G50" i="1" s="1"/>
  <c r="H50" i="1" s="1"/>
  <c r="E51" i="1"/>
  <c r="E52" i="1"/>
  <c r="F52" i="1" s="1"/>
  <c r="G52" i="1" s="1"/>
  <c r="H52" i="1" s="1"/>
  <c r="E54" i="1"/>
  <c r="F54" i="1" s="1"/>
  <c r="G54" i="1" s="1"/>
  <c r="H54" i="1" s="1"/>
  <c r="E55" i="1"/>
  <c r="F55" i="1" s="1"/>
  <c r="G55" i="1" s="1"/>
  <c r="H55" i="1" s="1"/>
  <c r="E56" i="1"/>
  <c r="E59" i="1"/>
  <c r="F59" i="1" s="1"/>
  <c r="G59" i="1" s="1"/>
  <c r="H59" i="1" s="1"/>
  <c r="E61" i="1"/>
  <c r="E62" i="1"/>
  <c r="F62" i="1" s="1"/>
  <c r="G62" i="1" s="1"/>
  <c r="H62" i="1" s="1"/>
  <c r="E63" i="1"/>
  <c r="F63" i="1" s="1"/>
  <c r="G63" i="1" s="1"/>
  <c r="H63" i="1" s="1"/>
  <c r="E67" i="1"/>
  <c r="F67" i="1" s="1"/>
  <c r="G67" i="1" s="1"/>
  <c r="H67" i="1" s="1"/>
  <c r="E68" i="1"/>
  <c r="F68" i="1" s="1"/>
  <c r="G68" i="1" s="1"/>
  <c r="H68" i="1" s="1"/>
  <c r="E69" i="1"/>
  <c r="F69" i="1" s="1"/>
  <c r="G69" i="1" s="1"/>
  <c r="H69" i="1" s="1"/>
  <c r="E70" i="1"/>
  <c r="E55" i="12" s="1"/>
  <c r="E72" i="1"/>
  <c r="F72" i="1" s="1"/>
  <c r="G72" i="1" s="1"/>
  <c r="H72" i="1" s="1"/>
  <c r="E74" i="1"/>
  <c r="F74" i="1" s="1"/>
  <c r="G74" i="1" s="1"/>
  <c r="H74" i="1" s="1"/>
  <c r="E78" i="1"/>
  <c r="E62" i="12" s="1"/>
  <c r="E58" i="1"/>
  <c r="F58" i="1" s="1"/>
  <c r="G58" i="1" s="1"/>
  <c r="H58" i="1" s="1"/>
  <c r="E27" i="1"/>
  <c r="F27" i="1" s="1"/>
  <c r="G27" i="1" s="1"/>
  <c r="H27" i="1" s="1"/>
  <c r="K306" i="1"/>
  <c r="E118" i="1"/>
  <c r="F118" i="1" s="1"/>
  <c r="E103" i="1"/>
  <c r="F103" i="1" s="1"/>
  <c r="E100" i="1"/>
  <c r="F100" i="1" s="1"/>
  <c r="E108" i="1"/>
  <c r="F108" i="1" s="1"/>
  <c r="G108" i="1" s="1"/>
  <c r="I108" i="1" s="1"/>
  <c r="E112" i="1"/>
  <c r="F112" i="1" s="1"/>
  <c r="E115" i="1"/>
  <c r="F115" i="1" s="1"/>
  <c r="G115" i="1" s="1"/>
  <c r="E116" i="1"/>
  <c r="F116" i="1" s="1"/>
  <c r="E117" i="1"/>
  <c r="F117" i="1" s="1"/>
  <c r="E119" i="1"/>
  <c r="F119" i="1" s="1"/>
  <c r="E120" i="1"/>
  <c r="F120" i="1" s="1"/>
  <c r="E150" i="1"/>
  <c r="F150" i="1" s="1"/>
  <c r="E99" i="1"/>
  <c r="F99" i="1" s="1"/>
  <c r="E87" i="1"/>
  <c r="F87" i="1" s="1"/>
  <c r="G87" i="1" s="1"/>
  <c r="I87" i="1" s="1"/>
  <c r="E88" i="1"/>
  <c r="F88" i="1" s="1"/>
  <c r="G88" i="1" s="1"/>
  <c r="I88" i="1" s="1"/>
  <c r="E89" i="1"/>
  <c r="F89" i="1" s="1"/>
  <c r="G89" i="1" s="1"/>
  <c r="I89" i="1" s="1"/>
  <c r="E90" i="1"/>
  <c r="F90" i="1" s="1"/>
  <c r="G90" i="1" s="1"/>
  <c r="I90" i="1" s="1"/>
  <c r="E86" i="1"/>
  <c r="F86" i="1" s="1"/>
  <c r="G86" i="1" s="1"/>
  <c r="I86" i="1" s="1"/>
  <c r="E82" i="1"/>
  <c r="E66" i="12" s="1"/>
  <c r="F82" i="1"/>
  <c r="G82" i="1" s="1"/>
  <c r="I82" i="1" s="1"/>
  <c r="E83" i="1"/>
  <c r="F83" i="1" s="1"/>
  <c r="G83" i="1" s="1"/>
  <c r="I83" i="1" s="1"/>
  <c r="E84" i="1"/>
  <c r="F84" i="1" s="1"/>
  <c r="G84" i="1" s="1"/>
  <c r="I84" i="1" s="1"/>
  <c r="E85" i="1"/>
  <c r="F85" i="1" s="1"/>
  <c r="G85" i="1" s="1"/>
  <c r="I85" i="1" s="1"/>
  <c r="E91" i="1"/>
  <c r="F91" i="1" s="1"/>
  <c r="G91" i="1" s="1"/>
  <c r="I91" i="1" s="1"/>
  <c r="E92" i="1"/>
  <c r="F92" i="1" s="1"/>
  <c r="G92" i="1" s="1"/>
  <c r="I92" i="1" s="1"/>
  <c r="E93" i="1"/>
  <c r="E77" i="11" s="1"/>
  <c r="E94" i="1"/>
  <c r="F94" i="1" s="1"/>
  <c r="G94" i="1" s="1"/>
  <c r="I94" i="1" s="1"/>
  <c r="E95" i="1"/>
  <c r="F95" i="1" s="1"/>
  <c r="G95" i="1" s="1"/>
  <c r="I95" i="1" s="1"/>
  <c r="E96" i="1"/>
  <c r="F96" i="1" s="1"/>
  <c r="G96" i="1" s="1"/>
  <c r="I96" i="1" s="1"/>
  <c r="E98" i="1"/>
  <c r="F98" i="1" s="1"/>
  <c r="G98" i="1" s="1"/>
  <c r="I98" i="1" s="1"/>
  <c r="E101" i="1"/>
  <c r="F101" i="1" s="1"/>
  <c r="G101" i="1" s="1"/>
  <c r="I101" i="1" s="1"/>
  <c r="E104" i="1"/>
  <c r="F104" i="1" s="1"/>
  <c r="G104" i="1" s="1"/>
  <c r="I104" i="1" s="1"/>
  <c r="E105" i="1"/>
  <c r="F105" i="1" s="1"/>
  <c r="G105" i="1" s="1"/>
  <c r="I105" i="1" s="1"/>
  <c r="E106" i="1"/>
  <c r="F106" i="1" s="1"/>
  <c r="G106" i="1" s="1"/>
  <c r="I106" i="1" s="1"/>
  <c r="E107" i="1"/>
  <c r="F107" i="1" s="1"/>
  <c r="G107" i="1" s="1"/>
  <c r="I107" i="1" s="1"/>
  <c r="E109" i="1"/>
  <c r="F109" i="1" s="1"/>
  <c r="G109" i="1" s="1"/>
  <c r="I109" i="1" s="1"/>
  <c r="E121" i="1"/>
  <c r="F121" i="1" s="1"/>
  <c r="G121" i="1" s="1"/>
  <c r="I121" i="1" s="1"/>
  <c r="E122" i="1"/>
  <c r="F122" i="1" s="1"/>
  <c r="G122" i="1" s="1"/>
  <c r="I122" i="1" s="1"/>
  <c r="E123" i="1"/>
  <c r="F123" i="1" s="1"/>
  <c r="G123" i="1" s="1"/>
  <c r="I123" i="1" s="1"/>
  <c r="E124" i="1"/>
  <c r="F124" i="1" s="1"/>
  <c r="G124" i="1" s="1"/>
  <c r="I124" i="1" s="1"/>
  <c r="E125" i="1"/>
  <c r="F125" i="1" s="1"/>
  <c r="G125" i="1" s="1"/>
  <c r="I125" i="1" s="1"/>
  <c r="E126" i="1"/>
  <c r="F126" i="1"/>
  <c r="G126" i="1" s="1"/>
  <c r="I126" i="1" s="1"/>
  <c r="E127" i="1"/>
  <c r="F127" i="1" s="1"/>
  <c r="G127" i="1" s="1"/>
  <c r="I127" i="1" s="1"/>
  <c r="E128" i="1"/>
  <c r="F128" i="1" s="1"/>
  <c r="G128" i="1" s="1"/>
  <c r="I128" i="1" s="1"/>
  <c r="E129" i="1"/>
  <c r="F129" i="1" s="1"/>
  <c r="G129" i="1" s="1"/>
  <c r="I129" i="1" s="1"/>
  <c r="E131" i="1"/>
  <c r="F131" i="1" s="1"/>
  <c r="G131" i="1" s="1"/>
  <c r="I131" i="1" s="1"/>
  <c r="E133" i="1"/>
  <c r="F133" i="1" s="1"/>
  <c r="G133" i="1" s="1"/>
  <c r="I133" i="1" s="1"/>
  <c r="E135" i="1"/>
  <c r="F135" i="1" s="1"/>
  <c r="G135" i="1" s="1"/>
  <c r="I135" i="1" s="1"/>
  <c r="E136" i="1"/>
  <c r="F136" i="1" s="1"/>
  <c r="G136" i="1" s="1"/>
  <c r="I136" i="1" s="1"/>
  <c r="E137" i="1"/>
  <c r="F137" i="1" s="1"/>
  <c r="G137" i="1" s="1"/>
  <c r="I137" i="1" s="1"/>
  <c r="E138" i="1"/>
  <c r="F138" i="1" s="1"/>
  <c r="G138" i="1" s="1"/>
  <c r="I138" i="1" s="1"/>
  <c r="E139" i="1"/>
  <c r="F139" i="1"/>
  <c r="G139" i="1" s="1"/>
  <c r="I139" i="1" s="1"/>
  <c r="E140" i="1"/>
  <c r="F140" i="1" s="1"/>
  <c r="G140" i="1" s="1"/>
  <c r="I140" i="1" s="1"/>
  <c r="E141" i="1"/>
  <c r="F141" i="1" s="1"/>
  <c r="G141" i="1" s="1"/>
  <c r="I141" i="1" s="1"/>
  <c r="E142" i="1"/>
  <c r="F142" i="1" s="1"/>
  <c r="G142" i="1" s="1"/>
  <c r="I142" i="1" s="1"/>
  <c r="E143" i="1"/>
  <c r="F143" i="1" s="1"/>
  <c r="G143" i="1" s="1"/>
  <c r="I143" i="1" s="1"/>
  <c r="E147" i="1"/>
  <c r="F147" i="1" s="1"/>
  <c r="G147" i="1" s="1"/>
  <c r="I147" i="1" s="1"/>
  <c r="E148" i="1"/>
  <c r="F148" i="1" s="1"/>
  <c r="G148" i="1" s="1"/>
  <c r="I148" i="1" s="1"/>
  <c r="E149" i="1"/>
  <c r="F149" i="1" s="1"/>
  <c r="G149" i="1" s="1"/>
  <c r="I149" i="1" s="1"/>
  <c r="E132" i="1"/>
  <c r="F132" i="1" s="1"/>
  <c r="G132" i="1" s="1"/>
  <c r="I132" i="1" s="1"/>
  <c r="W3" i="13"/>
  <c r="AB3" i="13"/>
  <c r="W4" i="13"/>
  <c r="W5" i="13"/>
  <c r="AB17" i="13"/>
  <c r="W6" i="13"/>
  <c r="W10" i="13"/>
  <c r="W7" i="13"/>
  <c r="D11" i="13"/>
  <c r="D12" i="13"/>
  <c r="P209" i="13" s="1"/>
  <c r="D13" i="13"/>
  <c r="D9" i="13"/>
  <c r="E9" i="13"/>
  <c r="AB10" i="13"/>
  <c r="W11" i="13"/>
  <c r="W12" i="13"/>
  <c r="W13" i="13"/>
  <c r="AB13" i="13"/>
  <c r="E21" i="13"/>
  <c r="F21" i="13"/>
  <c r="E22" i="13"/>
  <c r="F22" i="13"/>
  <c r="G22" i="13"/>
  <c r="N22" i="13"/>
  <c r="E23" i="13"/>
  <c r="F23" i="13"/>
  <c r="E24" i="13"/>
  <c r="F24" i="13"/>
  <c r="G24" i="13"/>
  <c r="E25" i="13"/>
  <c r="F25" i="13"/>
  <c r="E26" i="13"/>
  <c r="F26" i="13"/>
  <c r="G26" i="13"/>
  <c r="E27" i="13"/>
  <c r="F27" i="13"/>
  <c r="E28" i="13"/>
  <c r="F28" i="13"/>
  <c r="G28" i="13"/>
  <c r="E29" i="13"/>
  <c r="F29" i="13"/>
  <c r="E30" i="13"/>
  <c r="F30" i="13"/>
  <c r="G30" i="13"/>
  <c r="E31" i="13"/>
  <c r="F31" i="13"/>
  <c r="E32" i="13"/>
  <c r="F32" i="13"/>
  <c r="G32" i="13"/>
  <c r="E33" i="13"/>
  <c r="F33" i="13"/>
  <c r="E34" i="13"/>
  <c r="F34" i="13"/>
  <c r="G34" i="13"/>
  <c r="E35" i="13"/>
  <c r="F35" i="13"/>
  <c r="E36" i="13"/>
  <c r="F36" i="13"/>
  <c r="G36" i="13"/>
  <c r="E37" i="13"/>
  <c r="F37" i="13"/>
  <c r="E38" i="13"/>
  <c r="F38" i="13"/>
  <c r="G38" i="13"/>
  <c r="N38" i="13"/>
  <c r="E39" i="13"/>
  <c r="F39" i="13"/>
  <c r="E40" i="13"/>
  <c r="F40" i="13"/>
  <c r="G40" i="13"/>
  <c r="E41" i="13"/>
  <c r="F41" i="13"/>
  <c r="E42" i="13"/>
  <c r="F42" i="13"/>
  <c r="G42" i="13"/>
  <c r="E43" i="13"/>
  <c r="F43" i="13"/>
  <c r="E44" i="13"/>
  <c r="F44" i="13"/>
  <c r="G44" i="13"/>
  <c r="E45" i="13"/>
  <c r="F45" i="13"/>
  <c r="E46" i="13"/>
  <c r="F46" i="13"/>
  <c r="G46" i="13"/>
  <c r="N46" i="13"/>
  <c r="E47" i="13"/>
  <c r="F47" i="13"/>
  <c r="E48" i="13"/>
  <c r="F48" i="13"/>
  <c r="G48" i="13"/>
  <c r="E49" i="13"/>
  <c r="F49" i="13"/>
  <c r="E50" i="13"/>
  <c r="F50" i="13"/>
  <c r="G50" i="13"/>
  <c r="E51" i="13"/>
  <c r="F51" i="13"/>
  <c r="E52" i="13"/>
  <c r="F52" i="13"/>
  <c r="G52" i="13"/>
  <c r="E53" i="13"/>
  <c r="F53" i="13"/>
  <c r="E54" i="13"/>
  <c r="F54" i="13"/>
  <c r="G54" i="13"/>
  <c r="E55" i="13"/>
  <c r="F55" i="13"/>
  <c r="E56" i="13"/>
  <c r="F56" i="13"/>
  <c r="G56" i="13"/>
  <c r="E57" i="13"/>
  <c r="F57" i="13"/>
  <c r="E58" i="13"/>
  <c r="F58" i="13"/>
  <c r="G58" i="13"/>
  <c r="E59" i="13"/>
  <c r="F59" i="13"/>
  <c r="E60" i="13"/>
  <c r="F60" i="13"/>
  <c r="G60" i="13"/>
  <c r="E61" i="13"/>
  <c r="F61" i="13"/>
  <c r="E62" i="13"/>
  <c r="F62" i="13"/>
  <c r="G62" i="13"/>
  <c r="E63" i="13"/>
  <c r="F63" i="13"/>
  <c r="E64" i="13"/>
  <c r="F64" i="13"/>
  <c r="G64" i="13"/>
  <c r="E65" i="13"/>
  <c r="F65" i="13"/>
  <c r="E66" i="13"/>
  <c r="F66" i="13"/>
  <c r="G66" i="13"/>
  <c r="E67" i="13"/>
  <c r="F67" i="13"/>
  <c r="E68" i="13"/>
  <c r="F68" i="13"/>
  <c r="G68" i="13"/>
  <c r="E69" i="13"/>
  <c r="F69" i="13"/>
  <c r="E70" i="13"/>
  <c r="F70" i="13"/>
  <c r="G70" i="13"/>
  <c r="N70" i="13"/>
  <c r="E71" i="13"/>
  <c r="F71" i="13"/>
  <c r="E72" i="13"/>
  <c r="F72" i="13"/>
  <c r="G72" i="13"/>
  <c r="E73" i="13"/>
  <c r="F73" i="13"/>
  <c r="E74" i="13"/>
  <c r="F74" i="13"/>
  <c r="G74" i="13"/>
  <c r="N74" i="13"/>
  <c r="E75" i="13"/>
  <c r="F75" i="13"/>
  <c r="E76" i="13"/>
  <c r="F76" i="13"/>
  <c r="G76" i="13"/>
  <c r="E77" i="13"/>
  <c r="F77" i="13"/>
  <c r="E78" i="13"/>
  <c r="F78" i="13"/>
  <c r="G78" i="13"/>
  <c r="N78" i="13"/>
  <c r="E79" i="13"/>
  <c r="F79" i="13"/>
  <c r="E80" i="13"/>
  <c r="F80" i="13"/>
  <c r="G80" i="13"/>
  <c r="N80" i="13"/>
  <c r="E81" i="13"/>
  <c r="F81" i="13"/>
  <c r="E82" i="13"/>
  <c r="F82" i="13"/>
  <c r="G82" i="13"/>
  <c r="I82" i="13"/>
  <c r="E83" i="13"/>
  <c r="F83" i="13"/>
  <c r="E84" i="13"/>
  <c r="F84" i="13"/>
  <c r="G84" i="13"/>
  <c r="I84" i="13"/>
  <c r="AB15" i="13"/>
  <c r="F16" i="13"/>
  <c r="F17" i="13" s="1"/>
  <c r="C17" i="13"/>
  <c r="AB20" i="13"/>
  <c r="Q21" i="13"/>
  <c r="S21" i="13"/>
  <c r="Q22" i="13"/>
  <c r="S22" i="13"/>
  <c r="Q23" i="13"/>
  <c r="AB23" i="13"/>
  <c r="Q24" i="13"/>
  <c r="S24" i="13"/>
  <c r="Q25" i="13"/>
  <c r="S25" i="13"/>
  <c r="N26" i="13"/>
  <c r="Q26" i="13"/>
  <c r="S26" i="13"/>
  <c r="Q27" i="13"/>
  <c r="S27" i="13"/>
  <c r="Q28" i="13"/>
  <c r="S28" i="13"/>
  <c r="AB28" i="13"/>
  <c r="Q29" i="13"/>
  <c r="S29" i="13"/>
  <c r="N30" i="13"/>
  <c r="Q30" i="13"/>
  <c r="S30" i="13"/>
  <c r="Q31" i="13"/>
  <c r="S31" i="13"/>
  <c r="Q32" i="13"/>
  <c r="S32" i="13"/>
  <c r="Q33" i="13"/>
  <c r="S33" i="13"/>
  <c r="AB33" i="13"/>
  <c r="N34" i="13"/>
  <c r="Q34" i="13"/>
  <c r="S34" i="13"/>
  <c r="AB34" i="13"/>
  <c r="Q35" i="13"/>
  <c r="S35" i="13"/>
  <c r="Q36" i="13"/>
  <c r="S36" i="13"/>
  <c r="Q37" i="13"/>
  <c r="S37" i="13"/>
  <c r="Q38" i="13"/>
  <c r="S38" i="13"/>
  <c r="Q39" i="13"/>
  <c r="S39" i="13"/>
  <c r="Q40" i="13"/>
  <c r="S40" i="13"/>
  <c r="AB40" i="13"/>
  <c r="Q41" i="13"/>
  <c r="S41" i="13"/>
  <c r="N42" i="13"/>
  <c r="Q42" i="13"/>
  <c r="S42" i="13"/>
  <c r="Q43" i="13"/>
  <c r="S43" i="13"/>
  <c r="Q44" i="13"/>
  <c r="S44" i="13"/>
  <c r="Q45" i="13"/>
  <c r="S45" i="13"/>
  <c r="AB45" i="13"/>
  <c r="Q46" i="13"/>
  <c r="S46" i="13"/>
  <c r="AB46" i="13"/>
  <c r="Q47" i="13"/>
  <c r="S47" i="13"/>
  <c r="Q48" i="13"/>
  <c r="S48" i="13"/>
  <c r="Q49" i="13"/>
  <c r="S49" i="13"/>
  <c r="N50" i="13"/>
  <c r="Q50" i="13"/>
  <c r="S50" i="13"/>
  <c r="AB50" i="13"/>
  <c r="Q51" i="13"/>
  <c r="S51" i="13"/>
  <c r="AB51" i="13"/>
  <c r="Q52" i="13"/>
  <c r="S52" i="13"/>
  <c r="Q53" i="13"/>
  <c r="S53" i="13"/>
  <c r="Q54" i="13"/>
  <c r="S54" i="13"/>
  <c r="Q55" i="13"/>
  <c r="S55" i="13"/>
  <c r="Q56" i="13"/>
  <c r="S56" i="13"/>
  <c r="Q57" i="13"/>
  <c r="S57" i="13"/>
  <c r="Q58" i="13"/>
  <c r="S58" i="13"/>
  <c r="Q59" i="13"/>
  <c r="S59" i="13"/>
  <c r="Q60" i="13"/>
  <c r="S60" i="13"/>
  <c r="Q61" i="13"/>
  <c r="S61" i="13"/>
  <c r="Q62" i="13"/>
  <c r="S62" i="13"/>
  <c r="Q63" i="13"/>
  <c r="S63" i="13"/>
  <c r="Q64" i="13"/>
  <c r="S64" i="13"/>
  <c r="Q65" i="13"/>
  <c r="S65" i="13"/>
  <c r="Q66" i="13"/>
  <c r="S66" i="13"/>
  <c r="Q67" i="13"/>
  <c r="S67" i="13"/>
  <c r="N68" i="13"/>
  <c r="Q68" i="13"/>
  <c r="S68" i="13"/>
  <c r="Q69" i="13"/>
  <c r="S69" i="13"/>
  <c r="Q70" i="13"/>
  <c r="S70" i="13"/>
  <c r="Q71" i="13"/>
  <c r="S71" i="13"/>
  <c r="N72" i="13"/>
  <c r="Q72" i="13"/>
  <c r="S72" i="13"/>
  <c r="Q73" i="13"/>
  <c r="S73" i="13"/>
  <c r="Q74" i="13"/>
  <c r="S74" i="13"/>
  <c r="Q75" i="13"/>
  <c r="S75" i="13"/>
  <c r="N76" i="13"/>
  <c r="Q76" i="13"/>
  <c r="S76" i="13"/>
  <c r="Q77" i="13"/>
  <c r="S77" i="13"/>
  <c r="Q78" i="13"/>
  <c r="S78" i="13"/>
  <c r="Q79" i="13"/>
  <c r="S79" i="13"/>
  <c r="Q80" i="13"/>
  <c r="S80" i="13"/>
  <c r="Q81" i="13"/>
  <c r="S81" i="13"/>
  <c r="Q82" i="13"/>
  <c r="S82" i="13"/>
  <c r="Q83" i="13"/>
  <c r="S83" i="13"/>
  <c r="Q84" i="13"/>
  <c r="S84" i="13"/>
  <c r="E85" i="13"/>
  <c r="F85" i="13"/>
  <c r="Q85" i="13"/>
  <c r="S85" i="13"/>
  <c r="E86" i="13"/>
  <c r="F86" i="13"/>
  <c r="Q86" i="13"/>
  <c r="S86" i="13"/>
  <c r="E87" i="13"/>
  <c r="F87" i="13"/>
  <c r="G87" i="13"/>
  <c r="K87" i="13"/>
  <c r="Q87" i="13"/>
  <c r="S87" i="13"/>
  <c r="E88" i="13"/>
  <c r="F88" i="13"/>
  <c r="G88" i="13"/>
  <c r="K88" i="13"/>
  <c r="Q88" i="13"/>
  <c r="S88" i="13"/>
  <c r="E89" i="13"/>
  <c r="F89" i="13"/>
  <c r="G89" i="13"/>
  <c r="Q89" i="13"/>
  <c r="S89" i="13"/>
  <c r="E90" i="13"/>
  <c r="F90" i="13"/>
  <c r="Q90" i="13"/>
  <c r="S90" i="13"/>
  <c r="E91" i="13"/>
  <c r="F91" i="13"/>
  <c r="G91" i="13"/>
  <c r="I91" i="13"/>
  <c r="Q91" i="13"/>
  <c r="S91" i="13"/>
  <c r="E92" i="13"/>
  <c r="F92" i="13"/>
  <c r="G92" i="13"/>
  <c r="I92" i="13"/>
  <c r="Q92" i="13"/>
  <c r="S92" i="13"/>
  <c r="E93" i="13"/>
  <c r="F93" i="13"/>
  <c r="Q93" i="13"/>
  <c r="S93" i="13"/>
  <c r="E94" i="13"/>
  <c r="F94" i="13"/>
  <c r="Q94" i="13"/>
  <c r="S94" i="13"/>
  <c r="E95" i="13"/>
  <c r="F95" i="13"/>
  <c r="G95" i="13"/>
  <c r="I95" i="13"/>
  <c r="Q95" i="13"/>
  <c r="S95" i="13"/>
  <c r="E96" i="13"/>
  <c r="F96" i="13"/>
  <c r="G96" i="13"/>
  <c r="I96" i="13"/>
  <c r="Q96" i="13"/>
  <c r="S96" i="13"/>
  <c r="E97" i="13"/>
  <c r="F97" i="13"/>
  <c r="G97" i="13"/>
  <c r="Q97" i="13"/>
  <c r="S97" i="13"/>
  <c r="E98" i="13"/>
  <c r="F98" i="13"/>
  <c r="Q98" i="13"/>
  <c r="S98" i="13"/>
  <c r="E99" i="13"/>
  <c r="F99" i="13"/>
  <c r="Q99" i="13"/>
  <c r="S99" i="13"/>
  <c r="E100" i="13"/>
  <c r="F100" i="13"/>
  <c r="G100" i="13"/>
  <c r="N100" i="13"/>
  <c r="Q100" i="13"/>
  <c r="S100" i="13"/>
  <c r="E101" i="13"/>
  <c r="F101" i="13"/>
  <c r="G101" i="13"/>
  <c r="Q101" i="13"/>
  <c r="S101" i="13"/>
  <c r="E102" i="13"/>
  <c r="F102" i="13"/>
  <c r="Q102" i="13"/>
  <c r="S102" i="13"/>
  <c r="E103" i="13"/>
  <c r="F103" i="13"/>
  <c r="Q103" i="13"/>
  <c r="S103" i="13"/>
  <c r="E104" i="13"/>
  <c r="F104" i="13"/>
  <c r="G104" i="13"/>
  <c r="I104" i="13"/>
  <c r="Q104" i="13"/>
  <c r="S104" i="13"/>
  <c r="E105" i="13"/>
  <c r="F105" i="13"/>
  <c r="Q105" i="13"/>
  <c r="S105" i="13"/>
  <c r="E106" i="13"/>
  <c r="F106" i="13"/>
  <c r="Q106" i="13"/>
  <c r="S106" i="13"/>
  <c r="E107" i="13"/>
  <c r="F107" i="13"/>
  <c r="G107" i="13"/>
  <c r="N107" i="13"/>
  <c r="Q107" i="13"/>
  <c r="S107" i="13"/>
  <c r="E108" i="13"/>
  <c r="F108" i="13"/>
  <c r="G108" i="13"/>
  <c r="N108" i="13"/>
  <c r="Q108" i="13"/>
  <c r="S108" i="13"/>
  <c r="E109" i="13"/>
  <c r="F109" i="13"/>
  <c r="G109" i="13"/>
  <c r="Q109" i="13"/>
  <c r="S109" i="13"/>
  <c r="E110" i="13"/>
  <c r="F110" i="13"/>
  <c r="Q110" i="13"/>
  <c r="S110" i="13"/>
  <c r="E111" i="13"/>
  <c r="F111" i="13"/>
  <c r="Q111" i="13"/>
  <c r="S111" i="13"/>
  <c r="E112" i="13"/>
  <c r="F112" i="13"/>
  <c r="G112" i="13"/>
  <c r="I112" i="13"/>
  <c r="Q112" i="13"/>
  <c r="S112" i="13"/>
  <c r="E113" i="13"/>
  <c r="F113" i="13"/>
  <c r="Q113" i="13"/>
  <c r="S113" i="13"/>
  <c r="E114" i="13"/>
  <c r="F114" i="13"/>
  <c r="Q114" i="13"/>
  <c r="S114" i="13"/>
  <c r="E115" i="13"/>
  <c r="F115" i="13"/>
  <c r="Q115" i="13"/>
  <c r="S115" i="13"/>
  <c r="E116" i="13"/>
  <c r="F116" i="13"/>
  <c r="G116" i="13"/>
  <c r="I116" i="13"/>
  <c r="Q116" i="13"/>
  <c r="S116" i="13"/>
  <c r="E117" i="13"/>
  <c r="F117" i="13"/>
  <c r="Q117" i="13"/>
  <c r="S117" i="13"/>
  <c r="E118" i="13"/>
  <c r="F118" i="13"/>
  <c r="Q118" i="13"/>
  <c r="E119" i="13"/>
  <c r="F119" i="13"/>
  <c r="G119" i="13"/>
  <c r="Q119" i="13"/>
  <c r="S119" i="13"/>
  <c r="E120" i="13"/>
  <c r="F120" i="13"/>
  <c r="G120" i="13"/>
  <c r="N120" i="13"/>
  <c r="Q120" i="13"/>
  <c r="S120" i="13"/>
  <c r="E121" i="13"/>
  <c r="F121" i="13"/>
  <c r="Q121" i="13"/>
  <c r="S121" i="13"/>
  <c r="E122" i="13"/>
  <c r="F122" i="13"/>
  <c r="Q122" i="13"/>
  <c r="S122" i="13"/>
  <c r="E123" i="13"/>
  <c r="F123" i="13"/>
  <c r="Q123" i="13"/>
  <c r="S123" i="13"/>
  <c r="E124" i="13"/>
  <c r="F124" i="13"/>
  <c r="G124" i="13"/>
  <c r="I124" i="13"/>
  <c r="Q124" i="13"/>
  <c r="S124" i="13"/>
  <c r="E125" i="13"/>
  <c r="F125" i="13"/>
  <c r="Q125" i="13"/>
  <c r="S125" i="13"/>
  <c r="E126" i="13"/>
  <c r="F126" i="13"/>
  <c r="Q126" i="13"/>
  <c r="S126" i="13"/>
  <c r="E127" i="13"/>
  <c r="F127" i="13"/>
  <c r="Q127" i="13"/>
  <c r="S127" i="13"/>
  <c r="E128" i="13"/>
  <c r="F128" i="13"/>
  <c r="G128" i="13"/>
  <c r="I128" i="13"/>
  <c r="Q128" i="13"/>
  <c r="S128" i="13"/>
  <c r="E129" i="13"/>
  <c r="F129" i="13"/>
  <c r="Q129" i="13"/>
  <c r="S129" i="13"/>
  <c r="E130" i="13"/>
  <c r="F130" i="13"/>
  <c r="Q130" i="13"/>
  <c r="S130" i="13"/>
  <c r="E131" i="13"/>
  <c r="F131" i="13"/>
  <c r="Q131" i="13"/>
  <c r="E132" i="13"/>
  <c r="F132" i="13"/>
  <c r="Q132" i="13"/>
  <c r="E133" i="13"/>
  <c r="F133" i="13"/>
  <c r="G133" i="13"/>
  <c r="N133" i="13"/>
  <c r="Q133" i="13"/>
  <c r="S133" i="13"/>
  <c r="E134" i="13"/>
  <c r="F134" i="13"/>
  <c r="Q134" i="13"/>
  <c r="S134" i="13"/>
  <c r="E135" i="13"/>
  <c r="F135" i="13"/>
  <c r="Q135" i="13"/>
  <c r="S135" i="13"/>
  <c r="E136" i="13"/>
  <c r="F136" i="13"/>
  <c r="G136" i="13"/>
  <c r="I136" i="13"/>
  <c r="Q136" i="13"/>
  <c r="S136" i="13"/>
  <c r="E137" i="13"/>
  <c r="F137" i="13"/>
  <c r="G137" i="13"/>
  <c r="Q137" i="13"/>
  <c r="S137" i="13"/>
  <c r="E138" i="13"/>
  <c r="F138" i="13"/>
  <c r="Q138" i="13"/>
  <c r="E139" i="13"/>
  <c r="F139" i="13"/>
  <c r="G139" i="13"/>
  <c r="Q139" i="13"/>
  <c r="E140" i="13"/>
  <c r="F140" i="13"/>
  <c r="Q140" i="13"/>
  <c r="S140" i="13"/>
  <c r="E141" i="13"/>
  <c r="F141" i="13"/>
  <c r="G141" i="13"/>
  <c r="Q141" i="13"/>
  <c r="E142" i="13"/>
  <c r="F142" i="13"/>
  <c r="Q142" i="13"/>
  <c r="E143" i="13"/>
  <c r="F143" i="13"/>
  <c r="G143" i="13"/>
  <c r="Q143" i="13"/>
  <c r="E144" i="13"/>
  <c r="F144" i="13"/>
  <c r="G144" i="13"/>
  <c r="Q144" i="13"/>
  <c r="S144" i="13"/>
  <c r="E145" i="13"/>
  <c r="F145" i="13"/>
  <c r="Q145" i="13"/>
  <c r="S145" i="13"/>
  <c r="E146" i="13"/>
  <c r="F146" i="13"/>
  <c r="Q146" i="13"/>
  <c r="S146" i="13"/>
  <c r="E147" i="13"/>
  <c r="F147" i="13"/>
  <c r="G147" i="13"/>
  <c r="Q147" i="13"/>
  <c r="S147" i="13"/>
  <c r="E148" i="13"/>
  <c r="F148" i="13"/>
  <c r="Q148" i="13"/>
  <c r="S148" i="13"/>
  <c r="E149" i="13"/>
  <c r="F149" i="13"/>
  <c r="Q149" i="13"/>
  <c r="E150" i="13"/>
  <c r="F150" i="13"/>
  <c r="G150" i="13"/>
  <c r="J150" i="13"/>
  <c r="Q150" i="13"/>
  <c r="S150" i="13"/>
  <c r="V150" i="13"/>
  <c r="E151" i="13"/>
  <c r="F151" i="13"/>
  <c r="Q151" i="13"/>
  <c r="S151" i="13"/>
  <c r="E152" i="13"/>
  <c r="F152" i="13"/>
  <c r="Q152" i="13"/>
  <c r="E153" i="13"/>
  <c r="F153" i="13"/>
  <c r="Q153" i="13"/>
  <c r="S153" i="13"/>
  <c r="E154" i="13"/>
  <c r="F154" i="13"/>
  <c r="Q154" i="13"/>
  <c r="S154" i="13"/>
  <c r="E155" i="13"/>
  <c r="F155" i="13"/>
  <c r="G155" i="13"/>
  <c r="Q155" i="13"/>
  <c r="S155" i="13"/>
  <c r="E156" i="13"/>
  <c r="F156" i="13"/>
  <c r="V156" i="13"/>
  <c r="G156" i="13"/>
  <c r="Q156" i="13"/>
  <c r="E157" i="13"/>
  <c r="F157" i="13"/>
  <c r="V157" i="13"/>
  <c r="Q157" i="13"/>
  <c r="S157" i="13"/>
  <c r="E158" i="13"/>
  <c r="F158" i="13"/>
  <c r="Q158" i="13"/>
  <c r="S158" i="13"/>
  <c r="V158" i="13"/>
  <c r="E159" i="13"/>
  <c r="F159" i="13"/>
  <c r="V159" i="13"/>
  <c r="Q159" i="13"/>
  <c r="S159" i="13"/>
  <c r="E160" i="13"/>
  <c r="F160" i="13"/>
  <c r="Q160" i="13"/>
  <c r="S160" i="13"/>
  <c r="E161" i="13"/>
  <c r="F161" i="13"/>
  <c r="Q161" i="13"/>
  <c r="S161" i="13"/>
  <c r="E162" i="13"/>
  <c r="F162" i="13"/>
  <c r="Q162" i="13"/>
  <c r="S162" i="13"/>
  <c r="E163" i="13"/>
  <c r="F163" i="13"/>
  <c r="Q163" i="13"/>
  <c r="S163" i="13"/>
  <c r="E164" i="13"/>
  <c r="F164" i="13"/>
  <c r="Q164" i="13"/>
  <c r="S164" i="13"/>
  <c r="E165" i="13"/>
  <c r="F165" i="13"/>
  <c r="Q165" i="13"/>
  <c r="S165" i="13"/>
  <c r="E166" i="13"/>
  <c r="F166" i="13"/>
  <c r="Q166" i="13"/>
  <c r="E167" i="13"/>
  <c r="F167" i="13"/>
  <c r="Q167" i="13"/>
  <c r="S167" i="13"/>
  <c r="E168" i="13"/>
  <c r="F168" i="13"/>
  <c r="Q168" i="13"/>
  <c r="S168" i="13"/>
  <c r="E169" i="13"/>
  <c r="F169" i="13"/>
  <c r="Q169" i="13"/>
  <c r="S169" i="13"/>
  <c r="E170" i="13"/>
  <c r="F170" i="13"/>
  <c r="Q170" i="13"/>
  <c r="S170" i="13"/>
  <c r="E171" i="13"/>
  <c r="F171" i="13"/>
  <c r="Q171" i="13"/>
  <c r="E172" i="13"/>
  <c r="F172" i="13"/>
  <c r="Q172" i="13"/>
  <c r="E173" i="13"/>
  <c r="F173" i="13"/>
  <c r="Q173" i="13"/>
  <c r="E174" i="13"/>
  <c r="F174" i="13"/>
  <c r="Q174" i="13"/>
  <c r="E175" i="13"/>
  <c r="F175" i="13"/>
  <c r="Q175" i="13"/>
  <c r="E176" i="13"/>
  <c r="F176" i="13"/>
  <c r="Q176" i="13"/>
  <c r="E177" i="13"/>
  <c r="F177" i="13"/>
  <c r="Q177" i="13"/>
  <c r="E178" i="13"/>
  <c r="F178" i="13"/>
  <c r="Q178" i="13"/>
  <c r="E179" i="13"/>
  <c r="F179" i="13"/>
  <c r="Q179" i="13"/>
  <c r="E180" i="13"/>
  <c r="F180" i="13"/>
  <c r="Q180" i="13"/>
  <c r="E181" i="13"/>
  <c r="F181" i="13"/>
  <c r="Q181" i="13"/>
  <c r="E182" i="13"/>
  <c r="F182" i="13"/>
  <c r="Q182" i="13"/>
  <c r="E183" i="13"/>
  <c r="F183" i="13"/>
  <c r="Q183" i="13"/>
  <c r="E184" i="13"/>
  <c r="F184" i="13"/>
  <c r="Q184" i="13"/>
  <c r="E185" i="13"/>
  <c r="F185" i="13"/>
  <c r="Q185" i="13"/>
  <c r="E186" i="13"/>
  <c r="F186" i="13"/>
  <c r="Q186" i="13"/>
  <c r="E187" i="13"/>
  <c r="F187" i="13"/>
  <c r="Q187" i="13"/>
  <c r="E188" i="13"/>
  <c r="F188" i="13"/>
  <c r="Q188" i="13"/>
  <c r="E189" i="13"/>
  <c r="F189" i="13"/>
  <c r="Q189" i="13"/>
  <c r="E190" i="13"/>
  <c r="F190" i="13"/>
  <c r="Q190" i="13"/>
  <c r="E191" i="13"/>
  <c r="F191" i="13"/>
  <c r="Q191" i="13"/>
  <c r="S191" i="13"/>
  <c r="E192" i="13"/>
  <c r="F192" i="13"/>
  <c r="Q192" i="13"/>
  <c r="S192" i="13"/>
  <c r="E193" i="13"/>
  <c r="F193" i="13"/>
  <c r="Q193" i="13"/>
  <c r="E194" i="13"/>
  <c r="F194" i="13"/>
  <c r="G194" i="13"/>
  <c r="Q194" i="13"/>
  <c r="S194" i="13"/>
  <c r="E195" i="13"/>
  <c r="F195" i="13"/>
  <c r="Q195" i="13"/>
  <c r="E196" i="13"/>
  <c r="F196" i="13"/>
  <c r="Q196" i="13"/>
  <c r="E197" i="13"/>
  <c r="F197" i="13"/>
  <c r="Q197" i="13"/>
  <c r="E198" i="13"/>
  <c r="F198" i="13"/>
  <c r="Q198" i="13"/>
  <c r="E199" i="13"/>
  <c r="F199" i="13"/>
  <c r="Q199" i="13"/>
  <c r="E200" i="13"/>
  <c r="F200" i="13"/>
  <c r="Q200" i="13"/>
  <c r="E201" i="13"/>
  <c r="F201" i="13"/>
  <c r="Q201" i="13"/>
  <c r="E202" i="13"/>
  <c r="F202" i="13"/>
  <c r="Q202" i="13"/>
  <c r="E203" i="13"/>
  <c r="F203" i="13"/>
  <c r="Q203" i="13"/>
  <c r="E204" i="13"/>
  <c r="F204" i="13"/>
  <c r="G204" i="13"/>
  <c r="Q204" i="13"/>
  <c r="E205" i="13"/>
  <c r="F205" i="13"/>
  <c r="Q205" i="13"/>
  <c r="E206" i="13"/>
  <c r="F206" i="13"/>
  <c r="Q206" i="13"/>
  <c r="E207" i="13"/>
  <c r="F207" i="13"/>
  <c r="Q207" i="13"/>
  <c r="E208" i="13"/>
  <c r="F208" i="13"/>
  <c r="Q208" i="13"/>
  <c r="E209" i="13"/>
  <c r="F209" i="13"/>
  <c r="Q209" i="13"/>
  <c r="E210" i="13"/>
  <c r="F210" i="13"/>
  <c r="Q210" i="13"/>
  <c r="E211" i="13"/>
  <c r="F211" i="13"/>
  <c r="Q211" i="13"/>
  <c r="E212" i="13"/>
  <c r="F212" i="13"/>
  <c r="Q212" i="13"/>
  <c r="E213" i="13"/>
  <c r="F213" i="13"/>
  <c r="Q213" i="13"/>
  <c r="E214" i="13"/>
  <c r="F214" i="13"/>
  <c r="Q214" i="13"/>
  <c r="E215" i="13"/>
  <c r="F215" i="13"/>
  <c r="Q215" i="13"/>
  <c r="E216" i="13"/>
  <c r="F216" i="13"/>
  <c r="Q216" i="13"/>
  <c r="E217" i="13"/>
  <c r="F217" i="13"/>
  <c r="Q217" i="13"/>
  <c r="E218" i="13"/>
  <c r="F218" i="13"/>
  <c r="Q218" i="13"/>
  <c r="E219" i="13"/>
  <c r="F219" i="13"/>
  <c r="Q219" i="13"/>
  <c r="E220" i="13"/>
  <c r="F220" i="13"/>
  <c r="G220" i="13"/>
  <c r="Q220" i="13"/>
  <c r="E221" i="13"/>
  <c r="F221" i="13"/>
  <c r="Q221" i="13"/>
  <c r="E222" i="13"/>
  <c r="F222" i="13"/>
  <c r="Q222" i="13"/>
  <c r="E223" i="13"/>
  <c r="F223" i="13"/>
  <c r="Q223" i="13"/>
  <c r="E224" i="13"/>
  <c r="F224" i="13"/>
  <c r="Q224" i="13"/>
  <c r="E225" i="13"/>
  <c r="F225" i="13"/>
  <c r="Q225" i="13"/>
  <c r="E226" i="13"/>
  <c r="F226" i="13"/>
  <c r="Q226" i="13"/>
  <c r="E227" i="13"/>
  <c r="F227" i="13"/>
  <c r="Q227" i="13"/>
  <c r="E228" i="13"/>
  <c r="F228" i="13"/>
  <c r="Q228" i="13"/>
  <c r="E229" i="13"/>
  <c r="F229" i="13"/>
  <c r="Q229" i="13"/>
  <c r="E230" i="13"/>
  <c r="F230" i="13"/>
  <c r="Q230" i="13"/>
  <c r="E231" i="13"/>
  <c r="F231" i="13"/>
  <c r="Q231" i="13"/>
  <c r="E232" i="13"/>
  <c r="F232" i="13"/>
  <c r="V232" i="13"/>
  <c r="Q232" i="13"/>
  <c r="E233" i="13"/>
  <c r="F233" i="13"/>
  <c r="G233" i="13"/>
  <c r="N233" i="13"/>
  <c r="Q233" i="13"/>
  <c r="Y233" i="13"/>
  <c r="E234" i="13"/>
  <c r="F234" i="13"/>
  <c r="Q234" i="13"/>
  <c r="Y234" i="13"/>
  <c r="E235" i="13"/>
  <c r="F235" i="13"/>
  <c r="G235" i="13"/>
  <c r="Q235" i="13"/>
  <c r="Y235" i="13"/>
  <c r="E236" i="13"/>
  <c r="F236" i="13"/>
  <c r="Q236" i="13"/>
  <c r="Y236" i="13"/>
  <c r="E237" i="13"/>
  <c r="F237" i="13"/>
  <c r="G237" i="13"/>
  <c r="N237" i="13"/>
  <c r="Q237" i="13"/>
  <c r="Y237" i="13"/>
  <c r="E238" i="13"/>
  <c r="F238" i="13"/>
  <c r="Q238" i="13"/>
  <c r="Y238" i="13"/>
  <c r="E239" i="13"/>
  <c r="F239" i="13"/>
  <c r="G239" i="13"/>
  <c r="Q239" i="13"/>
  <c r="Y239" i="13"/>
  <c r="E240" i="13"/>
  <c r="F240" i="13"/>
  <c r="Q240" i="13"/>
  <c r="Y240" i="13"/>
  <c r="E241" i="13"/>
  <c r="F241" i="13"/>
  <c r="V241" i="13"/>
  <c r="G241" i="13"/>
  <c r="N241" i="13"/>
  <c r="Q241" i="13"/>
  <c r="Y241" i="13"/>
  <c r="E242" i="13"/>
  <c r="F242" i="13"/>
  <c r="Q242" i="13"/>
  <c r="Y242" i="13"/>
  <c r="E243" i="13"/>
  <c r="F243" i="13"/>
  <c r="G243" i="13"/>
  <c r="Q243" i="13"/>
  <c r="Y243" i="13"/>
  <c r="E244" i="13"/>
  <c r="F244" i="13"/>
  <c r="Q244" i="13"/>
  <c r="Y244" i="13"/>
  <c r="E245" i="13"/>
  <c r="F245" i="13"/>
  <c r="G245" i="13"/>
  <c r="N245" i="13"/>
  <c r="Q245" i="13"/>
  <c r="Y245" i="13"/>
  <c r="E246" i="13"/>
  <c r="F246" i="13"/>
  <c r="Q246" i="13"/>
  <c r="Y246" i="13"/>
  <c r="E247" i="13"/>
  <c r="F247" i="13"/>
  <c r="G247" i="13"/>
  <c r="Q247" i="13"/>
  <c r="Y247" i="13"/>
  <c r="E248" i="13"/>
  <c r="F248" i="13"/>
  <c r="Q248" i="13"/>
  <c r="Y248" i="13"/>
  <c r="E249" i="13"/>
  <c r="F249" i="13"/>
  <c r="G249" i="13"/>
  <c r="N249" i="13"/>
  <c r="Q249" i="13"/>
  <c r="Y249" i="13"/>
  <c r="E250" i="13"/>
  <c r="F250" i="13"/>
  <c r="Q250" i="13"/>
  <c r="Y250" i="13"/>
  <c r="E251" i="13"/>
  <c r="F251" i="13"/>
  <c r="G251" i="13"/>
  <c r="Q251" i="13"/>
  <c r="Y251" i="13"/>
  <c r="E252" i="13"/>
  <c r="F252" i="13"/>
  <c r="Q252" i="13"/>
  <c r="Y252" i="13"/>
  <c r="E253" i="13"/>
  <c r="F253" i="13"/>
  <c r="G253" i="13"/>
  <c r="N253" i="13"/>
  <c r="Q253" i="13"/>
  <c r="Y253" i="13"/>
  <c r="E254" i="13"/>
  <c r="F254" i="13"/>
  <c r="Q254" i="13"/>
  <c r="Y254" i="13"/>
  <c r="E255" i="13"/>
  <c r="F255" i="13"/>
  <c r="G255" i="13"/>
  <c r="Q255" i="13"/>
  <c r="Y255" i="13"/>
  <c r="E256" i="13"/>
  <c r="F256" i="13"/>
  <c r="Q256" i="13"/>
  <c r="Y256" i="13"/>
  <c r="E257" i="13"/>
  <c r="F257" i="13"/>
  <c r="G257" i="13"/>
  <c r="N257" i="13"/>
  <c r="V257" i="13"/>
  <c r="Q257" i="13"/>
  <c r="Y257" i="13"/>
  <c r="E258" i="13"/>
  <c r="F258" i="13"/>
  <c r="Q258" i="13"/>
  <c r="Y258" i="13"/>
  <c r="E259" i="13"/>
  <c r="F259" i="13"/>
  <c r="G259" i="13"/>
  <c r="Q259" i="13"/>
  <c r="Y259" i="13"/>
  <c r="E260" i="13"/>
  <c r="F260" i="13"/>
  <c r="Q260" i="13"/>
  <c r="Y260" i="13"/>
  <c r="E261" i="13"/>
  <c r="F261" i="13"/>
  <c r="G261" i="13"/>
  <c r="N261" i="13"/>
  <c r="Q261" i="13"/>
  <c r="Y261" i="13"/>
  <c r="E262" i="13"/>
  <c r="F262" i="13"/>
  <c r="Q262" i="13"/>
  <c r="Y262" i="13"/>
  <c r="E263" i="13"/>
  <c r="F263" i="13"/>
  <c r="G263" i="13"/>
  <c r="Q263" i="13"/>
  <c r="Y263" i="13"/>
  <c r="E264" i="13"/>
  <c r="F264" i="13"/>
  <c r="Q264" i="13"/>
  <c r="Y264" i="13"/>
  <c r="E265" i="13"/>
  <c r="F265" i="13"/>
  <c r="G265" i="13"/>
  <c r="N265" i="13"/>
  <c r="Q265" i="13"/>
  <c r="Y265" i="13"/>
  <c r="E266" i="13"/>
  <c r="F266" i="13"/>
  <c r="Q266" i="13"/>
  <c r="Y266" i="13"/>
  <c r="E267" i="13"/>
  <c r="F267" i="13"/>
  <c r="G267" i="13"/>
  <c r="Q267" i="13"/>
  <c r="Y267" i="13"/>
  <c r="E268" i="13"/>
  <c r="F268" i="13"/>
  <c r="Q268" i="13"/>
  <c r="Y268" i="13"/>
  <c r="E269" i="13"/>
  <c r="F269" i="13"/>
  <c r="G269" i="13"/>
  <c r="N269" i="13"/>
  <c r="Q269" i="13"/>
  <c r="Y269" i="13"/>
  <c r="E270" i="13"/>
  <c r="F270" i="13"/>
  <c r="Q270" i="13"/>
  <c r="Y270" i="13"/>
  <c r="E271" i="13"/>
  <c r="F271" i="13"/>
  <c r="G271" i="13"/>
  <c r="Q271" i="13"/>
  <c r="Y271" i="13"/>
  <c r="E272" i="13"/>
  <c r="F272" i="13"/>
  <c r="Q272" i="13"/>
  <c r="Y272" i="13"/>
  <c r="E273" i="13"/>
  <c r="F273" i="13"/>
  <c r="Q273" i="13"/>
  <c r="Y273" i="13"/>
  <c r="E274" i="13"/>
  <c r="F274" i="13"/>
  <c r="Q274" i="13"/>
  <c r="Y274" i="13"/>
  <c r="E275" i="13"/>
  <c r="F275" i="13"/>
  <c r="G275" i="13"/>
  <c r="Q275" i="13"/>
  <c r="Y275" i="13"/>
  <c r="E276" i="13"/>
  <c r="F276" i="13"/>
  <c r="Q276" i="13"/>
  <c r="Y276" i="13"/>
  <c r="E277" i="13"/>
  <c r="F277" i="13"/>
  <c r="G277" i="13"/>
  <c r="N277" i="13"/>
  <c r="Q277" i="13"/>
  <c r="Y277" i="13"/>
  <c r="E278" i="13"/>
  <c r="F278" i="13"/>
  <c r="Q278" i="13"/>
  <c r="Y278" i="13"/>
  <c r="E279" i="13"/>
  <c r="F279" i="13"/>
  <c r="G279" i="13"/>
  <c r="Q279" i="13"/>
  <c r="Y279" i="13"/>
  <c r="E280" i="13"/>
  <c r="F280" i="13"/>
  <c r="Q280" i="13"/>
  <c r="Y280" i="13"/>
  <c r="E281" i="13"/>
  <c r="F281" i="13"/>
  <c r="G281" i="13"/>
  <c r="N281" i="13"/>
  <c r="Q281" i="13"/>
  <c r="Y281" i="13"/>
  <c r="E282" i="13"/>
  <c r="F282" i="13"/>
  <c r="Q282" i="13"/>
  <c r="Y282" i="13"/>
  <c r="E283" i="13"/>
  <c r="F283" i="13"/>
  <c r="G283" i="13"/>
  <c r="Q283" i="13"/>
  <c r="Y283" i="13"/>
  <c r="E284" i="13"/>
  <c r="F284" i="13"/>
  <c r="Q284" i="13"/>
  <c r="Y284" i="13"/>
  <c r="E285" i="13"/>
  <c r="F285" i="13"/>
  <c r="G285" i="13"/>
  <c r="N285" i="13"/>
  <c r="Q285" i="13"/>
  <c r="Y285" i="13"/>
  <c r="E286" i="13"/>
  <c r="F286" i="13"/>
  <c r="Q286" i="13"/>
  <c r="Y286" i="13"/>
  <c r="E287" i="13"/>
  <c r="F287" i="13"/>
  <c r="G287" i="13"/>
  <c r="Q287" i="13"/>
  <c r="Y287" i="13"/>
  <c r="E288" i="13"/>
  <c r="F288" i="13"/>
  <c r="Q288" i="13"/>
  <c r="Y288" i="13"/>
  <c r="E289" i="13"/>
  <c r="F289" i="13"/>
  <c r="Q289" i="13"/>
  <c r="Y289" i="13"/>
  <c r="E290" i="13"/>
  <c r="F290" i="13"/>
  <c r="Q290" i="13"/>
  <c r="Y290" i="13"/>
  <c r="E291" i="13"/>
  <c r="F291" i="13"/>
  <c r="G291" i="13"/>
  <c r="Q291" i="13"/>
  <c r="Y291" i="13"/>
  <c r="E292" i="13"/>
  <c r="F292" i="13"/>
  <c r="Q292" i="13"/>
  <c r="Y292" i="13"/>
  <c r="E293" i="13"/>
  <c r="F293" i="13"/>
  <c r="G293" i="13"/>
  <c r="N293" i="13"/>
  <c r="Q293" i="13"/>
  <c r="Y293" i="13"/>
  <c r="E294" i="13"/>
  <c r="F294" i="13"/>
  <c r="Q294" i="13"/>
  <c r="Y294" i="13"/>
  <c r="E295" i="13"/>
  <c r="F295" i="13"/>
  <c r="G295" i="13"/>
  <c r="Q295" i="13"/>
  <c r="Y295" i="13"/>
  <c r="E296" i="13"/>
  <c r="F296" i="13"/>
  <c r="Q296" i="13"/>
  <c r="Y296" i="13"/>
  <c r="E297" i="13"/>
  <c r="F297" i="13"/>
  <c r="G297" i="13"/>
  <c r="N297" i="13"/>
  <c r="Q297" i="13"/>
  <c r="Y297" i="13"/>
  <c r="E298" i="13"/>
  <c r="F298" i="13"/>
  <c r="Q298" i="13"/>
  <c r="Y298" i="13"/>
  <c r="E299" i="13"/>
  <c r="F299" i="13"/>
  <c r="G299" i="13"/>
  <c r="Q299" i="13"/>
  <c r="Y299" i="13"/>
  <c r="E300" i="13"/>
  <c r="F300" i="13"/>
  <c r="Q300" i="13"/>
  <c r="Y300" i="13"/>
  <c r="E301" i="13"/>
  <c r="F301" i="13"/>
  <c r="G301" i="13"/>
  <c r="N301" i="13"/>
  <c r="Q301" i="13"/>
  <c r="Y301" i="13"/>
  <c r="E302" i="13"/>
  <c r="F302" i="13"/>
  <c r="Q302" i="13"/>
  <c r="Y302" i="13"/>
  <c r="E303" i="13"/>
  <c r="F303" i="13"/>
  <c r="G303" i="13"/>
  <c r="Q303" i="13"/>
  <c r="Y303" i="13"/>
  <c r="E304" i="13"/>
  <c r="F304" i="13"/>
  <c r="Q304" i="13"/>
  <c r="Y304" i="13"/>
  <c r="E305" i="13"/>
  <c r="F305" i="13"/>
  <c r="V305" i="13"/>
  <c r="Q305" i="13"/>
  <c r="Y305" i="13"/>
  <c r="E306" i="13"/>
  <c r="F306" i="13"/>
  <c r="Q306" i="13"/>
  <c r="Y306" i="13"/>
  <c r="E307" i="13"/>
  <c r="F307" i="13"/>
  <c r="G307" i="13"/>
  <c r="Q307" i="13"/>
  <c r="Y307" i="13"/>
  <c r="E308" i="13"/>
  <c r="F308" i="13"/>
  <c r="Q308" i="13"/>
  <c r="Y308" i="13"/>
  <c r="E309" i="13"/>
  <c r="F309" i="13"/>
  <c r="G309" i="13"/>
  <c r="N309" i="13"/>
  <c r="Q309" i="13"/>
  <c r="Y309" i="13"/>
  <c r="E310" i="13"/>
  <c r="F310" i="13"/>
  <c r="Q310" i="13"/>
  <c r="Y310" i="13"/>
  <c r="E311" i="13"/>
  <c r="F311" i="13"/>
  <c r="G311" i="13"/>
  <c r="Q311" i="13"/>
  <c r="Y311" i="13"/>
  <c r="E312" i="13"/>
  <c r="F312" i="13"/>
  <c r="Q312" i="13"/>
  <c r="Y312" i="13"/>
  <c r="E313" i="13"/>
  <c r="F313" i="13"/>
  <c r="G313" i="13"/>
  <c r="N313" i="13"/>
  <c r="Q313" i="13"/>
  <c r="Y313" i="13"/>
  <c r="E130" i="1"/>
  <c r="F130" i="1" s="1"/>
  <c r="Q99" i="1"/>
  <c r="Q100" i="1"/>
  <c r="Q103" i="1"/>
  <c r="Q108" i="1"/>
  <c r="Q112" i="1"/>
  <c r="Q115" i="1"/>
  <c r="Q116" i="1"/>
  <c r="Q117" i="1"/>
  <c r="Q118" i="1"/>
  <c r="Q119" i="1"/>
  <c r="Q120" i="1"/>
  <c r="Q150" i="1"/>
  <c r="Q152" i="1"/>
  <c r="Q160" i="1"/>
  <c r="Q162" i="1"/>
  <c r="Q163" i="1"/>
  <c r="Q165" i="1"/>
  <c r="Q166" i="1"/>
  <c r="Q169" i="1"/>
  <c r="Q170" i="1"/>
  <c r="Q171" i="1"/>
  <c r="Q172" i="1"/>
  <c r="Q174" i="1"/>
  <c r="Q182" i="1"/>
  <c r="Q202" i="1"/>
  <c r="Q204" i="1"/>
  <c r="Q205" i="1"/>
  <c r="Q210" i="1"/>
  <c r="Q243" i="1"/>
  <c r="Q248" i="1"/>
  <c r="Q252" i="1"/>
  <c r="Q255" i="1"/>
  <c r="Q259" i="1"/>
  <c r="Q261" i="1"/>
  <c r="Q263" i="1"/>
  <c r="Q267" i="1"/>
  <c r="Q269" i="1"/>
  <c r="Q274" i="1"/>
  <c r="Q280" i="1"/>
  <c r="Q201" i="1"/>
  <c r="Q242" i="1"/>
  <c r="A201" i="11"/>
  <c r="B201" i="11"/>
  <c r="C201" i="11"/>
  <c r="E201" i="11"/>
  <c r="D201" i="11"/>
  <c r="A202" i="11"/>
  <c r="B202" i="11"/>
  <c r="C202" i="11"/>
  <c r="E202" i="11"/>
  <c r="D202" i="11"/>
  <c r="A203" i="11"/>
  <c r="B203" i="11"/>
  <c r="C203" i="11"/>
  <c r="D203" i="11"/>
  <c r="A204" i="11"/>
  <c r="B204" i="11"/>
  <c r="C204" i="11"/>
  <c r="E204" i="11"/>
  <c r="D204" i="11"/>
  <c r="A205" i="11"/>
  <c r="B205" i="11"/>
  <c r="C205" i="11"/>
  <c r="E205" i="11"/>
  <c r="D205" i="11"/>
  <c r="A206" i="11"/>
  <c r="B206" i="11"/>
  <c r="C206" i="11"/>
  <c r="D206" i="11"/>
  <c r="E206" i="11"/>
  <c r="A207" i="11"/>
  <c r="B207" i="11"/>
  <c r="C207" i="11"/>
  <c r="D207" i="11"/>
  <c r="E207" i="11"/>
  <c r="A208" i="11"/>
  <c r="B208" i="11"/>
  <c r="C208" i="11"/>
  <c r="E208" i="11"/>
  <c r="D208" i="11"/>
  <c r="A193" i="11"/>
  <c r="B193" i="11"/>
  <c r="C193" i="11"/>
  <c r="E193" i="11"/>
  <c r="D193" i="11"/>
  <c r="A209" i="11"/>
  <c r="B209" i="11"/>
  <c r="C209" i="11"/>
  <c r="E209" i="11"/>
  <c r="D209" i="11"/>
  <c r="A210" i="11"/>
  <c r="B210" i="11"/>
  <c r="C210" i="11"/>
  <c r="D210" i="11"/>
  <c r="E210" i="11"/>
  <c r="A211" i="11"/>
  <c r="B211" i="11"/>
  <c r="C211" i="11"/>
  <c r="E211" i="11"/>
  <c r="D211" i="11"/>
  <c r="A212" i="11"/>
  <c r="B212" i="11"/>
  <c r="C212" i="11"/>
  <c r="E212" i="11"/>
  <c r="D212" i="11"/>
  <c r="A213" i="11"/>
  <c r="B213" i="11"/>
  <c r="C213" i="11"/>
  <c r="D213" i="11"/>
  <c r="E213" i="11"/>
  <c r="A194" i="11"/>
  <c r="B194" i="11"/>
  <c r="C194" i="11"/>
  <c r="D194" i="11"/>
  <c r="E194" i="11"/>
  <c r="A195" i="11"/>
  <c r="B195" i="11"/>
  <c r="C195" i="11"/>
  <c r="E195" i="11"/>
  <c r="D195" i="11"/>
  <c r="A214" i="11"/>
  <c r="B214" i="11"/>
  <c r="C214" i="11"/>
  <c r="E214" i="11"/>
  <c r="D214" i="11"/>
  <c r="A215" i="11"/>
  <c r="B215" i="11"/>
  <c r="C215" i="11"/>
  <c r="E215" i="11"/>
  <c r="D215" i="11"/>
  <c r="A216" i="11"/>
  <c r="B216" i="11"/>
  <c r="C216" i="11"/>
  <c r="D216" i="11"/>
  <c r="E216" i="11"/>
  <c r="A196" i="11"/>
  <c r="B196" i="11"/>
  <c r="C196" i="11"/>
  <c r="E196" i="11"/>
  <c r="D196" i="11"/>
  <c r="A217" i="11"/>
  <c r="B217" i="11"/>
  <c r="C217" i="11"/>
  <c r="E217" i="11"/>
  <c r="D217" i="11"/>
  <c r="A218" i="11"/>
  <c r="B218" i="11"/>
  <c r="C218" i="11"/>
  <c r="D218" i="11"/>
  <c r="E218" i="11"/>
  <c r="A219" i="11"/>
  <c r="B219" i="11"/>
  <c r="C219" i="11"/>
  <c r="D219" i="11"/>
  <c r="E219" i="11"/>
  <c r="A197" i="11"/>
  <c r="B197" i="11"/>
  <c r="C197" i="11"/>
  <c r="E197" i="11"/>
  <c r="D197" i="11"/>
  <c r="A198" i="11"/>
  <c r="B198" i="11"/>
  <c r="C198" i="11"/>
  <c r="E198" i="11"/>
  <c r="D198" i="11"/>
  <c r="A199" i="11"/>
  <c r="B199" i="11"/>
  <c r="C199" i="11"/>
  <c r="E199" i="11"/>
  <c r="D199" i="11"/>
  <c r="A200" i="11"/>
  <c r="B200" i="11"/>
  <c r="C200" i="11"/>
  <c r="D200" i="11"/>
  <c r="A220" i="11"/>
  <c r="B220" i="11"/>
  <c r="C220" i="11"/>
  <c r="E220" i="11"/>
  <c r="D220" i="11"/>
  <c r="A221" i="11"/>
  <c r="B221" i="11"/>
  <c r="C221" i="11"/>
  <c r="E221" i="11"/>
  <c r="D221" i="11"/>
  <c r="A222" i="11"/>
  <c r="B222" i="11"/>
  <c r="C222" i="11"/>
  <c r="D222" i="11"/>
  <c r="E222" i="11"/>
  <c r="C192" i="11"/>
  <c r="E192" i="11"/>
  <c r="C191" i="11"/>
  <c r="C190" i="11"/>
  <c r="E190" i="11"/>
  <c r="C189" i="11"/>
  <c r="E189" i="11"/>
  <c r="C188" i="11"/>
  <c r="E188" i="11"/>
  <c r="C187" i="11"/>
  <c r="E187" i="11"/>
  <c r="C186" i="11"/>
  <c r="C185" i="11"/>
  <c r="C184" i="11"/>
  <c r="E184" i="11"/>
  <c r="C183" i="11"/>
  <c r="E183" i="11"/>
  <c r="C182" i="11"/>
  <c r="C181" i="11"/>
  <c r="C180" i="11"/>
  <c r="C179" i="11"/>
  <c r="C178" i="11"/>
  <c r="C177" i="11"/>
  <c r="C176" i="11"/>
  <c r="C175" i="11"/>
  <c r="C174" i="11"/>
  <c r="E174" i="11"/>
  <c r="C173" i="11"/>
  <c r="C172" i="11"/>
  <c r="C171" i="11"/>
  <c r="C170" i="11"/>
  <c r="E170" i="11"/>
  <c r="C169" i="11"/>
  <c r="C168" i="11"/>
  <c r="C167" i="11"/>
  <c r="C166" i="11"/>
  <c r="C165" i="11"/>
  <c r="E165" i="11"/>
  <c r="C164" i="11"/>
  <c r="C163" i="11"/>
  <c r="C162" i="11"/>
  <c r="E162" i="11"/>
  <c r="C161" i="11"/>
  <c r="C160" i="11"/>
  <c r="E160" i="11"/>
  <c r="C159" i="11"/>
  <c r="C158" i="11"/>
  <c r="C157" i="11"/>
  <c r="C156" i="11"/>
  <c r="C155" i="11"/>
  <c r="C154" i="11"/>
  <c r="C153" i="11"/>
  <c r="C152" i="11"/>
  <c r="E152" i="11"/>
  <c r="C151" i="11"/>
  <c r="C150" i="11"/>
  <c r="C149" i="11"/>
  <c r="E149" i="11"/>
  <c r="C148" i="11"/>
  <c r="E148" i="11"/>
  <c r="C147" i="11"/>
  <c r="E147" i="11"/>
  <c r="C146" i="11"/>
  <c r="C145" i="11"/>
  <c r="C144" i="11"/>
  <c r="C143" i="11"/>
  <c r="C142" i="11"/>
  <c r="C141" i="11"/>
  <c r="E141" i="11"/>
  <c r="C140" i="11"/>
  <c r="E140" i="11"/>
  <c r="C139" i="11"/>
  <c r="C138" i="11"/>
  <c r="C137" i="11"/>
  <c r="C136" i="11"/>
  <c r="C135" i="11"/>
  <c r="C134" i="11"/>
  <c r="E134" i="11"/>
  <c r="C133" i="11"/>
  <c r="E133" i="11"/>
  <c r="C132" i="11"/>
  <c r="C131" i="11"/>
  <c r="E131" i="11"/>
  <c r="C130" i="11"/>
  <c r="C129" i="11"/>
  <c r="C128" i="11"/>
  <c r="E128" i="11"/>
  <c r="C127" i="11"/>
  <c r="E127" i="11"/>
  <c r="C126" i="11"/>
  <c r="C125" i="11"/>
  <c r="E125" i="11"/>
  <c r="C124" i="11"/>
  <c r="C123" i="11"/>
  <c r="C122" i="11"/>
  <c r="E122" i="11"/>
  <c r="C121" i="11"/>
  <c r="C120" i="11"/>
  <c r="E120" i="11"/>
  <c r="C119" i="11"/>
  <c r="E119" i="11"/>
  <c r="C118" i="11"/>
  <c r="C117" i="11"/>
  <c r="E117" i="11"/>
  <c r="C116" i="11"/>
  <c r="C115" i="11"/>
  <c r="C114" i="11"/>
  <c r="E114" i="11"/>
  <c r="C113" i="11"/>
  <c r="C112" i="11"/>
  <c r="C111" i="11"/>
  <c r="C110" i="11"/>
  <c r="E110" i="11"/>
  <c r="C109" i="11"/>
  <c r="C108" i="11"/>
  <c r="E108" i="11"/>
  <c r="C107" i="11"/>
  <c r="C106" i="11"/>
  <c r="E106" i="11"/>
  <c r="C105" i="11"/>
  <c r="E105" i="11"/>
  <c r="C104" i="11"/>
  <c r="C103" i="11"/>
  <c r="C102" i="11"/>
  <c r="E102" i="11"/>
  <c r="C101" i="11"/>
  <c r="E101" i="11"/>
  <c r="C100" i="11"/>
  <c r="C99" i="11"/>
  <c r="C98" i="11"/>
  <c r="C97" i="11"/>
  <c r="E97" i="11"/>
  <c r="C96" i="11"/>
  <c r="C95" i="11"/>
  <c r="E95" i="11"/>
  <c r="C94" i="11"/>
  <c r="C93" i="11"/>
  <c r="C92" i="11"/>
  <c r="C91" i="11"/>
  <c r="E91" i="11"/>
  <c r="C90" i="11"/>
  <c r="C89" i="11"/>
  <c r="E89" i="11"/>
  <c r="C88" i="11"/>
  <c r="C87" i="11"/>
  <c r="E87" i="11"/>
  <c r="C86" i="11"/>
  <c r="C85" i="11"/>
  <c r="C84" i="11"/>
  <c r="C83" i="11"/>
  <c r="C82" i="11"/>
  <c r="C81" i="11"/>
  <c r="C80" i="11"/>
  <c r="E80" i="11"/>
  <c r="C79" i="11"/>
  <c r="E79" i="11"/>
  <c r="C78" i="11"/>
  <c r="C77" i="11"/>
  <c r="C76" i="11"/>
  <c r="C75" i="11"/>
  <c r="E75" i="11"/>
  <c r="C74" i="11"/>
  <c r="E74" i="11"/>
  <c r="C73" i="11"/>
  <c r="E73" i="11"/>
  <c r="C72" i="11"/>
  <c r="C71" i="11"/>
  <c r="E71" i="11"/>
  <c r="C70" i="11"/>
  <c r="C69" i="11"/>
  <c r="E69" i="11"/>
  <c r="C68" i="11"/>
  <c r="C67" i="11"/>
  <c r="E67" i="11"/>
  <c r="C66" i="11"/>
  <c r="E66" i="11"/>
  <c r="C65" i="11"/>
  <c r="E65" i="11"/>
  <c r="C64" i="11"/>
  <c r="C63" i="11"/>
  <c r="C62" i="11"/>
  <c r="C61" i="11"/>
  <c r="E61" i="11"/>
  <c r="C60" i="11"/>
  <c r="C59" i="11"/>
  <c r="C58" i="11"/>
  <c r="E58" i="11"/>
  <c r="C57" i="11"/>
  <c r="C56" i="11"/>
  <c r="C55" i="11"/>
  <c r="C54" i="11"/>
  <c r="C53" i="11"/>
  <c r="C52" i="11"/>
  <c r="E52" i="11"/>
  <c r="C51" i="11"/>
  <c r="C50" i="11"/>
  <c r="E50" i="11"/>
  <c r="C49" i="11"/>
  <c r="E49" i="11"/>
  <c r="C48" i="11"/>
  <c r="E48" i="11"/>
  <c r="C47" i="11"/>
  <c r="C46" i="11"/>
  <c r="C45" i="11"/>
  <c r="E45" i="11"/>
  <c r="C44" i="11"/>
  <c r="C43" i="11"/>
  <c r="C42" i="11"/>
  <c r="E42" i="11"/>
  <c r="C41" i="11"/>
  <c r="E41" i="11"/>
  <c r="C40" i="11"/>
  <c r="E40" i="11"/>
  <c r="C39" i="11"/>
  <c r="C38" i="11"/>
  <c r="E38" i="11"/>
  <c r="C37" i="11"/>
  <c r="C36" i="11"/>
  <c r="E36" i="11"/>
  <c r="C35" i="11"/>
  <c r="C34" i="11"/>
  <c r="C33" i="11"/>
  <c r="C32" i="11"/>
  <c r="C31" i="11"/>
  <c r="E31" i="11"/>
  <c r="C30" i="11"/>
  <c r="C29" i="11"/>
  <c r="E29" i="11"/>
  <c r="C28" i="11"/>
  <c r="C27" i="11"/>
  <c r="E27" i="11"/>
  <c r="C26" i="11"/>
  <c r="C25" i="11"/>
  <c r="E25" i="11"/>
  <c r="C24" i="11"/>
  <c r="C23" i="11"/>
  <c r="C22" i="11"/>
  <c r="E22" i="11"/>
  <c r="C21" i="11"/>
  <c r="E21" i="11"/>
  <c r="C20" i="11"/>
  <c r="C19" i="11"/>
  <c r="C18" i="11"/>
  <c r="E18" i="11"/>
  <c r="C17" i="11"/>
  <c r="C16" i="11"/>
  <c r="E16" i="11"/>
  <c r="C15" i="11"/>
  <c r="C14" i="11"/>
  <c r="C13" i="11"/>
  <c r="E13" i="11"/>
  <c r="C12" i="11"/>
  <c r="C11" i="11"/>
  <c r="E11" i="11"/>
  <c r="A148" i="11"/>
  <c r="B148" i="11"/>
  <c r="K148" i="11"/>
  <c r="D148" i="11"/>
  <c r="A149" i="11"/>
  <c r="B149" i="11"/>
  <c r="D149" i="11"/>
  <c r="A150" i="11"/>
  <c r="B150" i="11"/>
  <c r="D150" i="11"/>
  <c r="A151" i="11"/>
  <c r="B151" i="11"/>
  <c r="D151" i="11"/>
  <c r="A152" i="11"/>
  <c r="B152" i="11"/>
  <c r="D152" i="11"/>
  <c r="A153" i="11"/>
  <c r="B153" i="11"/>
  <c r="D153" i="11"/>
  <c r="A154" i="11"/>
  <c r="B154" i="11"/>
  <c r="D154" i="11"/>
  <c r="A155" i="11"/>
  <c r="B155" i="11"/>
  <c r="D155" i="11"/>
  <c r="A156" i="11"/>
  <c r="B156" i="11"/>
  <c r="D156" i="11"/>
  <c r="A157" i="11"/>
  <c r="B157" i="11"/>
  <c r="D157" i="11"/>
  <c r="A158" i="11"/>
  <c r="B158" i="11"/>
  <c r="D158" i="11"/>
  <c r="A159" i="11"/>
  <c r="B159" i="11"/>
  <c r="D159" i="11"/>
  <c r="A160" i="11"/>
  <c r="B160" i="11"/>
  <c r="D160" i="11"/>
  <c r="A161" i="11"/>
  <c r="B161" i="11"/>
  <c r="D161" i="11"/>
  <c r="A162" i="11"/>
  <c r="B162" i="11"/>
  <c r="K162" i="11"/>
  <c r="D162" i="11"/>
  <c r="A163" i="11"/>
  <c r="B163" i="11"/>
  <c r="D163" i="11"/>
  <c r="A164" i="11"/>
  <c r="B164" i="11"/>
  <c r="D164" i="11"/>
  <c r="A165" i="11"/>
  <c r="B165" i="11"/>
  <c r="D165" i="11"/>
  <c r="A166" i="11"/>
  <c r="B166" i="11"/>
  <c r="D166" i="11"/>
  <c r="A167" i="11"/>
  <c r="B167" i="11"/>
  <c r="K167" i="11"/>
  <c r="D167" i="11"/>
  <c r="A168" i="11"/>
  <c r="B168" i="11"/>
  <c r="D168" i="11"/>
  <c r="A169" i="11"/>
  <c r="B169" i="11"/>
  <c r="D169" i="11"/>
  <c r="A170" i="11"/>
  <c r="B170" i="11"/>
  <c r="D170" i="11"/>
  <c r="A171" i="11"/>
  <c r="B171" i="11"/>
  <c r="K171" i="11"/>
  <c r="D171" i="11"/>
  <c r="A172" i="11"/>
  <c r="B172" i="11"/>
  <c r="K172" i="11"/>
  <c r="D172" i="11"/>
  <c r="A173" i="11"/>
  <c r="B173" i="11"/>
  <c r="D173" i="11"/>
  <c r="A174" i="11"/>
  <c r="B174" i="11"/>
  <c r="D174" i="11"/>
  <c r="A175" i="11"/>
  <c r="B175" i="11"/>
  <c r="K175" i="11"/>
  <c r="D175" i="11"/>
  <c r="A176" i="11"/>
  <c r="B176" i="11"/>
  <c r="D176" i="11"/>
  <c r="A177" i="11"/>
  <c r="B177" i="11"/>
  <c r="K177" i="11"/>
  <c r="D177" i="11"/>
  <c r="A178" i="11"/>
  <c r="B178" i="11"/>
  <c r="K178" i="11"/>
  <c r="D178" i="11"/>
  <c r="A179" i="11"/>
  <c r="B179" i="11"/>
  <c r="D179" i="11"/>
  <c r="A180" i="11"/>
  <c r="B180" i="11"/>
  <c r="K180" i="11"/>
  <c r="D180" i="11"/>
  <c r="A181" i="11"/>
  <c r="B181" i="11"/>
  <c r="D181" i="11"/>
  <c r="A182" i="11"/>
  <c r="B182" i="11"/>
  <c r="D182" i="11"/>
  <c r="A183" i="11"/>
  <c r="B183" i="11"/>
  <c r="K183" i="11"/>
  <c r="D183" i="11"/>
  <c r="A184" i="11"/>
  <c r="B184" i="11"/>
  <c r="D184" i="11"/>
  <c r="A185" i="11"/>
  <c r="B185" i="11"/>
  <c r="D185" i="11"/>
  <c r="A186" i="11"/>
  <c r="B186" i="11"/>
  <c r="K186" i="11"/>
  <c r="D186" i="11"/>
  <c r="A187" i="11"/>
  <c r="B187" i="11"/>
  <c r="K187" i="11"/>
  <c r="D187" i="11"/>
  <c r="A188" i="11"/>
  <c r="B188" i="11"/>
  <c r="K188" i="11"/>
  <c r="D188" i="11"/>
  <c r="A189" i="11"/>
  <c r="B189" i="11"/>
  <c r="K189" i="11"/>
  <c r="D189" i="11"/>
  <c r="A190" i="11"/>
  <c r="B190" i="11"/>
  <c r="D190" i="11"/>
  <c r="A191" i="11"/>
  <c r="B191" i="11"/>
  <c r="D191" i="11"/>
  <c r="A192" i="11"/>
  <c r="B192" i="11"/>
  <c r="D192" i="11"/>
  <c r="K129" i="11"/>
  <c r="K134" i="11"/>
  <c r="K136" i="11"/>
  <c r="K141" i="11"/>
  <c r="D141" i="11"/>
  <c r="K142" i="11"/>
  <c r="K146" i="11"/>
  <c r="D146" i="11"/>
  <c r="D147" i="11"/>
  <c r="B147" i="11"/>
  <c r="A147" i="11"/>
  <c r="B146" i="11"/>
  <c r="A146" i="11"/>
  <c r="D145" i="11"/>
  <c r="B145" i="11"/>
  <c r="A145" i="11"/>
  <c r="D144" i="11"/>
  <c r="B144" i="11"/>
  <c r="A144" i="11"/>
  <c r="D143" i="11"/>
  <c r="B143" i="11"/>
  <c r="A143" i="11"/>
  <c r="D142" i="11"/>
  <c r="B142" i="11"/>
  <c r="A142" i="11"/>
  <c r="B141" i="11"/>
  <c r="A141" i="11"/>
  <c r="D140" i="11"/>
  <c r="B140" i="11"/>
  <c r="A140" i="11"/>
  <c r="D139" i="11"/>
  <c r="B139" i="11"/>
  <c r="A139" i="11"/>
  <c r="D138" i="11"/>
  <c r="B138" i="11"/>
  <c r="A138" i="11"/>
  <c r="D137" i="11"/>
  <c r="B137" i="11"/>
  <c r="A137" i="11"/>
  <c r="D136" i="11"/>
  <c r="B136" i="11"/>
  <c r="A136" i="11"/>
  <c r="D135" i="11"/>
  <c r="B135" i="11"/>
  <c r="A135" i="11"/>
  <c r="D134" i="11"/>
  <c r="B134" i="11"/>
  <c r="A134" i="11"/>
  <c r="D133" i="11"/>
  <c r="B133" i="11"/>
  <c r="A133" i="11"/>
  <c r="D132" i="11"/>
  <c r="B132" i="11"/>
  <c r="A132" i="11"/>
  <c r="D131" i="11"/>
  <c r="B131" i="11"/>
  <c r="A131" i="11"/>
  <c r="D130" i="11"/>
  <c r="B130" i="11"/>
  <c r="A130" i="11"/>
  <c r="D129" i="11"/>
  <c r="B129" i="11"/>
  <c r="A129" i="11"/>
  <c r="D128" i="11"/>
  <c r="B128" i="11"/>
  <c r="A128" i="11"/>
  <c r="D127" i="11"/>
  <c r="B127" i="11"/>
  <c r="A127" i="11"/>
  <c r="D126" i="11"/>
  <c r="B126" i="11"/>
  <c r="A126" i="11"/>
  <c r="D125" i="11"/>
  <c r="B125" i="11"/>
  <c r="A125" i="11"/>
  <c r="D124" i="11"/>
  <c r="B124" i="11"/>
  <c r="A124" i="11"/>
  <c r="D123" i="11"/>
  <c r="B123" i="11"/>
  <c r="A123" i="11"/>
  <c r="D122" i="11"/>
  <c r="B122" i="11"/>
  <c r="A122" i="11"/>
  <c r="D121" i="11"/>
  <c r="B121" i="11"/>
  <c r="A121" i="11"/>
  <c r="D120" i="11"/>
  <c r="B120" i="11"/>
  <c r="A120" i="11"/>
  <c r="D119" i="11"/>
  <c r="B119" i="11"/>
  <c r="A119" i="11"/>
  <c r="D118" i="11"/>
  <c r="B118" i="11"/>
  <c r="A118" i="11"/>
  <c r="D117" i="11"/>
  <c r="B117" i="11"/>
  <c r="A117" i="11"/>
  <c r="D116" i="11"/>
  <c r="B116" i="11"/>
  <c r="A116" i="11"/>
  <c r="D115" i="11"/>
  <c r="B115" i="11"/>
  <c r="A115" i="11"/>
  <c r="D114" i="11"/>
  <c r="B114" i="11"/>
  <c r="A114" i="11"/>
  <c r="D113" i="11"/>
  <c r="B113" i="11"/>
  <c r="A113" i="11"/>
  <c r="D112" i="11"/>
  <c r="B112" i="11"/>
  <c r="A112" i="11"/>
  <c r="D111" i="11"/>
  <c r="B111" i="11"/>
  <c r="A111" i="11"/>
  <c r="D110" i="11"/>
  <c r="B110" i="11"/>
  <c r="A110" i="11"/>
  <c r="D109" i="11"/>
  <c r="B109" i="11"/>
  <c r="A109" i="11"/>
  <c r="D108" i="11"/>
  <c r="B108" i="11"/>
  <c r="A108" i="11"/>
  <c r="D107" i="11"/>
  <c r="B107" i="11"/>
  <c r="A107" i="11"/>
  <c r="D106" i="11"/>
  <c r="B106" i="11"/>
  <c r="A106" i="11"/>
  <c r="D105" i="11"/>
  <c r="B105" i="11"/>
  <c r="A105" i="11"/>
  <c r="D104" i="11"/>
  <c r="B104" i="11"/>
  <c r="A104" i="11"/>
  <c r="D103" i="11"/>
  <c r="B103" i="11"/>
  <c r="A103" i="11"/>
  <c r="D102" i="11"/>
  <c r="B102" i="11"/>
  <c r="A102" i="11"/>
  <c r="D101" i="11"/>
  <c r="B101" i="11"/>
  <c r="A101" i="11"/>
  <c r="D100" i="11"/>
  <c r="B100" i="11"/>
  <c r="A100" i="11"/>
  <c r="D99" i="11"/>
  <c r="B99" i="11"/>
  <c r="A99" i="11"/>
  <c r="D98" i="11"/>
  <c r="B98" i="11"/>
  <c r="A98" i="11"/>
  <c r="D97" i="11"/>
  <c r="B97" i="11"/>
  <c r="A97" i="11"/>
  <c r="D96" i="11"/>
  <c r="B96" i="11"/>
  <c r="A96" i="11"/>
  <c r="D95" i="11"/>
  <c r="B95" i="11"/>
  <c r="A95" i="11"/>
  <c r="D94" i="11"/>
  <c r="B94" i="11"/>
  <c r="A94" i="11"/>
  <c r="D93" i="11"/>
  <c r="B93" i="11"/>
  <c r="A93" i="11"/>
  <c r="D92" i="11"/>
  <c r="B92" i="11"/>
  <c r="A92" i="11"/>
  <c r="D91" i="11"/>
  <c r="B91" i="11"/>
  <c r="A91" i="11"/>
  <c r="D90" i="11"/>
  <c r="B90" i="11"/>
  <c r="A90" i="11"/>
  <c r="D89" i="11"/>
  <c r="B89" i="11"/>
  <c r="A89" i="11"/>
  <c r="D88" i="11"/>
  <c r="B88" i="11"/>
  <c r="A88" i="11"/>
  <c r="D87" i="11"/>
  <c r="B87" i="11"/>
  <c r="A87" i="11"/>
  <c r="D86" i="11"/>
  <c r="B86" i="11"/>
  <c r="A86" i="11"/>
  <c r="D85" i="11"/>
  <c r="B85" i="11"/>
  <c r="A85" i="11"/>
  <c r="D84" i="11"/>
  <c r="B84" i="11"/>
  <c r="A84" i="11"/>
  <c r="D83" i="11"/>
  <c r="B83" i="11"/>
  <c r="A83" i="11"/>
  <c r="D82" i="11"/>
  <c r="B82" i="11"/>
  <c r="A82" i="11"/>
  <c r="D81" i="11"/>
  <c r="B81" i="11"/>
  <c r="A81" i="11"/>
  <c r="D80" i="11"/>
  <c r="B80" i="11"/>
  <c r="A80" i="11"/>
  <c r="D79" i="11"/>
  <c r="B79" i="11"/>
  <c r="A79" i="11"/>
  <c r="D78" i="11"/>
  <c r="B78" i="11"/>
  <c r="A78" i="11"/>
  <c r="D77" i="11"/>
  <c r="B77" i="11"/>
  <c r="A77" i="11"/>
  <c r="D76" i="11"/>
  <c r="B76" i="11"/>
  <c r="A76" i="11"/>
  <c r="D75" i="11"/>
  <c r="B75" i="11"/>
  <c r="A75" i="11"/>
  <c r="D74" i="11"/>
  <c r="B74" i="11"/>
  <c r="A74" i="11"/>
  <c r="D73" i="11"/>
  <c r="B73" i="11"/>
  <c r="A73" i="11"/>
  <c r="D72" i="11"/>
  <c r="B72" i="11"/>
  <c r="A72" i="11"/>
  <c r="D71" i="11"/>
  <c r="B71" i="11"/>
  <c r="A71" i="11"/>
  <c r="D70" i="11"/>
  <c r="B70" i="11"/>
  <c r="A70" i="11"/>
  <c r="D69" i="11"/>
  <c r="B69" i="11"/>
  <c r="A69" i="11"/>
  <c r="D68" i="11"/>
  <c r="B68" i="11"/>
  <c r="A68" i="11"/>
  <c r="D67" i="11"/>
  <c r="B67" i="11"/>
  <c r="A67" i="11"/>
  <c r="D66" i="11"/>
  <c r="B66" i="11"/>
  <c r="A66" i="11"/>
  <c r="D65" i="11"/>
  <c r="B65" i="11"/>
  <c r="A65" i="11"/>
  <c r="D64" i="11"/>
  <c r="B64" i="11"/>
  <c r="A64" i="11"/>
  <c r="D63" i="11"/>
  <c r="B63" i="11"/>
  <c r="A63" i="11"/>
  <c r="D62" i="11"/>
  <c r="B62" i="11"/>
  <c r="A62" i="11"/>
  <c r="D61" i="11"/>
  <c r="B61" i="11"/>
  <c r="A61" i="11"/>
  <c r="D60" i="11"/>
  <c r="B60" i="11"/>
  <c r="A60" i="11"/>
  <c r="D59" i="11"/>
  <c r="B59" i="11"/>
  <c r="A59" i="11"/>
  <c r="D58" i="11"/>
  <c r="B58" i="11"/>
  <c r="A58" i="11"/>
  <c r="D57" i="11"/>
  <c r="B57" i="11"/>
  <c r="A57" i="11"/>
  <c r="D56" i="11"/>
  <c r="B56" i="11"/>
  <c r="A56" i="11"/>
  <c r="D55" i="11"/>
  <c r="B55" i="11"/>
  <c r="A55" i="11"/>
  <c r="D54" i="11"/>
  <c r="B54" i="11"/>
  <c r="A54" i="11"/>
  <c r="D53" i="11"/>
  <c r="B53" i="11"/>
  <c r="A53" i="11"/>
  <c r="D52" i="11"/>
  <c r="B52" i="11"/>
  <c r="A52" i="11"/>
  <c r="D51" i="11"/>
  <c r="B51" i="11"/>
  <c r="A51" i="11"/>
  <c r="D50" i="11"/>
  <c r="B50" i="11"/>
  <c r="A50" i="11"/>
  <c r="D49" i="11"/>
  <c r="B49" i="11"/>
  <c r="A49" i="11"/>
  <c r="D48" i="11"/>
  <c r="B48" i="11"/>
  <c r="A48" i="11"/>
  <c r="D47" i="11"/>
  <c r="B47" i="11"/>
  <c r="A47" i="11"/>
  <c r="D46" i="11"/>
  <c r="B46" i="11"/>
  <c r="A46" i="11"/>
  <c r="D45" i="11"/>
  <c r="B45" i="11"/>
  <c r="A45" i="11"/>
  <c r="D44" i="11"/>
  <c r="B44" i="11"/>
  <c r="A44" i="11"/>
  <c r="D43" i="11"/>
  <c r="B43" i="11"/>
  <c r="A43" i="11"/>
  <c r="D42" i="11"/>
  <c r="B42" i="11"/>
  <c r="A42" i="11"/>
  <c r="D41" i="11"/>
  <c r="B41" i="11"/>
  <c r="A41" i="11"/>
  <c r="D40" i="11"/>
  <c r="B40" i="11"/>
  <c r="A40" i="11"/>
  <c r="D39" i="11"/>
  <c r="B39" i="11"/>
  <c r="A39" i="11"/>
  <c r="D38" i="11"/>
  <c r="B38" i="11"/>
  <c r="A38" i="11"/>
  <c r="D37" i="11"/>
  <c r="B37" i="11"/>
  <c r="A37" i="11"/>
  <c r="D36" i="11"/>
  <c r="B36" i="11"/>
  <c r="A36" i="11"/>
  <c r="D35" i="11"/>
  <c r="B35" i="11"/>
  <c r="A35" i="11"/>
  <c r="D34" i="11"/>
  <c r="B34" i="11"/>
  <c r="A34" i="11"/>
  <c r="D33" i="11"/>
  <c r="B33" i="11"/>
  <c r="A33" i="11"/>
  <c r="D32" i="11"/>
  <c r="B32" i="11"/>
  <c r="A32" i="11"/>
  <c r="D31" i="11"/>
  <c r="B31" i="11"/>
  <c r="A31" i="11"/>
  <c r="D30" i="11"/>
  <c r="B30" i="11"/>
  <c r="A30" i="11"/>
  <c r="D29" i="11"/>
  <c r="B29" i="11"/>
  <c r="A29" i="11"/>
  <c r="D28" i="11"/>
  <c r="B28" i="11"/>
  <c r="A28" i="11"/>
  <c r="D27" i="11"/>
  <c r="B27" i="11"/>
  <c r="A27" i="11"/>
  <c r="D26" i="11"/>
  <c r="B26" i="11"/>
  <c r="A26" i="11"/>
  <c r="D25" i="11"/>
  <c r="B25" i="11"/>
  <c r="A25" i="11"/>
  <c r="D24" i="11"/>
  <c r="B24" i="11"/>
  <c r="A24" i="11"/>
  <c r="D23" i="11"/>
  <c r="B23" i="11"/>
  <c r="A23" i="11"/>
  <c r="D22" i="11"/>
  <c r="B22" i="11"/>
  <c r="A22" i="11"/>
  <c r="D21" i="11"/>
  <c r="B21" i="11"/>
  <c r="A21" i="11"/>
  <c r="D20" i="11"/>
  <c r="B20" i="11"/>
  <c r="A20" i="11"/>
  <c r="D19" i="11"/>
  <c r="B19" i="11"/>
  <c r="A19" i="11"/>
  <c r="D18" i="11"/>
  <c r="B18" i="11"/>
  <c r="A18" i="11"/>
  <c r="D17" i="11"/>
  <c r="B17" i="11"/>
  <c r="A17" i="11"/>
  <c r="D16" i="11"/>
  <c r="B16" i="11"/>
  <c r="A16" i="11"/>
  <c r="D15" i="11"/>
  <c r="B15" i="11"/>
  <c r="A15" i="11"/>
  <c r="D14" i="11"/>
  <c r="B14" i="11"/>
  <c r="A14" i="11"/>
  <c r="D13" i="11"/>
  <c r="B13" i="11"/>
  <c r="A13" i="11"/>
  <c r="D12" i="11"/>
  <c r="B12" i="11"/>
  <c r="A12" i="11"/>
  <c r="D11" i="11"/>
  <c r="B11" i="11"/>
  <c r="A11" i="11"/>
  <c r="G181" i="12"/>
  <c r="C181" i="12"/>
  <c r="E181" i="12"/>
  <c r="G180" i="12"/>
  <c r="C180" i="12"/>
  <c r="G179" i="12"/>
  <c r="C179" i="12"/>
  <c r="E179" i="12"/>
  <c r="G178" i="12"/>
  <c r="C178" i="12"/>
  <c r="E178" i="12"/>
  <c r="G177" i="12"/>
  <c r="C177" i="12"/>
  <c r="G240" i="12"/>
  <c r="C240" i="12"/>
  <c r="E240" i="12"/>
  <c r="G176" i="12"/>
  <c r="C176" i="12"/>
  <c r="E176" i="12"/>
  <c r="G175" i="12"/>
  <c r="C175" i="12"/>
  <c r="E175" i="12"/>
  <c r="G174" i="12"/>
  <c r="C174" i="12"/>
  <c r="E174" i="12"/>
  <c r="G239" i="12"/>
  <c r="C239" i="12"/>
  <c r="E239" i="12"/>
  <c r="G173" i="12"/>
  <c r="C173" i="12"/>
  <c r="E173" i="12"/>
  <c r="G238" i="12"/>
  <c r="C238" i="12"/>
  <c r="G172" i="12"/>
  <c r="C172" i="12"/>
  <c r="G171" i="12"/>
  <c r="C171" i="12"/>
  <c r="E171" i="12"/>
  <c r="G170" i="12"/>
  <c r="C170" i="12"/>
  <c r="E170" i="12"/>
  <c r="G237" i="12"/>
  <c r="C237" i="12"/>
  <c r="G236" i="12"/>
  <c r="C236" i="12"/>
  <c r="G169" i="12"/>
  <c r="C169" i="12"/>
  <c r="E169" i="12"/>
  <c r="G235" i="12"/>
  <c r="C235" i="12"/>
  <c r="E235" i="12"/>
  <c r="G234" i="12"/>
  <c r="C234" i="12"/>
  <c r="G168" i="12"/>
  <c r="C168" i="12"/>
  <c r="G233" i="12"/>
  <c r="C233" i="12"/>
  <c r="E233" i="12"/>
  <c r="G232" i="12"/>
  <c r="C232" i="12"/>
  <c r="E232" i="12"/>
  <c r="G167" i="12"/>
  <c r="C167" i="12"/>
  <c r="G231" i="12"/>
  <c r="C231" i="12"/>
  <c r="G166" i="12"/>
  <c r="C166" i="12"/>
  <c r="G230" i="12"/>
  <c r="C230" i="12"/>
  <c r="G165" i="12"/>
  <c r="C165" i="12"/>
  <c r="G164" i="12"/>
  <c r="C164" i="12"/>
  <c r="E164" i="12"/>
  <c r="G229" i="12"/>
  <c r="C229" i="12"/>
  <c r="G163" i="12"/>
  <c r="C163" i="12"/>
  <c r="E163" i="12"/>
  <c r="G162" i="12"/>
  <c r="C162" i="12"/>
  <c r="E162" i="12"/>
  <c r="G161" i="12"/>
  <c r="C161" i="12"/>
  <c r="G160" i="12"/>
  <c r="C160" i="12"/>
  <c r="E160" i="12"/>
  <c r="G228" i="12"/>
  <c r="C228" i="12"/>
  <c r="G227" i="12"/>
  <c r="C227" i="12"/>
  <c r="E227" i="12"/>
  <c r="G226" i="12"/>
  <c r="C226" i="12"/>
  <c r="E226" i="12"/>
  <c r="G159" i="12"/>
  <c r="C159" i="12"/>
  <c r="G225" i="12"/>
  <c r="C225" i="12"/>
  <c r="E225" i="12"/>
  <c r="G224" i="12"/>
  <c r="C224" i="12"/>
  <c r="E224" i="12"/>
  <c r="G223" i="12"/>
  <c r="C223" i="12"/>
  <c r="E223" i="12"/>
  <c r="G158" i="12"/>
  <c r="C158" i="12"/>
  <c r="E158" i="12"/>
  <c r="G222" i="12"/>
  <c r="C222" i="12"/>
  <c r="E222" i="12"/>
  <c r="G221" i="12"/>
  <c r="C221" i="12"/>
  <c r="E221" i="12"/>
  <c r="G220" i="12"/>
  <c r="C220" i="12"/>
  <c r="E220" i="12"/>
  <c r="G219" i="12"/>
  <c r="C219" i="12"/>
  <c r="E219" i="12"/>
  <c r="G157" i="12"/>
  <c r="C157" i="12"/>
  <c r="G156" i="12"/>
  <c r="C156" i="12"/>
  <c r="E156" i="12"/>
  <c r="G155" i="12"/>
  <c r="C155" i="12"/>
  <c r="G154" i="12"/>
  <c r="C154" i="12"/>
  <c r="G218" i="12"/>
  <c r="C218" i="12"/>
  <c r="E218" i="12"/>
  <c r="G217" i="12"/>
  <c r="C217" i="12"/>
  <c r="E217" i="12"/>
  <c r="G216" i="12"/>
  <c r="C216" i="12"/>
  <c r="E216" i="12"/>
  <c r="G153" i="12"/>
  <c r="C153" i="12"/>
  <c r="G152" i="12"/>
  <c r="C152" i="12"/>
  <c r="G151" i="12"/>
  <c r="C151" i="12"/>
  <c r="G150" i="12"/>
  <c r="C150" i="12"/>
  <c r="G149" i="12"/>
  <c r="C149" i="12"/>
  <c r="E149" i="12"/>
  <c r="G215" i="12"/>
  <c r="C215" i="12"/>
  <c r="E215" i="12"/>
  <c r="G214" i="12"/>
  <c r="C214" i="12"/>
  <c r="E214" i="12"/>
  <c r="G213" i="12"/>
  <c r="C213" i="12"/>
  <c r="E213" i="12"/>
  <c r="G148" i="12"/>
  <c r="C148" i="12"/>
  <c r="G212" i="12"/>
  <c r="C212" i="12"/>
  <c r="E212" i="12"/>
  <c r="G211" i="12"/>
  <c r="C211" i="12"/>
  <c r="E211" i="12"/>
  <c r="G210" i="12"/>
  <c r="C210" i="12"/>
  <c r="G147" i="12"/>
  <c r="C147" i="12"/>
  <c r="E147" i="12"/>
  <c r="G146" i="12"/>
  <c r="C146" i="12"/>
  <c r="E146" i="12"/>
  <c r="G145" i="12"/>
  <c r="C145" i="12"/>
  <c r="G209" i="12"/>
  <c r="C209" i="12"/>
  <c r="G208" i="12"/>
  <c r="C208" i="12"/>
  <c r="G207" i="12"/>
  <c r="C207" i="12"/>
  <c r="E207" i="12"/>
  <c r="G144" i="12"/>
  <c r="C144" i="12"/>
  <c r="G143" i="12"/>
  <c r="C143" i="12"/>
  <c r="G142" i="12"/>
  <c r="C142" i="12"/>
  <c r="E142" i="12"/>
  <c r="G141" i="12"/>
  <c r="C141" i="12"/>
  <c r="G140" i="12"/>
  <c r="C140" i="12"/>
  <c r="G139" i="12"/>
  <c r="C139" i="12"/>
  <c r="E139" i="12"/>
  <c r="G138" i="12"/>
  <c r="C138" i="12"/>
  <c r="G137" i="12"/>
  <c r="C137" i="12"/>
  <c r="G136" i="12"/>
  <c r="C136" i="12"/>
  <c r="E136" i="12"/>
  <c r="G135" i="12"/>
  <c r="C135" i="12"/>
  <c r="E135" i="12"/>
  <c r="G134" i="12"/>
  <c r="C134" i="12"/>
  <c r="G133" i="12"/>
  <c r="C133" i="12"/>
  <c r="G132" i="12"/>
  <c r="C132" i="12"/>
  <c r="G131" i="12"/>
  <c r="C131" i="12"/>
  <c r="E131" i="12"/>
  <c r="G130" i="12"/>
  <c r="C130" i="12"/>
  <c r="E130" i="12"/>
  <c r="G129" i="12"/>
  <c r="C129" i="12"/>
  <c r="E129" i="12"/>
  <c r="G128" i="12"/>
  <c r="C128" i="12"/>
  <c r="E128" i="12"/>
  <c r="G127" i="12"/>
  <c r="C127" i="12"/>
  <c r="E127" i="12"/>
  <c r="G206" i="12"/>
  <c r="C206" i="12"/>
  <c r="E206" i="12"/>
  <c r="G126" i="12"/>
  <c r="C126" i="12"/>
  <c r="G125" i="12"/>
  <c r="C125" i="12"/>
  <c r="G124" i="12"/>
  <c r="C124" i="12"/>
  <c r="E124" i="12"/>
  <c r="G123" i="12"/>
  <c r="C123" i="12"/>
  <c r="G205" i="12"/>
  <c r="C205" i="12"/>
  <c r="E205" i="12"/>
  <c r="G122" i="12"/>
  <c r="C122" i="12"/>
  <c r="E122" i="12"/>
  <c r="G204" i="12"/>
  <c r="C204" i="12"/>
  <c r="G203" i="12"/>
  <c r="C203" i="12"/>
  <c r="E203" i="12"/>
  <c r="G202" i="12"/>
  <c r="C202" i="12"/>
  <c r="G201" i="12"/>
  <c r="C201" i="12"/>
  <c r="E201" i="12"/>
  <c r="G121" i="12"/>
  <c r="C121" i="12"/>
  <c r="G120" i="12"/>
  <c r="C120" i="12"/>
  <c r="E120" i="12"/>
  <c r="G200" i="12"/>
  <c r="C200" i="12"/>
  <c r="E200" i="12"/>
  <c r="G199" i="12"/>
  <c r="C199" i="12"/>
  <c r="E199" i="12"/>
  <c r="G119" i="12"/>
  <c r="C119" i="12"/>
  <c r="G198" i="12"/>
  <c r="C198" i="12"/>
  <c r="E198" i="12"/>
  <c r="G197" i="12"/>
  <c r="C197" i="12"/>
  <c r="E197" i="12"/>
  <c r="G118" i="12"/>
  <c r="C118" i="12"/>
  <c r="G196" i="12"/>
  <c r="C196" i="12"/>
  <c r="E196" i="12"/>
  <c r="G195" i="12"/>
  <c r="C195" i="12"/>
  <c r="E195" i="12"/>
  <c r="G117" i="12"/>
  <c r="C117" i="12"/>
  <c r="G194" i="12"/>
  <c r="C194" i="12"/>
  <c r="E194" i="12"/>
  <c r="G116" i="12"/>
  <c r="C116" i="12"/>
  <c r="E116" i="12"/>
  <c r="G193" i="12"/>
  <c r="C193" i="12"/>
  <c r="G115" i="12"/>
  <c r="C115" i="12"/>
  <c r="G114" i="12"/>
  <c r="C114" i="12"/>
  <c r="E114" i="12"/>
  <c r="G113" i="12"/>
  <c r="C113" i="12"/>
  <c r="G112" i="12"/>
  <c r="C112" i="12"/>
  <c r="G111" i="12"/>
  <c r="C111" i="12"/>
  <c r="G110" i="12"/>
  <c r="C110" i="12"/>
  <c r="E110" i="12"/>
  <c r="G109" i="12"/>
  <c r="C109" i="12"/>
  <c r="G108" i="12"/>
  <c r="C108" i="12"/>
  <c r="E108" i="12"/>
  <c r="G107" i="12"/>
  <c r="C107" i="12"/>
  <c r="E107" i="12"/>
  <c r="G106" i="12"/>
  <c r="C106" i="12"/>
  <c r="E106" i="12"/>
  <c r="G105" i="12"/>
  <c r="C105" i="12"/>
  <c r="E105" i="12"/>
  <c r="G104" i="12"/>
  <c r="C104" i="12"/>
  <c r="G103" i="12"/>
  <c r="C103" i="12"/>
  <c r="E103" i="12"/>
  <c r="G102" i="12"/>
  <c r="C102" i="12"/>
  <c r="E102" i="12"/>
  <c r="G101" i="12"/>
  <c r="C101" i="12"/>
  <c r="G100" i="12"/>
  <c r="C100" i="12"/>
  <c r="G99" i="12"/>
  <c r="C99" i="12"/>
  <c r="E99" i="12"/>
  <c r="G98" i="12"/>
  <c r="C98" i="12"/>
  <c r="G97" i="12"/>
  <c r="C97" i="12"/>
  <c r="E97" i="12"/>
  <c r="G96" i="12"/>
  <c r="C96" i="12"/>
  <c r="G95" i="12"/>
  <c r="C95" i="12"/>
  <c r="E95" i="12"/>
  <c r="G94" i="12"/>
  <c r="C94" i="12"/>
  <c r="E94" i="12"/>
  <c r="G93" i="12"/>
  <c r="C93" i="12"/>
  <c r="G92" i="12"/>
  <c r="C92" i="12"/>
  <c r="G91" i="12"/>
  <c r="C91" i="12"/>
  <c r="E91" i="12"/>
  <c r="G90" i="12"/>
  <c r="C90" i="12"/>
  <c r="G192" i="12"/>
  <c r="C192" i="12"/>
  <c r="E192" i="12"/>
  <c r="G191" i="12"/>
  <c r="C191" i="12"/>
  <c r="G190" i="12"/>
  <c r="C190" i="12"/>
  <c r="G189" i="12"/>
  <c r="C189" i="12"/>
  <c r="G188" i="12"/>
  <c r="C188" i="12"/>
  <c r="E188" i="12"/>
  <c r="G187" i="12"/>
  <c r="C187" i="12"/>
  <c r="E187" i="12"/>
  <c r="G89" i="12"/>
  <c r="C89" i="12"/>
  <c r="E89" i="12"/>
  <c r="G88" i="12"/>
  <c r="C88" i="12"/>
  <c r="G186" i="12"/>
  <c r="C186" i="12"/>
  <c r="G87" i="12"/>
  <c r="C87" i="12"/>
  <c r="E87" i="12"/>
  <c r="G185" i="12"/>
  <c r="C185" i="12"/>
  <c r="G86" i="12"/>
  <c r="C86" i="12"/>
  <c r="G85" i="12"/>
  <c r="C85" i="12"/>
  <c r="G84" i="12"/>
  <c r="C84" i="12"/>
  <c r="E84" i="12"/>
  <c r="G83" i="12"/>
  <c r="C83" i="12"/>
  <c r="G184" i="12"/>
  <c r="C184" i="12"/>
  <c r="E184" i="12"/>
  <c r="G82" i="12"/>
  <c r="C82" i="12"/>
  <c r="G183" i="12"/>
  <c r="C183" i="12"/>
  <c r="G182" i="12"/>
  <c r="C182" i="12"/>
  <c r="G81" i="12"/>
  <c r="C81" i="12"/>
  <c r="E81" i="12"/>
  <c r="G80" i="12"/>
  <c r="C80" i="12"/>
  <c r="E80" i="12"/>
  <c r="G79" i="12"/>
  <c r="C79" i="12"/>
  <c r="E79" i="12"/>
  <c r="G78" i="12"/>
  <c r="C78" i="12"/>
  <c r="G77" i="12"/>
  <c r="C77" i="12"/>
  <c r="E77" i="12"/>
  <c r="G76" i="12"/>
  <c r="C76" i="12"/>
  <c r="G75" i="12"/>
  <c r="C75" i="12"/>
  <c r="E75" i="12"/>
  <c r="G74" i="12"/>
  <c r="C74" i="12"/>
  <c r="E74" i="12"/>
  <c r="G73" i="12"/>
  <c r="C73" i="12"/>
  <c r="E73" i="12"/>
  <c r="G72" i="12"/>
  <c r="C72" i="12"/>
  <c r="E72" i="12"/>
  <c r="G71" i="12"/>
  <c r="C71" i="12"/>
  <c r="E71" i="12"/>
  <c r="G70" i="12"/>
  <c r="C70" i="12"/>
  <c r="G69" i="12"/>
  <c r="C69" i="12"/>
  <c r="E69" i="12"/>
  <c r="G68" i="12"/>
  <c r="C68" i="12"/>
  <c r="G67" i="12"/>
  <c r="C67" i="12"/>
  <c r="E67" i="12"/>
  <c r="G66" i="12"/>
  <c r="C66" i="12"/>
  <c r="G65" i="12"/>
  <c r="C65" i="12"/>
  <c r="E65" i="12"/>
  <c r="G64" i="12"/>
  <c r="C64" i="12"/>
  <c r="G63" i="12"/>
  <c r="C63" i="12"/>
  <c r="E63" i="12"/>
  <c r="G62" i="12"/>
  <c r="C62" i="12"/>
  <c r="G61" i="12"/>
  <c r="C61" i="12"/>
  <c r="E61" i="12"/>
  <c r="G60" i="12"/>
  <c r="C60" i="12"/>
  <c r="G59" i="12"/>
  <c r="C59" i="12"/>
  <c r="E59" i="12"/>
  <c r="G58" i="12"/>
  <c r="C58" i="12"/>
  <c r="E58" i="12"/>
  <c r="G57" i="12"/>
  <c r="C57" i="12"/>
  <c r="G56" i="12"/>
  <c r="C56" i="12"/>
  <c r="G55" i="12"/>
  <c r="C55" i="12"/>
  <c r="G54" i="12"/>
  <c r="C54" i="12"/>
  <c r="G53" i="12"/>
  <c r="C53" i="12"/>
  <c r="G52" i="12"/>
  <c r="C52" i="12"/>
  <c r="E52" i="12"/>
  <c r="G51" i="12"/>
  <c r="C51" i="12"/>
  <c r="G50" i="12"/>
  <c r="C50" i="12"/>
  <c r="E50" i="12"/>
  <c r="G49" i="12"/>
  <c r="C49" i="12"/>
  <c r="E49" i="12"/>
  <c r="G48" i="12"/>
  <c r="C48" i="12"/>
  <c r="G47" i="12"/>
  <c r="C47" i="12"/>
  <c r="E47" i="12"/>
  <c r="G46" i="12"/>
  <c r="C46" i="12"/>
  <c r="G45" i="12"/>
  <c r="C45" i="12"/>
  <c r="E45" i="12"/>
  <c r="G44" i="12"/>
  <c r="C44" i="12"/>
  <c r="E44" i="12"/>
  <c r="G43" i="12"/>
  <c r="C43" i="12"/>
  <c r="G42" i="12"/>
  <c r="C42" i="12"/>
  <c r="G41" i="12"/>
  <c r="C41" i="12"/>
  <c r="G40" i="12"/>
  <c r="C40" i="12"/>
  <c r="E40" i="12"/>
  <c r="G39" i="12"/>
  <c r="C39" i="12"/>
  <c r="E39" i="12"/>
  <c r="G38" i="12"/>
  <c r="C38" i="12"/>
  <c r="E38" i="12"/>
  <c r="G37" i="12"/>
  <c r="C37" i="12"/>
  <c r="G36" i="12"/>
  <c r="C36" i="12"/>
  <c r="E36" i="12"/>
  <c r="G35" i="12"/>
  <c r="C35" i="12"/>
  <c r="G34" i="12"/>
  <c r="C34" i="12"/>
  <c r="G33" i="12"/>
  <c r="C33" i="12"/>
  <c r="G32" i="12"/>
  <c r="C32" i="12"/>
  <c r="G31" i="12"/>
  <c r="C31" i="12"/>
  <c r="E31" i="12"/>
  <c r="G30" i="12"/>
  <c r="C30" i="12"/>
  <c r="E30" i="12"/>
  <c r="G29" i="12"/>
  <c r="C29" i="12"/>
  <c r="E29" i="12"/>
  <c r="G28" i="12"/>
  <c r="C28" i="12"/>
  <c r="G27" i="12"/>
  <c r="C27" i="12"/>
  <c r="G26" i="12"/>
  <c r="C26" i="12"/>
  <c r="G25" i="12"/>
  <c r="C25" i="12"/>
  <c r="E25" i="12"/>
  <c r="G24" i="12"/>
  <c r="C24" i="12"/>
  <c r="G23" i="12"/>
  <c r="C23" i="12"/>
  <c r="G22" i="12"/>
  <c r="C22" i="12"/>
  <c r="G21" i="12"/>
  <c r="C21" i="12"/>
  <c r="E21" i="12"/>
  <c r="G20" i="12"/>
  <c r="C20" i="12"/>
  <c r="G19" i="12"/>
  <c r="C19" i="12"/>
  <c r="G18" i="12"/>
  <c r="C18" i="12"/>
  <c r="E18" i="12"/>
  <c r="G17" i="12"/>
  <c r="C17" i="12"/>
  <c r="E17" i="12"/>
  <c r="G16" i="12"/>
  <c r="C16" i="12"/>
  <c r="E16" i="12"/>
  <c r="G15" i="12"/>
  <c r="C15" i="12"/>
  <c r="G14" i="12"/>
  <c r="C14" i="12"/>
  <c r="G13" i="12"/>
  <c r="C13" i="12"/>
  <c r="E13" i="12"/>
  <c r="G12" i="12"/>
  <c r="C12" i="12"/>
  <c r="G11" i="12"/>
  <c r="C11" i="12"/>
  <c r="A217" i="12"/>
  <c r="H217" i="12"/>
  <c r="B217" i="12"/>
  <c r="D217" i="12"/>
  <c r="A218" i="12"/>
  <c r="H218" i="12"/>
  <c r="B218" i="12"/>
  <c r="D218" i="12"/>
  <c r="A154" i="12"/>
  <c r="H154" i="12"/>
  <c r="B154" i="12"/>
  <c r="D154" i="12"/>
  <c r="A155" i="12"/>
  <c r="H155" i="12"/>
  <c r="B155" i="12"/>
  <c r="D155" i="12"/>
  <c r="A156" i="12"/>
  <c r="H156" i="12"/>
  <c r="B156" i="12"/>
  <c r="D156" i="12"/>
  <c r="A157" i="12"/>
  <c r="H157" i="12"/>
  <c r="B157" i="12"/>
  <c r="D157" i="12"/>
  <c r="A219" i="12"/>
  <c r="H219" i="12"/>
  <c r="B219" i="12"/>
  <c r="D219" i="12"/>
  <c r="A220" i="12"/>
  <c r="H220" i="12"/>
  <c r="B220" i="12"/>
  <c r="D220" i="12"/>
  <c r="A221" i="12"/>
  <c r="H221" i="12"/>
  <c r="B221" i="12"/>
  <c r="D221" i="12"/>
  <c r="A222" i="12"/>
  <c r="H222" i="12"/>
  <c r="B222" i="12"/>
  <c r="D222" i="12"/>
  <c r="A158" i="12"/>
  <c r="H158" i="12"/>
  <c r="B158" i="12"/>
  <c r="D158" i="12"/>
  <c r="A223" i="12"/>
  <c r="H223" i="12"/>
  <c r="B223" i="12"/>
  <c r="D223" i="12"/>
  <c r="A224" i="12"/>
  <c r="H224" i="12"/>
  <c r="B224" i="12"/>
  <c r="D224" i="12"/>
  <c r="A225" i="12"/>
  <c r="H225" i="12"/>
  <c r="B225" i="12"/>
  <c r="D225" i="12"/>
  <c r="A159" i="12"/>
  <c r="H159" i="12"/>
  <c r="B159" i="12"/>
  <c r="D159" i="12"/>
  <c r="A226" i="12"/>
  <c r="H226" i="12"/>
  <c r="B226" i="12"/>
  <c r="D226" i="12"/>
  <c r="A227" i="12"/>
  <c r="H227" i="12"/>
  <c r="B227" i="12"/>
  <c r="D227" i="12"/>
  <c r="A228" i="12"/>
  <c r="H228" i="12"/>
  <c r="B228" i="12"/>
  <c r="D228" i="12"/>
  <c r="A160" i="12"/>
  <c r="H160" i="12"/>
  <c r="B160" i="12"/>
  <c r="D160" i="12"/>
  <c r="A161" i="12"/>
  <c r="H161" i="12"/>
  <c r="B161" i="12"/>
  <c r="D161" i="12"/>
  <c r="A162" i="12"/>
  <c r="H162" i="12"/>
  <c r="B162" i="12"/>
  <c r="D162" i="12"/>
  <c r="A163" i="12"/>
  <c r="H163" i="12"/>
  <c r="B163" i="12"/>
  <c r="D163" i="12"/>
  <c r="A229" i="12"/>
  <c r="H229" i="12"/>
  <c r="B229" i="12"/>
  <c r="D229" i="12"/>
  <c r="A164" i="12"/>
  <c r="H164" i="12"/>
  <c r="B164" i="12"/>
  <c r="D164" i="12"/>
  <c r="A165" i="12"/>
  <c r="H165" i="12"/>
  <c r="B165" i="12"/>
  <c r="D165" i="12"/>
  <c r="A230" i="12"/>
  <c r="H230" i="12"/>
  <c r="B230" i="12"/>
  <c r="D230" i="12"/>
  <c r="A166" i="12"/>
  <c r="H166" i="12"/>
  <c r="B166" i="12"/>
  <c r="D166" i="12"/>
  <c r="A231" i="12"/>
  <c r="H231" i="12"/>
  <c r="B231" i="12"/>
  <c r="D231" i="12"/>
  <c r="A167" i="12"/>
  <c r="H167" i="12"/>
  <c r="B167" i="12"/>
  <c r="D167" i="12"/>
  <c r="A232" i="12"/>
  <c r="H232" i="12"/>
  <c r="B232" i="12"/>
  <c r="D232" i="12"/>
  <c r="A233" i="12"/>
  <c r="H233" i="12"/>
  <c r="B233" i="12"/>
  <c r="D233" i="12"/>
  <c r="A168" i="12"/>
  <c r="H168" i="12"/>
  <c r="B168" i="12"/>
  <c r="D168" i="12"/>
  <c r="A234" i="12"/>
  <c r="H234" i="12"/>
  <c r="B234" i="12"/>
  <c r="D234" i="12"/>
  <c r="A235" i="12"/>
  <c r="H235" i="12"/>
  <c r="B235" i="12"/>
  <c r="D235" i="12"/>
  <c r="A169" i="12"/>
  <c r="H169" i="12"/>
  <c r="B169" i="12"/>
  <c r="D169" i="12"/>
  <c r="A236" i="12"/>
  <c r="H236" i="12"/>
  <c r="B236" i="12"/>
  <c r="D236" i="12"/>
  <c r="A237" i="12"/>
  <c r="H237" i="12"/>
  <c r="B237" i="12"/>
  <c r="D237" i="12"/>
  <c r="A170" i="12"/>
  <c r="H170" i="12"/>
  <c r="B170" i="12"/>
  <c r="D170" i="12"/>
  <c r="A171" i="12"/>
  <c r="H171" i="12"/>
  <c r="B171" i="12"/>
  <c r="D171" i="12"/>
  <c r="A172" i="12"/>
  <c r="H172" i="12"/>
  <c r="B172" i="12"/>
  <c r="D172" i="12"/>
  <c r="A238" i="12"/>
  <c r="H238" i="12"/>
  <c r="B238" i="12"/>
  <c r="D238" i="12"/>
  <c r="A173" i="12"/>
  <c r="H173" i="12"/>
  <c r="B173" i="12"/>
  <c r="D173" i="12"/>
  <c r="A239" i="12"/>
  <c r="H239" i="12"/>
  <c r="B239" i="12"/>
  <c r="D239" i="12"/>
  <c r="A174" i="12"/>
  <c r="H174" i="12"/>
  <c r="B174" i="12"/>
  <c r="D174" i="12"/>
  <c r="A175" i="12"/>
  <c r="H175" i="12"/>
  <c r="B175" i="12"/>
  <c r="D175" i="12"/>
  <c r="A176" i="12"/>
  <c r="H176" i="12"/>
  <c r="B176" i="12"/>
  <c r="D176" i="12"/>
  <c r="A240" i="12"/>
  <c r="H240" i="12"/>
  <c r="B240" i="12"/>
  <c r="D240" i="12"/>
  <c r="A177" i="12"/>
  <c r="H177" i="12"/>
  <c r="B177" i="12"/>
  <c r="D177" i="12"/>
  <c r="A178" i="12"/>
  <c r="H178" i="12"/>
  <c r="B178" i="12"/>
  <c r="D178" i="12"/>
  <c r="A179" i="12"/>
  <c r="H179" i="12"/>
  <c r="B179" i="12"/>
  <c r="D179" i="12"/>
  <c r="A180" i="12"/>
  <c r="H180" i="12"/>
  <c r="B180" i="12"/>
  <c r="D180" i="12"/>
  <c r="A181" i="12"/>
  <c r="H181" i="12"/>
  <c r="B181" i="12"/>
  <c r="D181" i="12"/>
  <c r="H216" i="12"/>
  <c r="B216" i="12"/>
  <c r="D216" i="12"/>
  <c r="A216" i="12"/>
  <c r="H153" i="12"/>
  <c r="B153" i="12"/>
  <c r="D153" i="12"/>
  <c r="A153" i="12"/>
  <c r="H152" i="12"/>
  <c r="B152" i="12"/>
  <c r="D152" i="12"/>
  <c r="A152" i="12"/>
  <c r="H151" i="12"/>
  <c r="B151" i="12"/>
  <c r="D151" i="12"/>
  <c r="A151" i="12"/>
  <c r="H150" i="12"/>
  <c r="B150" i="12"/>
  <c r="D150" i="12"/>
  <c r="A150" i="12"/>
  <c r="H149" i="12"/>
  <c r="B149" i="12"/>
  <c r="D149" i="12"/>
  <c r="A149" i="12"/>
  <c r="H215" i="12"/>
  <c r="B215" i="12"/>
  <c r="D215" i="12"/>
  <c r="A215" i="12"/>
  <c r="H214" i="12"/>
  <c r="B214" i="12"/>
  <c r="D214" i="12"/>
  <c r="A214" i="12"/>
  <c r="H213" i="12"/>
  <c r="B213" i="12"/>
  <c r="D213" i="12"/>
  <c r="A213" i="12"/>
  <c r="H148" i="12"/>
  <c r="B148" i="12"/>
  <c r="D148" i="12"/>
  <c r="A148" i="12"/>
  <c r="H212" i="12"/>
  <c r="B212" i="12"/>
  <c r="D212" i="12"/>
  <c r="A212" i="12"/>
  <c r="H211" i="12"/>
  <c r="B211" i="12"/>
  <c r="D211" i="12"/>
  <c r="A211" i="12"/>
  <c r="H210" i="12"/>
  <c r="B210" i="12"/>
  <c r="D210" i="12"/>
  <c r="A210" i="12"/>
  <c r="H147" i="12"/>
  <c r="B147" i="12"/>
  <c r="D147" i="12"/>
  <c r="A147" i="12"/>
  <c r="H146" i="12"/>
  <c r="B146" i="12"/>
  <c r="D146" i="12"/>
  <c r="A146" i="12"/>
  <c r="H145" i="12"/>
  <c r="B145" i="12"/>
  <c r="D145" i="12"/>
  <c r="A145" i="12"/>
  <c r="H209" i="12"/>
  <c r="B209" i="12"/>
  <c r="D209" i="12"/>
  <c r="A209" i="12"/>
  <c r="H208" i="12"/>
  <c r="B208" i="12"/>
  <c r="D208" i="12"/>
  <c r="A208" i="12"/>
  <c r="H207" i="12"/>
  <c r="B207" i="12"/>
  <c r="D207" i="12"/>
  <c r="A207" i="12"/>
  <c r="H144" i="12"/>
  <c r="B144" i="12"/>
  <c r="D144" i="12"/>
  <c r="A144" i="12"/>
  <c r="H143" i="12"/>
  <c r="B143" i="12"/>
  <c r="D143" i="12"/>
  <c r="A143" i="12"/>
  <c r="H142" i="12"/>
  <c r="B142" i="12"/>
  <c r="D142" i="12"/>
  <c r="A142" i="12"/>
  <c r="H141" i="12"/>
  <c r="B141" i="12"/>
  <c r="D141" i="12"/>
  <c r="A141" i="12"/>
  <c r="H140" i="12"/>
  <c r="B140" i="12"/>
  <c r="D140" i="12"/>
  <c r="A140" i="12"/>
  <c r="H139" i="12"/>
  <c r="B139" i="12"/>
  <c r="D139" i="12"/>
  <c r="A139" i="12"/>
  <c r="H138" i="12"/>
  <c r="B138" i="12"/>
  <c r="D138" i="12"/>
  <c r="A138" i="12"/>
  <c r="H137" i="12"/>
  <c r="B137" i="12"/>
  <c r="D137" i="12"/>
  <c r="A137" i="12"/>
  <c r="H136" i="12"/>
  <c r="B136" i="12"/>
  <c r="D136" i="12"/>
  <c r="A136" i="12"/>
  <c r="H135" i="12"/>
  <c r="B135" i="12"/>
  <c r="D135" i="12"/>
  <c r="A135" i="12"/>
  <c r="H134" i="12"/>
  <c r="B134" i="12"/>
  <c r="D134" i="12"/>
  <c r="A134" i="12"/>
  <c r="H133" i="12"/>
  <c r="B133" i="12"/>
  <c r="D133" i="12"/>
  <c r="A133" i="12"/>
  <c r="H132" i="12"/>
  <c r="B132" i="12"/>
  <c r="D132" i="12"/>
  <c r="A132" i="12"/>
  <c r="H131" i="12"/>
  <c r="B131" i="12"/>
  <c r="D131" i="12"/>
  <c r="A131" i="12"/>
  <c r="H130" i="12"/>
  <c r="B130" i="12"/>
  <c r="D130" i="12"/>
  <c r="A130" i="12"/>
  <c r="H129" i="12"/>
  <c r="B129" i="12"/>
  <c r="D129" i="12"/>
  <c r="A129" i="12"/>
  <c r="H128" i="12"/>
  <c r="B128" i="12"/>
  <c r="D128" i="12"/>
  <c r="A128" i="12"/>
  <c r="H127" i="12"/>
  <c r="B127" i="12"/>
  <c r="D127" i="12"/>
  <c r="A127" i="12"/>
  <c r="H206" i="12"/>
  <c r="B206" i="12"/>
  <c r="D206" i="12"/>
  <c r="A206" i="12"/>
  <c r="H126" i="12"/>
  <c r="B126" i="12"/>
  <c r="D126" i="12"/>
  <c r="A126" i="12"/>
  <c r="H125" i="12"/>
  <c r="B125" i="12"/>
  <c r="D125" i="12"/>
  <c r="A125" i="12"/>
  <c r="H124" i="12"/>
  <c r="B124" i="12"/>
  <c r="D124" i="12"/>
  <c r="A124" i="12"/>
  <c r="H123" i="12"/>
  <c r="D123" i="12"/>
  <c r="B123" i="12"/>
  <c r="A123" i="12"/>
  <c r="H205" i="12"/>
  <c r="D205" i="12"/>
  <c r="B205" i="12"/>
  <c r="A205" i="12"/>
  <c r="H122" i="12"/>
  <c r="D122" i="12"/>
  <c r="B122" i="12"/>
  <c r="A122" i="12"/>
  <c r="H204" i="12"/>
  <c r="D204" i="12"/>
  <c r="B204" i="12"/>
  <c r="A204" i="12"/>
  <c r="H203" i="12"/>
  <c r="D203" i="12"/>
  <c r="B203" i="12"/>
  <c r="A203" i="12"/>
  <c r="H202" i="12"/>
  <c r="D202" i="12"/>
  <c r="B202" i="12"/>
  <c r="A202" i="12"/>
  <c r="H201" i="12"/>
  <c r="D201" i="12"/>
  <c r="B201" i="12"/>
  <c r="A201" i="12"/>
  <c r="H121" i="12"/>
  <c r="D121" i="12"/>
  <c r="B121" i="12"/>
  <c r="A121" i="12"/>
  <c r="H120" i="12"/>
  <c r="D120" i="12"/>
  <c r="B120" i="12"/>
  <c r="A120" i="12"/>
  <c r="H200" i="12"/>
  <c r="D200" i="12"/>
  <c r="B200" i="12"/>
  <c r="A200" i="12"/>
  <c r="H199" i="12"/>
  <c r="D199" i="12"/>
  <c r="B199" i="12"/>
  <c r="A199" i="12"/>
  <c r="H119" i="12"/>
  <c r="D119" i="12"/>
  <c r="B119" i="12"/>
  <c r="A119" i="12"/>
  <c r="H198" i="12"/>
  <c r="D198" i="12"/>
  <c r="B198" i="12"/>
  <c r="A198" i="12"/>
  <c r="H197" i="12"/>
  <c r="D197" i="12"/>
  <c r="B197" i="12"/>
  <c r="A197" i="12"/>
  <c r="H118" i="12"/>
  <c r="D118" i="12"/>
  <c r="B118" i="12"/>
  <c r="A118" i="12"/>
  <c r="H196" i="12"/>
  <c r="D196" i="12"/>
  <c r="B196" i="12"/>
  <c r="A196" i="12"/>
  <c r="H195" i="12"/>
  <c r="D195" i="12"/>
  <c r="B195" i="12"/>
  <c r="A195" i="12"/>
  <c r="H117" i="12"/>
  <c r="D117" i="12"/>
  <c r="B117" i="12"/>
  <c r="A117" i="12"/>
  <c r="H194" i="12"/>
  <c r="D194" i="12"/>
  <c r="B194" i="12"/>
  <c r="A194" i="12"/>
  <c r="H116" i="12"/>
  <c r="D116" i="12"/>
  <c r="B116" i="12"/>
  <c r="A116" i="12"/>
  <c r="H193" i="12"/>
  <c r="D193" i="12"/>
  <c r="B193" i="12"/>
  <c r="A193" i="12"/>
  <c r="H115" i="12"/>
  <c r="D115" i="12"/>
  <c r="B115" i="12"/>
  <c r="A115" i="12"/>
  <c r="H114" i="12"/>
  <c r="D114" i="12"/>
  <c r="B114" i="12"/>
  <c r="A114" i="12"/>
  <c r="H113" i="12"/>
  <c r="D113" i="12"/>
  <c r="B113" i="12"/>
  <c r="A113" i="12"/>
  <c r="H112" i="12"/>
  <c r="D112" i="12"/>
  <c r="B112" i="12"/>
  <c r="A112" i="12"/>
  <c r="H111" i="12"/>
  <c r="D111" i="12"/>
  <c r="B111" i="12"/>
  <c r="A111" i="12"/>
  <c r="H110" i="12"/>
  <c r="D110" i="12"/>
  <c r="B110" i="12"/>
  <c r="A110" i="12"/>
  <c r="H109" i="12"/>
  <c r="D109" i="12"/>
  <c r="B109" i="12"/>
  <c r="A109" i="12"/>
  <c r="H108" i="12"/>
  <c r="D108" i="12"/>
  <c r="B108" i="12"/>
  <c r="A108" i="12"/>
  <c r="H107" i="12"/>
  <c r="D107" i="12"/>
  <c r="B107" i="12"/>
  <c r="A107" i="12"/>
  <c r="H106" i="12"/>
  <c r="D106" i="12"/>
  <c r="B106" i="12"/>
  <c r="A106" i="12"/>
  <c r="H105" i="12"/>
  <c r="D105" i="12"/>
  <c r="B105" i="12"/>
  <c r="A105" i="12"/>
  <c r="H104" i="12"/>
  <c r="D104" i="12"/>
  <c r="B104" i="12"/>
  <c r="A104" i="12"/>
  <c r="H103" i="12"/>
  <c r="D103" i="12"/>
  <c r="B103" i="12"/>
  <c r="A103" i="12"/>
  <c r="H102" i="12"/>
  <c r="D102" i="12"/>
  <c r="B102" i="12"/>
  <c r="A102" i="12"/>
  <c r="H101" i="12"/>
  <c r="D101" i="12"/>
  <c r="B101" i="12"/>
  <c r="A101" i="12"/>
  <c r="H100" i="12"/>
  <c r="D100" i="12"/>
  <c r="B100" i="12"/>
  <c r="A100" i="12"/>
  <c r="H99" i="12"/>
  <c r="D99" i="12"/>
  <c r="B99" i="12"/>
  <c r="A99" i="12"/>
  <c r="H98" i="12"/>
  <c r="D98" i="12"/>
  <c r="B98" i="12"/>
  <c r="A98" i="12"/>
  <c r="H97" i="12"/>
  <c r="D97" i="12"/>
  <c r="B97" i="12"/>
  <c r="A97" i="12"/>
  <c r="H96" i="12"/>
  <c r="D96" i="12"/>
  <c r="B96" i="12"/>
  <c r="A96" i="12"/>
  <c r="H95" i="12"/>
  <c r="D95" i="12"/>
  <c r="B95" i="12"/>
  <c r="A95" i="12"/>
  <c r="H94" i="12"/>
  <c r="D94" i="12"/>
  <c r="B94" i="12"/>
  <c r="A94" i="12"/>
  <c r="H93" i="12"/>
  <c r="D93" i="12"/>
  <c r="B93" i="12"/>
  <c r="A93" i="12"/>
  <c r="H92" i="12"/>
  <c r="D92" i="12"/>
  <c r="B92" i="12"/>
  <c r="A92" i="12"/>
  <c r="H91" i="12"/>
  <c r="D91" i="12"/>
  <c r="B91" i="12"/>
  <c r="A91" i="12"/>
  <c r="H90" i="12"/>
  <c r="D90" i="12"/>
  <c r="B90" i="12"/>
  <c r="A90" i="12"/>
  <c r="H192" i="12"/>
  <c r="D192" i="12"/>
  <c r="B192" i="12"/>
  <c r="A192" i="12"/>
  <c r="H191" i="12"/>
  <c r="D191" i="12"/>
  <c r="B191" i="12"/>
  <c r="A191" i="12"/>
  <c r="H190" i="12"/>
  <c r="D190" i="12"/>
  <c r="B190" i="12"/>
  <c r="A190" i="12"/>
  <c r="H189" i="12"/>
  <c r="D189" i="12"/>
  <c r="B189" i="12"/>
  <c r="A189" i="12"/>
  <c r="H188" i="12"/>
  <c r="D188" i="12"/>
  <c r="B188" i="12"/>
  <c r="A188" i="12"/>
  <c r="H187" i="12"/>
  <c r="D187" i="12"/>
  <c r="B187" i="12"/>
  <c r="A187" i="12"/>
  <c r="H89" i="12"/>
  <c r="D89" i="12"/>
  <c r="B89" i="12"/>
  <c r="A89" i="12"/>
  <c r="H88" i="12"/>
  <c r="D88" i="12"/>
  <c r="B88" i="12"/>
  <c r="A88" i="12"/>
  <c r="H186" i="12"/>
  <c r="D186" i="12"/>
  <c r="B186" i="12"/>
  <c r="A186" i="12"/>
  <c r="H87" i="12"/>
  <c r="D87" i="12"/>
  <c r="B87" i="12"/>
  <c r="A87" i="12"/>
  <c r="H185" i="12"/>
  <c r="D185" i="12"/>
  <c r="B185" i="12"/>
  <c r="A185" i="12"/>
  <c r="H86" i="12"/>
  <c r="D86" i="12"/>
  <c r="B86" i="12"/>
  <c r="A86" i="12"/>
  <c r="H85" i="12"/>
  <c r="D85" i="12"/>
  <c r="B85" i="12"/>
  <c r="A85" i="12"/>
  <c r="H84" i="12"/>
  <c r="D84" i="12"/>
  <c r="B84" i="12"/>
  <c r="A84" i="12"/>
  <c r="H83" i="12"/>
  <c r="D83" i="12"/>
  <c r="B83" i="12"/>
  <c r="A83" i="12"/>
  <c r="H184" i="12"/>
  <c r="D184" i="12"/>
  <c r="B184" i="12"/>
  <c r="A184" i="12"/>
  <c r="H82" i="12"/>
  <c r="D82" i="12"/>
  <c r="B82" i="12"/>
  <c r="A82" i="12"/>
  <c r="H183" i="12"/>
  <c r="D183" i="12"/>
  <c r="B183" i="12"/>
  <c r="A183" i="12"/>
  <c r="H182" i="12"/>
  <c r="B182" i="12"/>
  <c r="F182" i="12"/>
  <c r="D182" i="12"/>
  <c r="A182" i="12"/>
  <c r="H81" i="12"/>
  <c r="B81" i="12"/>
  <c r="F81" i="12"/>
  <c r="D81" i="12"/>
  <c r="A81" i="12"/>
  <c r="H80" i="12"/>
  <c r="B80" i="12"/>
  <c r="F80" i="12"/>
  <c r="D80" i="12"/>
  <c r="A80" i="12"/>
  <c r="H79" i="12"/>
  <c r="B79" i="12"/>
  <c r="F79" i="12"/>
  <c r="D79" i="12"/>
  <c r="A79" i="12"/>
  <c r="H78" i="12"/>
  <c r="B78" i="12"/>
  <c r="F78" i="12"/>
  <c r="D78" i="12"/>
  <c r="A78" i="12"/>
  <c r="H77" i="12"/>
  <c r="B77" i="12"/>
  <c r="D77" i="12"/>
  <c r="A77" i="12"/>
  <c r="H76" i="12"/>
  <c r="B76" i="12"/>
  <c r="D76" i="12"/>
  <c r="A76" i="12"/>
  <c r="H75" i="12"/>
  <c r="B75" i="12"/>
  <c r="D75" i="12"/>
  <c r="A75" i="12"/>
  <c r="H74" i="12"/>
  <c r="B74" i="12"/>
  <c r="D74" i="12"/>
  <c r="A74" i="12"/>
  <c r="H73" i="12"/>
  <c r="B73" i="12"/>
  <c r="D73" i="12"/>
  <c r="A73" i="12"/>
  <c r="H72" i="12"/>
  <c r="B72" i="12"/>
  <c r="D72" i="12"/>
  <c r="A72" i="12"/>
  <c r="H71" i="12"/>
  <c r="B71" i="12"/>
  <c r="D71" i="12"/>
  <c r="A71" i="12"/>
  <c r="H70" i="12"/>
  <c r="B70" i="12"/>
  <c r="D70" i="12"/>
  <c r="A70" i="12"/>
  <c r="H69" i="12"/>
  <c r="B69" i="12"/>
  <c r="D69" i="12"/>
  <c r="A69" i="12"/>
  <c r="H68" i="12"/>
  <c r="B68" i="12"/>
  <c r="D68" i="12"/>
  <c r="A68" i="12"/>
  <c r="H67" i="12"/>
  <c r="B67" i="12"/>
  <c r="D67" i="12"/>
  <c r="A67" i="12"/>
  <c r="H66" i="12"/>
  <c r="B66" i="12"/>
  <c r="D66" i="12"/>
  <c r="A66" i="12"/>
  <c r="H65" i="12"/>
  <c r="B65" i="12"/>
  <c r="D65" i="12"/>
  <c r="A65" i="12"/>
  <c r="H64" i="12"/>
  <c r="B64" i="12"/>
  <c r="D64" i="12"/>
  <c r="A64" i="12"/>
  <c r="H63" i="12"/>
  <c r="B63" i="12"/>
  <c r="D63" i="12"/>
  <c r="A63" i="12"/>
  <c r="H62" i="12"/>
  <c r="B62" i="12"/>
  <c r="D62" i="12"/>
  <c r="A62" i="12"/>
  <c r="H61" i="12"/>
  <c r="B61" i="12"/>
  <c r="D61" i="12"/>
  <c r="A61" i="12"/>
  <c r="H60" i="12"/>
  <c r="B60" i="12"/>
  <c r="D60" i="12"/>
  <c r="A60" i="12"/>
  <c r="H59" i="12"/>
  <c r="B59" i="12"/>
  <c r="D59" i="12"/>
  <c r="A59" i="12"/>
  <c r="H58" i="12"/>
  <c r="B58" i="12"/>
  <c r="D58" i="12"/>
  <c r="A58" i="12"/>
  <c r="H57" i="12"/>
  <c r="B57" i="12"/>
  <c r="D57" i="12"/>
  <c r="A57" i="12"/>
  <c r="H56" i="12"/>
  <c r="B56" i="12"/>
  <c r="D56" i="12"/>
  <c r="A56" i="12"/>
  <c r="H55" i="12"/>
  <c r="B55" i="12"/>
  <c r="D55" i="12"/>
  <c r="A55" i="12"/>
  <c r="H54" i="12"/>
  <c r="B54" i="12"/>
  <c r="D54" i="12"/>
  <c r="A54" i="12"/>
  <c r="H53" i="12"/>
  <c r="B53" i="12"/>
  <c r="D53" i="12"/>
  <c r="A53" i="12"/>
  <c r="H52" i="12"/>
  <c r="B52" i="12"/>
  <c r="D52" i="12"/>
  <c r="A52" i="12"/>
  <c r="H51" i="12"/>
  <c r="B51" i="12"/>
  <c r="D51" i="12"/>
  <c r="A51" i="12"/>
  <c r="H50" i="12"/>
  <c r="B50" i="12"/>
  <c r="D50" i="12"/>
  <c r="A50" i="12"/>
  <c r="H49" i="12"/>
  <c r="B49" i="12"/>
  <c r="D49" i="12"/>
  <c r="A49" i="12"/>
  <c r="H48" i="12"/>
  <c r="B48" i="12"/>
  <c r="D48" i="12"/>
  <c r="A48" i="12"/>
  <c r="H47" i="12"/>
  <c r="B47" i="12"/>
  <c r="D47" i="12"/>
  <c r="A47" i="12"/>
  <c r="H46" i="12"/>
  <c r="B46" i="12"/>
  <c r="D46" i="12"/>
  <c r="A46" i="12"/>
  <c r="H45" i="12"/>
  <c r="B45" i="12"/>
  <c r="D45" i="12"/>
  <c r="A45" i="12"/>
  <c r="H44" i="12"/>
  <c r="B44" i="12"/>
  <c r="D44" i="12"/>
  <c r="A44" i="12"/>
  <c r="H43" i="12"/>
  <c r="B43" i="12"/>
  <c r="D43" i="12"/>
  <c r="A43" i="12"/>
  <c r="H42" i="12"/>
  <c r="B42" i="12"/>
  <c r="D42" i="12"/>
  <c r="A42" i="12"/>
  <c r="H41" i="12"/>
  <c r="B41" i="12"/>
  <c r="D41" i="12"/>
  <c r="A41" i="12"/>
  <c r="H40" i="12"/>
  <c r="B40" i="12"/>
  <c r="D40" i="12"/>
  <c r="A40" i="12"/>
  <c r="H39" i="12"/>
  <c r="B39" i="12"/>
  <c r="D39" i="12"/>
  <c r="A39" i="12"/>
  <c r="H38" i="12"/>
  <c r="B38" i="12"/>
  <c r="D38" i="12"/>
  <c r="A38" i="12"/>
  <c r="H37" i="12"/>
  <c r="B37" i="12"/>
  <c r="D37" i="12"/>
  <c r="A37" i="12"/>
  <c r="H36" i="12"/>
  <c r="B36" i="12"/>
  <c r="D36" i="12"/>
  <c r="A36" i="12"/>
  <c r="H35" i="12"/>
  <c r="B35" i="12"/>
  <c r="D35" i="12"/>
  <c r="A35" i="12"/>
  <c r="H34" i="12"/>
  <c r="B34" i="12"/>
  <c r="D34" i="12"/>
  <c r="A34" i="12"/>
  <c r="H33" i="12"/>
  <c r="B33" i="12"/>
  <c r="D33" i="12"/>
  <c r="A33" i="12"/>
  <c r="H32" i="12"/>
  <c r="B32" i="12"/>
  <c r="D32" i="12"/>
  <c r="A32" i="12"/>
  <c r="H31" i="12"/>
  <c r="B31" i="12"/>
  <c r="D31" i="12"/>
  <c r="A31" i="12"/>
  <c r="H30" i="12"/>
  <c r="B30" i="12"/>
  <c r="D30" i="12"/>
  <c r="A30" i="12"/>
  <c r="H29" i="12"/>
  <c r="B29" i="12"/>
  <c r="D29" i="12"/>
  <c r="A29" i="12"/>
  <c r="H28" i="12"/>
  <c r="B28" i="12"/>
  <c r="D28" i="12"/>
  <c r="A28" i="12"/>
  <c r="H27" i="12"/>
  <c r="B27" i="12"/>
  <c r="D27" i="12"/>
  <c r="A27" i="12"/>
  <c r="H26" i="12"/>
  <c r="B26" i="12"/>
  <c r="D26" i="12"/>
  <c r="A26" i="12"/>
  <c r="H25" i="12"/>
  <c r="B25" i="12"/>
  <c r="D25" i="12"/>
  <c r="A25" i="12"/>
  <c r="H24" i="12"/>
  <c r="B24" i="12"/>
  <c r="D24" i="12"/>
  <c r="A24" i="12"/>
  <c r="H23" i="12"/>
  <c r="B23" i="12"/>
  <c r="D23" i="12"/>
  <c r="A23" i="12"/>
  <c r="H22" i="12"/>
  <c r="B22" i="12"/>
  <c r="D22" i="12"/>
  <c r="A22" i="12"/>
  <c r="H21" i="12"/>
  <c r="B21" i="12"/>
  <c r="D21" i="12"/>
  <c r="A21" i="12"/>
  <c r="H20" i="12"/>
  <c r="B20" i="12"/>
  <c r="D20" i="12"/>
  <c r="A20" i="12"/>
  <c r="H19" i="12"/>
  <c r="B19" i="12"/>
  <c r="D19" i="12"/>
  <c r="A19" i="12"/>
  <c r="H18" i="12"/>
  <c r="B18" i="12"/>
  <c r="D18" i="12"/>
  <c r="A18" i="12"/>
  <c r="H17" i="12"/>
  <c r="B17" i="12"/>
  <c r="D17" i="12"/>
  <c r="A17" i="12"/>
  <c r="H16" i="12"/>
  <c r="B16" i="12"/>
  <c r="D16" i="12"/>
  <c r="A16" i="12"/>
  <c r="H15" i="12"/>
  <c r="B15" i="12"/>
  <c r="D15" i="12"/>
  <c r="A15" i="12"/>
  <c r="H14" i="12"/>
  <c r="B14" i="12"/>
  <c r="D14" i="12"/>
  <c r="A14" i="12"/>
  <c r="H13" i="12"/>
  <c r="B13" i="12"/>
  <c r="D13" i="12"/>
  <c r="A13" i="12"/>
  <c r="H12" i="12"/>
  <c r="B12" i="12"/>
  <c r="D12" i="12"/>
  <c r="A12" i="12"/>
  <c r="H11" i="12"/>
  <c r="B11" i="12"/>
  <c r="D11" i="12"/>
  <c r="A11" i="12"/>
  <c r="Q21" i="10"/>
  <c r="Q22" i="10"/>
  <c r="Q23" i="10"/>
  <c r="Q24" i="10"/>
  <c r="Q25" i="10"/>
  <c r="Q26" i="10"/>
  <c r="Q27" i="10"/>
  <c r="Q28" i="10"/>
  <c r="Q29" i="10"/>
  <c r="Q30" i="10"/>
  <c r="Q31" i="10"/>
  <c r="Q32" i="10"/>
  <c r="Q33" i="10"/>
  <c r="Q34" i="10"/>
  <c r="Q35" i="10"/>
  <c r="Q36" i="10"/>
  <c r="Q37" i="10"/>
  <c r="Q38" i="10"/>
  <c r="Q39" i="10"/>
  <c r="Q40" i="10"/>
  <c r="Q41" i="10"/>
  <c r="Q42" i="10"/>
  <c r="Q43" i="10"/>
  <c r="Q44" i="10"/>
  <c r="Q45" i="10"/>
  <c r="Q46" i="10"/>
  <c r="Q47" i="10"/>
  <c r="Q48" i="10"/>
  <c r="Q49" i="10"/>
  <c r="Q50" i="10"/>
  <c r="Q51" i="10"/>
  <c r="Q52" i="10"/>
  <c r="Q53" i="10"/>
  <c r="Q54" i="10"/>
  <c r="Q55" i="10"/>
  <c r="Q56" i="10"/>
  <c r="Q57" i="10"/>
  <c r="Q58" i="10"/>
  <c r="Q59" i="10"/>
  <c r="Q60" i="10"/>
  <c r="Q61" i="10"/>
  <c r="Q62" i="10"/>
  <c r="Q63" i="10"/>
  <c r="Q64" i="10"/>
  <c r="Q65" i="10"/>
  <c r="Q66" i="10"/>
  <c r="Q67" i="10"/>
  <c r="Q68" i="10"/>
  <c r="Q69" i="10"/>
  <c r="Q70" i="10"/>
  <c r="Q71" i="10"/>
  <c r="Q72" i="10"/>
  <c r="Q73" i="10"/>
  <c r="Q74" i="10"/>
  <c r="Q75" i="10"/>
  <c r="Q76" i="10"/>
  <c r="Q77" i="10"/>
  <c r="Q78" i="10"/>
  <c r="Q79" i="10"/>
  <c r="Q80" i="10"/>
  <c r="Q81" i="10"/>
  <c r="Q82" i="10"/>
  <c r="Q83" i="10"/>
  <c r="Q84" i="10"/>
  <c r="Q85" i="10"/>
  <c r="Q86" i="10"/>
  <c r="Q87" i="10"/>
  <c r="Q88" i="10"/>
  <c r="Q89" i="10"/>
  <c r="Q90" i="10"/>
  <c r="Q91" i="10"/>
  <c r="Q92" i="10"/>
  <c r="Q93" i="10"/>
  <c r="Q94" i="10"/>
  <c r="Q95" i="10"/>
  <c r="Q96" i="10"/>
  <c r="Q97" i="10"/>
  <c r="Q98" i="10"/>
  <c r="Q99" i="10"/>
  <c r="Q100" i="10"/>
  <c r="Q101" i="10"/>
  <c r="Q102" i="10"/>
  <c r="Q103" i="10"/>
  <c r="Q104" i="10"/>
  <c r="Q105" i="10"/>
  <c r="Q106" i="10"/>
  <c r="Q107" i="10"/>
  <c r="Q108" i="10"/>
  <c r="Q109" i="10"/>
  <c r="Q110" i="10"/>
  <c r="Q111" i="10"/>
  <c r="Q112" i="10"/>
  <c r="Q113" i="10"/>
  <c r="Q114" i="10"/>
  <c r="Q115" i="10"/>
  <c r="Q116" i="10"/>
  <c r="Q117" i="10"/>
  <c r="Q118" i="10"/>
  <c r="Q119" i="10"/>
  <c r="Q120" i="10"/>
  <c r="Q121" i="10"/>
  <c r="Q122" i="10"/>
  <c r="Q123" i="10"/>
  <c r="Q124" i="10"/>
  <c r="Q125" i="10"/>
  <c r="Q126" i="10"/>
  <c r="Q127" i="10"/>
  <c r="Q128" i="10"/>
  <c r="Q129" i="10"/>
  <c r="Q130" i="10"/>
  <c r="Q131" i="10"/>
  <c r="Q132" i="10"/>
  <c r="Q133" i="10"/>
  <c r="Q134" i="10"/>
  <c r="Q135" i="10"/>
  <c r="Q136" i="10"/>
  <c r="Q137" i="10"/>
  <c r="Q138" i="10"/>
  <c r="Q139" i="10"/>
  <c r="Q140" i="10"/>
  <c r="Q141" i="10"/>
  <c r="Q142" i="10"/>
  <c r="Q143" i="10"/>
  <c r="Q144" i="10"/>
  <c r="Q145" i="10"/>
  <c r="Q146" i="10"/>
  <c r="Q147" i="10"/>
  <c r="Q148" i="10"/>
  <c r="Q149" i="10"/>
  <c r="Q150" i="10"/>
  <c r="Q151" i="10"/>
  <c r="Q152" i="10"/>
  <c r="Q153" i="10"/>
  <c r="Q154" i="10"/>
  <c r="Q155" i="10"/>
  <c r="Q156" i="10"/>
  <c r="Q157" i="10"/>
  <c r="Q158" i="10"/>
  <c r="Q159" i="10"/>
  <c r="Q160" i="10"/>
  <c r="Q161" i="10"/>
  <c r="Q162" i="10"/>
  <c r="Q163" i="10"/>
  <c r="Q164" i="10"/>
  <c r="Q165" i="10"/>
  <c r="Q166" i="10"/>
  <c r="Q167" i="10"/>
  <c r="Q168" i="10"/>
  <c r="Q169" i="10"/>
  <c r="Q170" i="10"/>
  <c r="Q171" i="10"/>
  <c r="Q172" i="10"/>
  <c r="Q173" i="10"/>
  <c r="Q174" i="10"/>
  <c r="Q175" i="10"/>
  <c r="Q176" i="10"/>
  <c r="Q177" i="10"/>
  <c r="Q178" i="10"/>
  <c r="Q179" i="10"/>
  <c r="Q180" i="10"/>
  <c r="Q181" i="10"/>
  <c r="Q182" i="10"/>
  <c r="Q183" i="10"/>
  <c r="Q184" i="10"/>
  <c r="Q185" i="10"/>
  <c r="Q186" i="10"/>
  <c r="Q187" i="10"/>
  <c r="Q188" i="10"/>
  <c r="Q189" i="10"/>
  <c r="Q190" i="10"/>
  <c r="Q191" i="10"/>
  <c r="Q192" i="10"/>
  <c r="Q193" i="10"/>
  <c r="Q194" i="10"/>
  <c r="Q195" i="10"/>
  <c r="Q196" i="10"/>
  <c r="Q197" i="10"/>
  <c r="Q198" i="10"/>
  <c r="Q199" i="10"/>
  <c r="Q200" i="10"/>
  <c r="Q201" i="10"/>
  <c r="Q202" i="10"/>
  <c r="Q203" i="10"/>
  <c r="Q204" i="10"/>
  <c r="Q205" i="10"/>
  <c r="Q206" i="10"/>
  <c r="Q207" i="10"/>
  <c r="Q208" i="10"/>
  <c r="Q209" i="10"/>
  <c r="Q210" i="10"/>
  <c r="Q211" i="10"/>
  <c r="Q213" i="10"/>
  <c r="Q214" i="10"/>
  <c r="Q216" i="10"/>
  <c r="Q218" i="10"/>
  <c r="Q219" i="10"/>
  <c r="Q220" i="10"/>
  <c r="Q221" i="10"/>
  <c r="Q222" i="10"/>
  <c r="Q223" i="10"/>
  <c r="Q224" i="10"/>
  <c r="Q225" i="10"/>
  <c r="Q226" i="10"/>
  <c r="Q227" i="10"/>
  <c r="Q228" i="10"/>
  <c r="Q229" i="10"/>
  <c r="Q230" i="10"/>
  <c r="Q231" i="10"/>
  <c r="Q232" i="10"/>
  <c r="Q233" i="10"/>
  <c r="Q234" i="10"/>
  <c r="Q235" i="10"/>
  <c r="D13" i="10"/>
  <c r="E197" i="10"/>
  <c r="F197" i="10"/>
  <c r="G197" i="10"/>
  <c r="J197" i="10"/>
  <c r="E196" i="10"/>
  <c r="F196" i="10"/>
  <c r="E195" i="10"/>
  <c r="F195" i="10"/>
  <c r="G195" i="10"/>
  <c r="J195" i="10"/>
  <c r="E194" i="10"/>
  <c r="F194" i="10"/>
  <c r="E193" i="10"/>
  <c r="F193" i="10"/>
  <c r="G193" i="10"/>
  <c r="E192" i="10"/>
  <c r="F192" i="10"/>
  <c r="E191" i="10"/>
  <c r="F191" i="10"/>
  <c r="G191" i="10"/>
  <c r="J191" i="10"/>
  <c r="E190" i="10"/>
  <c r="F190" i="10"/>
  <c r="E189" i="10"/>
  <c r="F189" i="10"/>
  <c r="G189" i="10"/>
  <c r="E188" i="10"/>
  <c r="F188" i="10"/>
  <c r="E187" i="10"/>
  <c r="F187" i="10"/>
  <c r="G187" i="10"/>
  <c r="E186" i="10"/>
  <c r="F186" i="10"/>
  <c r="E185" i="10"/>
  <c r="F185" i="10"/>
  <c r="G185" i="10"/>
  <c r="E184" i="10"/>
  <c r="F184" i="10"/>
  <c r="E183" i="10"/>
  <c r="F183" i="10"/>
  <c r="E182" i="10"/>
  <c r="F182" i="10"/>
  <c r="E181" i="10"/>
  <c r="F181" i="10"/>
  <c r="G181" i="10"/>
  <c r="E180" i="10"/>
  <c r="F180" i="10"/>
  <c r="E179" i="10"/>
  <c r="F179" i="10"/>
  <c r="G179" i="10"/>
  <c r="J179" i="10"/>
  <c r="E178" i="10"/>
  <c r="F178" i="10"/>
  <c r="E177" i="10"/>
  <c r="F177" i="10"/>
  <c r="G177" i="10"/>
  <c r="E176" i="10"/>
  <c r="F176" i="10"/>
  <c r="G176" i="10"/>
  <c r="E175" i="10"/>
  <c r="F175" i="10"/>
  <c r="G175" i="10"/>
  <c r="J175" i="10"/>
  <c r="E174" i="10"/>
  <c r="F174" i="10"/>
  <c r="E173" i="10"/>
  <c r="F173" i="10"/>
  <c r="G173" i="10"/>
  <c r="E172" i="10"/>
  <c r="F172" i="10"/>
  <c r="E171" i="10"/>
  <c r="F171" i="10"/>
  <c r="G171" i="10"/>
  <c r="J171" i="10"/>
  <c r="E170" i="10"/>
  <c r="F170" i="10"/>
  <c r="E169" i="10"/>
  <c r="F169" i="10"/>
  <c r="G169" i="10"/>
  <c r="E168" i="10"/>
  <c r="F168" i="10"/>
  <c r="E167" i="10"/>
  <c r="F167" i="10"/>
  <c r="G167" i="10"/>
  <c r="E166" i="10"/>
  <c r="F166" i="10"/>
  <c r="E165" i="10"/>
  <c r="F165" i="10"/>
  <c r="G165" i="10"/>
  <c r="K165" i="10"/>
  <c r="E164" i="10"/>
  <c r="F164" i="10"/>
  <c r="E163" i="10"/>
  <c r="F163" i="10"/>
  <c r="G163" i="10"/>
  <c r="J163" i="10"/>
  <c r="E162" i="10"/>
  <c r="F162" i="10"/>
  <c r="E161" i="10"/>
  <c r="F161" i="10"/>
  <c r="G161" i="10"/>
  <c r="K161" i="10"/>
  <c r="E160" i="10"/>
  <c r="F160" i="10"/>
  <c r="E159" i="10"/>
  <c r="F159" i="10"/>
  <c r="G159" i="10"/>
  <c r="K159" i="10"/>
  <c r="E158" i="10"/>
  <c r="F158" i="10"/>
  <c r="E157" i="10"/>
  <c r="F157" i="10"/>
  <c r="E156" i="10"/>
  <c r="F156" i="10"/>
  <c r="E155" i="10"/>
  <c r="F155" i="10"/>
  <c r="G155" i="10"/>
  <c r="K155" i="10"/>
  <c r="E154" i="10"/>
  <c r="F154" i="10"/>
  <c r="E153" i="10"/>
  <c r="F153" i="10"/>
  <c r="G153" i="10"/>
  <c r="E152" i="10"/>
  <c r="F152" i="10"/>
  <c r="G152" i="10"/>
  <c r="E151" i="10"/>
  <c r="F151" i="10"/>
  <c r="G151" i="10"/>
  <c r="K151" i="10"/>
  <c r="E150" i="10"/>
  <c r="F150" i="10"/>
  <c r="E149" i="10"/>
  <c r="F149" i="10"/>
  <c r="G149" i="10"/>
  <c r="E148" i="10"/>
  <c r="F148" i="10"/>
  <c r="E147" i="10"/>
  <c r="F147" i="10"/>
  <c r="G147" i="10"/>
  <c r="E146" i="10"/>
  <c r="F146" i="10"/>
  <c r="E145" i="10"/>
  <c r="F145" i="10"/>
  <c r="G145" i="10"/>
  <c r="E144" i="10"/>
  <c r="F144" i="10"/>
  <c r="E143" i="10"/>
  <c r="F143" i="10"/>
  <c r="E142" i="10"/>
  <c r="F142" i="10"/>
  <c r="E141" i="10"/>
  <c r="F141" i="10"/>
  <c r="G141" i="10"/>
  <c r="I141" i="10"/>
  <c r="E140" i="10"/>
  <c r="F140" i="10"/>
  <c r="E139" i="10"/>
  <c r="F139" i="10"/>
  <c r="E138" i="10"/>
  <c r="F138" i="10"/>
  <c r="E137" i="10"/>
  <c r="F137" i="10"/>
  <c r="E136" i="10"/>
  <c r="F136" i="10"/>
  <c r="G136" i="10"/>
  <c r="E135" i="10"/>
  <c r="F135" i="10"/>
  <c r="E134" i="10"/>
  <c r="F134" i="10"/>
  <c r="G134" i="10"/>
  <c r="E133" i="10"/>
  <c r="F133" i="10"/>
  <c r="E132" i="10"/>
  <c r="F132" i="10"/>
  <c r="E131" i="10"/>
  <c r="F131" i="10"/>
  <c r="E130" i="10"/>
  <c r="F130" i="10"/>
  <c r="E129" i="10"/>
  <c r="F129" i="10"/>
  <c r="E128" i="10"/>
  <c r="F128" i="10"/>
  <c r="E127" i="10"/>
  <c r="F127" i="10"/>
  <c r="E126" i="10"/>
  <c r="F126" i="10"/>
  <c r="E125" i="10"/>
  <c r="F125" i="10"/>
  <c r="E124" i="10"/>
  <c r="F124" i="10"/>
  <c r="E123" i="10"/>
  <c r="F123" i="10"/>
  <c r="E122" i="10"/>
  <c r="F122" i="10"/>
  <c r="E121" i="10"/>
  <c r="F121" i="10"/>
  <c r="G121" i="10"/>
  <c r="E120" i="10"/>
  <c r="F120" i="10"/>
  <c r="E119" i="10"/>
  <c r="F119" i="10"/>
  <c r="E118" i="10"/>
  <c r="F118" i="10"/>
  <c r="E117" i="10"/>
  <c r="F117" i="10"/>
  <c r="G117" i="10"/>
  <c r="E116" i="10"/>
  <c r="F116" i="10"/>
  <c r="E115" i="10"/>
  <c r="F115" i="10"/>
  <c r="E114" i="10"/>
  <c r="F114" i="10"/>
  <c r="E113" i="10"/>
  <c r="F113" i="10"/>
  <c r="E112" i="10"/>
  <c r="F112" i="10"/>
  <c r="E111" i="10"/>
  <c r="F111" i="10"/>
  <c r="E110" i="10"/>
  <c r="F110" i="10"/>
  <c r="E109" i="10"/>
  <c r="F109" i="10"/>
  <c r="E108" i="10"/>
  <c r="F108" i="10"/>
  <c r="E107" i="10"/>
  <c r="F107" i="10"/>
  <c r="E106" i="10"/>
  <c r="F106" i="10"/>
  <c r="G106" i="10"/>
  <c r="E105" i="10"/>
  <c r="F105" i="10"/>
  <c r="G105" i="10"/>
  <c r="E104" i="10"/>
  <c r="F104" i="10"/>
  <c r="E103" i="10"/>
  <c r="F103" i="10"/>
  <c r="E102" i="10"/>
  <c r="F102" i="10"/>
  <c r="E101" i="10"/>
  <c r="F101" i="10"/>
  <c r="E100" i="10"/>
  <c r="F100" i="10"/>
  <c r="E99" i="10"/>
  <c r="F99" i="10"/>
  <c r="E98" i="10"/>
  <c r="F98" i="10"/>
  <c r="E97" i="10"/>
  <c r="F97" i="10"/>
  <c r="E96" i="10"/>
  <c r="F96" i="10"/>
  <c r="E95" i="10"/>
  <c r="F95" i="10"/>
  <c r="E94" i="10"/>
  <c r="F94" i="10"/>
  <c r="E93" i="10"/>
  <c r="F93" i="10"/>
  <c r="G93" i="10"/>
  <c r="E92" i="10"/>
  <c r="F92" i="10"/>
  <c r="E91" i="10"/>
  <c r="F91" i="10"/>
  <c r="E90" i="10"/>
  <c r="F90" i="10"/>
  <c r="E89" i="10"/>
  <c r="F89" i="10"/>
  <c r="E88" i="10"/>
  <c r="F88" i="10"/>
  <c r="E87" i="10"/>
  <c r="F87" i="10"/>
  <c r="E86" i="10"/>
  <c r="F86" i="10"/>
  <c r="E85" i="10"/>
  <c r="F85" i="10"/>
  <c r="E84" i="10"/>
  <c r="F84" i="10"/>
  <c r="E83" i="10"/>
  <c r="F83" i="10"/>
  <c r="E82" i="10"/>
  <c r="F82" i="10"/>
  <c r="E81" i="10"/>
  <c r="F81" i="10"/>
  <c r="E80" i="10"/>
  <c r="F80" i="10"/>
  <c r="E79" i="10"/>
  <c r="F79" i="10"/>
  <c r="E78" i="10"/>
  <c r="F78" i="10"/>
  <c r="E77" i="10"/>
  <c r="F77" i="10"/>
  <c r="G77" i="10"/>
  <c r="I77" i="10"/>
  <c r="E76" i="10"/>
  <c r="F76" i="10"/>
  <c r="E75" i="10"/>
  <c r="F75" i="10"/>
  <c r="E74" i="10"/>
  <c r="F74" i="10"/>
  <c r="E73" i="10"/>
  <c r="F73" i="10"/>
  <c r="E72" i="10"/>
  <c r="F72" i="10"/>
  <c r="E71" i="10"/>
  <c r="F71" i="10"/>
  <c r="G71" i="10"/>
  <c r="I71" i="10"/>
  <c r="E70" i="10"/>
  <c r="F70" i="10"/>
  <c r="E69" i="10"/>
  <c r="F69" i="10"/>
  <c r="E68" i="10"/>
  <c r="F68" i="10"/>
  <c r="E67" i="10"/>
  <c r="F67" i="10"/>
  <c r="E66" i="10"/>
  <c r="F66" i="10"/>
  <c r="E65" i="10"/>
  <c r="F65" i="10"/>
  <c r="G65" i="10"/>
  <c r="E64" i="10"/>
  <c r="F64" i="10"/>
  <c r="E63" i="10"/>
  <c r="F63" i="10"/>
  <c r="G63" i="10"/>
  <c r="E62" i="10"/>
  <c r="F62" i="10"/>
  <c r="E61" i="10"/>
  <c r="F61" i="10"/>
  <c r="G61" i="10"/>
  <c r="E60" i="10"/>
  <c r="F60" i="10"/>
  <c r="E59" i="10"/>
  <c r="F59" i="10"/>
  <c r="E58" i="10"/>
  <c r="F58" i="10"/>
  <c r="E57" i="10"/>
  <c r="F57" i="10"/>
  <c r="G57" i="10"/>
  <c r="E56" i="10"/>
  <c r="F56" i="10"/>
  <c r="E55" i="10"/>
  <c r="F55" i="10"/>
  <c r="E54" i="10"/>
  <c r="F54" i="10"/>
  <c r="E53" i="10"/>
  <c r="F53" i="10"/>
  <c r="E52" i="10"/>
  <c r="F52" i="10"/>
  <c r="E51" i="10"/>
  <c r="F51" i="10"/>
  <c r="G51" i="10"/>
  <c r="E50" i="10"/>
  <c r="F50" i="10"/>
  <c r="E49" i="10"/>
  <c r="F49" i="10"/>
  <c r="E48" i="10"/>
  <c r="F48" i="10"/>
  <c r="E47" i="10"/>
  <c r="F47" i="10"/>
  <c r="E46" i="10"/>
  <c r="F46" i="10"/>
  <c r="E45" i="10"/>
  <c r="F45" i="10"/>
  <c r="E44" i="10"/>
  <c r="F44" i="10"/>
  <c r="G44" i="10"/>
  <c r="E43" i="10"/>
  <c r="F43" i="10"/>
  <c r="E42" i="10"/>
  <c r="F42" i="10"/>
  <c r="E41" i="10"/>
  <c r="F41" i="10"/>
  <c r="E40" i="10"/>
  <c r="F40" i="10"/>
  <c r="E39" i="10"/>
  <c r="F39" i="10"/>
  <c r="E38" i="10"/>
  <c r="F38" i="10"/>
  <c r="E37" i="10"/>
  <c r="F37" i="10"/>
  <c r="E36" i="10"/>
  <c r="F36" i="10"/>
  <c r="E35" i="10"/>
  <c r="F35" i="10"/>
  <c r="E34" i="10"/>
  <c r="F34" i="10"/>
  <c r="G34" i="10"/>
  <c r="E33" i="10"/>
  <c r="F33" i="10"/>
  <c r="E32" i="10"/>
  <c r="F32" i="10"/>
  <c r="E31" i="10"/>
  <c r="F31" i="10"/>
  <c r="E30" i="10"/>
  <c r="F30" i="10"/>
  <c r="E29" i="10"/>
  <c r="F29" i="10"/>
  <c r="E28" i="10"/>
  <c r="F28" i="10"/>
  <c r="E27" i="10"/>
  <c r="F27" i="10"/>
  <c r="E26" i="10"/>
  <c r="F26" i="10"/>
  <c r="E25" i="10"/>
  <c r="F25" i="10"/>
  <c r="G25" i="10"/>
  <c r="E24" i="10"/>
  <c r="F24" i="10"/>
  <c r="E23" i="10"/>
  <c r="F23" i="10"/>
  <c r="G23" i="10"/>
  <c r="E22" i="10"/>
  <c r="F22" i="10"/>
  <c r="E21" i="10"/>
  <c r="F21" i="10"/>
  <c r="G21" i="10"/>
  <c r="I21" i="10"/>
  <c r="R3" i="10"/>
  <c r="R4" i="10"/>
  <c r="R5" i="10"/>
  <c r="R6" i="10"/>
  <c r="R10" i="10"/>
  <c r="R7" i="10"/>
  <c r="S8" i="10"/>
  <c r="D9" i="10"/>
  <c r="E9" i="10"/>
  <c r="G170" i="10"/>
  <c r="G192" i="10"/>
  <c r="G183" i="10"/>
  <c r="G190" i="10"/>
  <c r="G196" i="10"/>
  <c r="G30" i="10"/>
  <c r="G39" i="10"/>
  <c r="I39" i="10"/>
  <c r="G143" i="10"/>
  <c r="G158" i="10"/>
  <c r="G157" i="10"/>
  <c r="J157" i="10"/>
  <c r="R11" i="10"/>
  <c r="R12" i="10"/>
  <c r="R13" i="10"/>
  <c r="G28" i="10"/>
  <c r="G42" i="10"/>
  <c r="G68" i="10"/>
  <c r="G95" i="10"/>
  <c r="G98" i="10"/>
  <c r="G103" i="10"/>
  <c r="I103" i="10"/>
  <c r="G123" i="10"/>
  <c r="G125" i="10"/>
  <c r="G129" i="10"/>
  <c r="F16" i="10"/>
  <c r="F17" i="10" s="1"/>
  <c r="C17" i="10"/>
  <c r="K230" i="10"/>
  <c r="K234" i="10"/>
  <c r="I93" i="10"/>
  <c r="K169" i="10"/>
  <c r="J147" i="10"/>
  <c r="J211" i="10"/>
  <c r="J221" i="10"/>
  <c r="J228" i="10"/>
  <c r="J229" i="10"/>
  <c r="J199" i="10"/>
  <c r="J210" i="10"/>
  <c r="J216" i="10"/>
  <c r="J225" i="10"/>
  <c r="J177" i="10"/>
  <c r="J189" i="10"/>
  <c r="J198" i="10"/>
  <c r="J202" i="10"/>
  <c r="J206" i="10"/>
  <c r="J207" i="10"/>
  <c r="J232" i="10"/>
  <c r="J233" i="10"/>
  <c r="J203" i="10"/>
  <c r="D9" i="7"/>
  <c r="E9" i="7"/>
  <c r="E136" i="7"/>
  <c r="F136" i="7"/>
  <c r="G136" i="7"/>
  <c r="N136" i="7"/>
  <c r="E137" i="7"/>
  <c r="F137" i="7"/>
  <c r="G137" i="7"/>
  <c r="J137" i="7"/>
  <c r="E138" i="7"/>
  <c r="F138" i="7"/>
  <c r="G138" i="7"/>
  <c r="K138" i="7"/>
  <c r="D11" i="7"/>
  <c r="P22" i="7" s="1"/>
  <c r="R22" i="7" s="1"/>
  <c r="T22" i="7" s="1"/>
  <c r="D12" i="7"/>
  <c r="D13" i="7"/>
  <c r="E21" i="7"/>
  <c r="F21" i="7"/>
  <c r="S21" i="7"/>
  <c r="E22" i="7"/>
  <c r="F22" i="7"/>
  <c r="G22" i="7"/>
  <c r="E23" i="7"/>
  <c r="F23" i="7"/>
  <c r="G23" i="7"/>
  <c r="N23" i="7"/>
  <c r="E24" i="7"/>
  <c r="F24" i="7"/>
  <c r="G24" i="7"/>
  <c r="N24" i="7"/>
  <c r="E25" i="7"/>
  <c r="F25" i="7"/>
  <c r="E26" i="7"/>
  <c r="F26" i="7"/>
  <c r="G26" i="7"/>
  <c r="N26" i="7"/>
  <c r="E27" i="7"/>
  <c r="F27" i="7"/>
  <c r="G27" i="7"/>
  <c r="N27" i="7"/>
  <c r="E28" i="7"/>
  <c r="F28" i="7"/>
  <c r="G28" i="7"/>
  <c r="N28" i="7"/>
  <c r="E29" i="7"/>
  <c r="F29" i="7"/>
  <c r="E30" i="7"/>
  <c r="F30" i="7"/>
  <c r="G30" i="7"/>
  <c r="N30" i="7"/>
  <c r="E31" i="7"/>
  <c r="F31" i="7"/>
  <c r="G31" i="7"/>
  <c r="E32" i="7"/>
  <c r="F32" i="7"/>
  <c r="G32" i="7"/>
  <c r="N32" i="7"/>
  <c r="E33" i="7"/>
  <c r="F33" i="7"/>
  <c r="E34" i="7"/>
  <c r="F34" i="7"/>
  <c r="G34" i="7"/>
  <c r="N34" i="7"/>
  <c r="E35" i="7"/>
  <c r="F35" i="7"/>
  <c r="G35" i="7"/>
  <c r="N35" i="7"/>
  <c r="E36" i="7"/>
  <c r="F36" i="7"/>
  <c r="G36" i="7"/>
  <c r="N36" i="7"/>
  <c r="E37" i="7"/>
  <c r="F37" i="7"/>
  <c r="E38" i="7"/>
  <c r="F38" i="7"/>
  <c r="G38" i="7"/>
  <c r="N38" i="7"/>
  <c r="E39" i="7"/>
  <c r="F39" i="7"/>
  <c r="G39" i="7"/>
  <c r="E40" i="7"/>
  <c r="F40" i="7"/>
  <c r="G40" i="7"/>
  <c r="N40" i="7"/>
  <c r="E41" i="7"/>
  <c r="F41" i="7"/>
  <c r="E42" i="7"/>
  <c r="F42" i="7"/>
  <c r="G42" i="7"/>
  <c r="N42" i="7"/>
  <c r="E43" i="7"/>
  <c r="F43" i="7"/>
  <c r="G43" i="7"/>
  <c r="N43" i="7"/>
  <c r="E44" i="7"/>
  <c r="F44" i="7"/>
  <c r="G44" i="7"/>
  <c r="N44" i="7"/>
  <c r="E45" i="7"/>
  <c r="F45" i="7"/>
  <c r="E46" i="7"/>
  <c r="F46" i="7"/>
  <c r="G46" i="7"/>
  <c r="N46" i="7"/>
  <c r="E47" i="7"/>
  <c r="F47" i="7"/>
  <c r="G47" i="7"/>
  <c r="E48" i="7"/>
  <c r="F48" i="7"/>
  <c r="G48" i="7"/>
  <c r="E49" i="7"/>
  <c r="F49" i="7"/>
  <c r="E50" i="7"/>
  <c r="F50" i="7"/>
  <c r="G50" i="7"/>
  <c r="N50" i="7"/>
  <c r="E51" i="7"/>
  <c r="F51" i="7"/>
  <c r="G51" i="7"/>
  <c r="N51" i="7"/>
  <c r="E52" i="7"/>
  <c r="F52" i="7"/>
  <c r="G52" i="7"/>
  <c r="N52" i="7"/>
  <c r="E53" i="7"/>
  <c r="F53" i="7"/>
  <c r="E54" i="7"/>
  <c r="F54" i="7"/>
  <c r="G54" i="7"/>
  <c r="N54" i="7"/>
  <c r="E55" i="7"/>
  <c r="F55" i="7"/>
  <c r="G55" i="7"/>
  <c r="N55" i="7"/>
  <c r="E56" i="7"/>
  <c r="F56" i="7"/>
  <c r="G56" i="7"/>
  <c r="N56" i="7"/>
  <c r="E57" i="7"/>
  <c r="F57" i="7"/>
  <c r="E58" i="7"/>
  <c r="F58" i="7"/>
  <c r="G58" i="7"/>
  <c r="N58" i="7"/>
  <c r="E59" i="7"/>
  <c r="F59" i="7"/>
  <c r="G59" i="7"/>
  <c r="N59" i="7"/>
  <c r="E60" i="7"/>
  <c r="F60" i="7"/>
  <c r="G60" i="7"/>
  <c r="N60" i="7"/>
  <c r="E61" i="7"/>
  <c r="F61" i="7"/>
  <c r="E62" i="7"/>
  <c r="F62" i="7"/>
  <c r="G62" i="7"/>
  <c r="N62" i="7"/>
  <c r="E63" i="7"/>
  <c r="F63" i="7"/>
  <c r="G63" i="7"/>
  <c r="E64" i="7"/>
  <c r="F64" i="7"/>
  <c r="G64" i="7"/>
  <c r="E65" i="7"/>
  <c r="F65" i="7"/>
  <c r="E66" i="7"/>
  <c r="F66" i="7"/>
  <c r="G66" i="7"/>
  <c r="N66" i="7"/>
  <c r="E67" i="7"/>
  <c r="F67" i="7"/>
  <c r="G67" i="7"/>
  <c r="E68" i="7"/>
  <c r="F68" i="7"/>
  <c r="G68" i="7"/>
  <c r="N68" i="7"/>
  <c r="E69" i="7"/>
  <c r="F69" i="7"/>
  <c r="E70" i="7"/>
  <c r="F70" i="7"/>
  <c r="G70" i="7"/>
  <c r="N70" i="7"/>
  <c r="E71" i="7"/>
  <c r="F71" i="7"/>
  <c r="G71" i="7"/>
  <c r="E72" i="7"/>
  <c r="F72" i="7"/>
  <c r="G72" i="7"/>
  <c r="N72" i="7"/>
  <c r="E73" i="7"/>
  <c r="F73" i="7"/>
  <c r="E74" i="7"/>
  <c r="F74" i="7"/>
  <c r="G74" i="7"/>
  <c r="N74" i="7"/>
  <c r="E75" i="7"/>
  <c r="F75" i="7"/>
  <c r="G75" i="7"/>
  <c r="E76" i="7"/>
  <c r="F76" i="7"/>
  <c r="G76" i="7"/>
  <c r="N76" i="7"/>
  <c r="E77" i="7"/>
  <c r="F77" i="7"/>
  <c r="E78" i="7"/>
  <c r="F78" i="7"/>
  <c r="G78" i="7"/>
  <c r="N78" i="7"/>
  <c r="E79" i="7"/>
  <c r="F79" i="7"/>
  <c r="G79" i="7"/>
  <c r="E80" i="7"/>
  <c r="F80" i="7"/>
  <c r="G80" i="7"/>
  <c r="E81" i="7"/>
  <c r="F81" i="7"/>
  <c r="E82" i="7"/>
  <c r="F82" i="7"/>
  <c r="E83" i="7"/>
  <c r="F83" i="7"/>
  <c r="G83" i="7"/>
  <c r="I83" i="7"/>
  <c r="E84" i="7"/>
  <c r="F84" i="7"/>
  <c r="G84" i="7"/>
  <c r="I84" i="7"/>
  <c r="E85" i="7"/>
  <c r="F85" i="7"/>
  <c r="E86" i="7"/>
  <c r="F86" i="7"/>
  <c r="G86" i="7"/>
  <c r="J86" i="7"/>
  <c r="E87" i="7"/>
  <c r="F87" i="7"/>
  <c r="G87" i="7"/>
  <c r="J87" i="7"/>
  <c r="E88" i="7"/>
  <c r="F88" i="7"/>
  <c r="G88" i="7"/>
  <c r="J88" i="7"/>
  <c r="E89" i="7"/>
  <c r="F89" i="7"/>
  <c r="E90" i="7"/>
  <c r="F90" i="7"/>
  <c r="G90" i="7"/>
  <c r="J90" i="7"/>
  <c r="E91" i="7"/>
  <c r="F91" i="7"/>
  <c r="G91" i="7"/>
  <c r="I91" i="7"/>
  <c r="E92" i="7"/>
  <c r="F92" i="7"/>
  <c r="G92" i="7"/>
  <c r="I92" i="7"/>
  <c r="E93" i="7"/>
  <c r="F93" i="7"/>
  <c r="E94" i="7"/>
  <c r="F94" i="7"/>
  <c r="G94" i="7"/>
  <c r="I94" i="7"/>
  <c r="E95" i="7"/>
  <c r="F95" i="7"/>
  <c r="G95" i="7"/>
  <c r="E96" i="7"/>
  <c r="F96" i="7"/>
  <c r="G96" i="7"/>
  <c r="E97" i="7"/>
  <c r="F97" i="7"/>
  <c r="E98" i="7"/>
  <c r="F98" i="7"/>
  <c r="G98" i="7"/>
  <c r="I98" i="7"/>
  <c r="E99" i="7"/>
  <c r="F99" i="7"/>
  <c r="G99" i="7"/>
  <c r="E100" i="7"/>
  <c r="F100" i="7"/>
  <c r="G100" i="7"/>
  <c r="E101" i="7"/>
  <c r="F101" i="7"/>
  <c r="E102" i="7"/>
  <c r="F102" i="7"/>
  <c r="G102" i="7"/>
  <c r="I102" i="7"/>
  <c r="E103" i="7"/>
  <c r="F103" i="7"/>
  <c r="G103" i="7"/>
  <c r="E104" i="7"/>
  <c r="F104" i="7"/>
  <c r="G104" i="7"/>
  <c r="I104" i="7"/>
  <c r="E105" i="7"/>
  <c r="F105" i="7"/>
  <c r="E106" i="7"/>
  <c r="F106" i="7"/>
  <c r="G106" i="7"/>
  <c r="H106" i="7"/>
  <c r="E107" i="7"/>
  <c r="F107" i="7"/>
  <c r="G107" i="7"/>
  <c r="N107" i="7"/>
  <c r="E108" i="7"/>
  <c r="F108" i="7"/>
  <c r="G108" i="7"/>
  <c r="E109" i="7"/>
  <c r="F109" i="7"/>
  <c r="G109" i="7"/>
  <c r="I109" i="7"/>
  <c r="E110" i="7"/>
  <c r="F110" i="7"/>
  <c r="E111" i="7"/>
  <c r="F111" i="7"/>
  <c r="G111" i="7"/>
  <c r="I111" i="7"/>
  <c r="E112" i="7"/>
  <c r="F112" i="7"/>
  <c r="E113" i="7"/>
  <c r="F113" i="7"/>
  <c r="E114" i="7"/>
  <c r="F114" i="7"/>
  <c r="E115" i="7"/>
  <c r="F115" i="7"/>
  <c r="E116" i="7"/>
  <c r="F116" i="7"/>
  <c r="E117" i="7"/>
  <c r="F117" i="7"/>
  <c r="G117" i="7"/>
  <c r="I117" i="7"/>
  <c r="E118" i="7"/>
  <c r="F118" i="7"/>
  <c r="E119" i="7"/>
  <c r="F119" i="7"/>
  <c r="E120" i="7"/>
  <c r="F120" i="7"/>
  <c r="E121" i="7"/>
  <c r="F121" i="7"/>
  <c r="E122" i="7"/>
  <c r="F122" i="7"/>
  <c r="G122" i="7"/>
  <c r="I122" i="7"/>
  <c r="E123" i="7"/>
  <c r="F123" i="7"/>
  <c r="G123" i="7"/>
  <c r="E124" i="7"/>
  <c r="F124" i="7"/>
  <c r="G124" i="7"/>
  <c r="I124" i="7"/>
  <c r="E125" i="7"/>
  <c r="F125" i="7"/>
  <c r="G125" i="7"/>
  <c r="I125" i="7"/>
  <c r="E126" i="7"/>
  <c r="F126" i="7"/>
  <c r="G126" i="7"/>
  <c r="I126" i="7"/>
  <c r="E127" i="7"/>
  <c r="F127" i="7"/>
  <c r="E128" i="7"/>
  <c r="F128" i="7"/>
  <c r="E129" i="7"/>
  <c r="F129" i="7"/>
  <c r="E130" i="7"/>
  <c r="F130" i="7"/>
  <c r="G130" i="7"/>
  <c r="I130" i="7"/>
  <c r="E131" i="7"/>
  <c r="F131" i="7"/>
  <c r="G131" i="7"/>
  <c r="N131" i="7"/>
  <c r="E132" i="7"/>
  <c r="F132" i="7"/>
  <c r="G132" i="7"/>
  <c r="N132" i="7"/>
  <c r="E133" i="7"/>
  <c r="F133" i="7"/>
  <c r="G133" i="7"/>
  <c r="I133" i="7"/>
  <c r="E134" i="7"/>
  <c r="F134" i="7"/>
  <c r="G134" i="7"/>
  <c r="I134" i="7"/>
  <c r="E135" i="7"/>
  <c r="F135" i="7"/>
  <c r="C17" i="7"/>
  <c r="Q21" i="7"/>
  <c r="N22" i="7"/>
  <c r="Q22" i="7"/>
  <c r="S22" i="7"/>
  <c r="Q23" i="7"/>
  <c r="Q24" i="7"/>
  <c r="S24" i="7"/>
  <c r="Q25" i="7"/>
  <c r="S25" i="7"/>
  <c r="Q26" i="7"/>
  <c r="S26" i="7"/>
  <c r="Q27" i="7"/>
  <c r="S27" i="7"/>
  <c r="Q28" i="7"/>
  <c r="S28" i="7"/>
  <c r="Q29" i="7"/>
  <c r="S29" i="7"/>
  <c r="Q30" i="7"/>
  <c r="S30" i="7"/>
  <c r="N31" i="7"/>
  <c r="Q31" i="7"/>
  <c r="S31" i="7"/>
  <c r="Q32" i="7"/>
  <c r="S32" i="7"/>
  <c r="Q33" i="7"/>
  <c r="S33" i="7"/>
  <c r="Q34" i="7"/>
  <c r="S34" i="7"/>
  <c r="Q35" i="7"/>
  <c r="S35" i="7"/>
  <c r="Q36" i="7"/>
  <c r="S36" i="7"/>
  <c r="Q37" i="7"/>
  <c r="S37" i="7"/>
  <c r="Q38" i="7"/>
  <c r="S38" i="7"/>
  <c r="N39" i="7"/>
  <c r="Q39" i="7"/>
  <c r="S39" i="7"/>
  <c r="Q40" i="7"/>
  <c r="S40" i="7"/>
  <c r="Q41" i="7"/>
  <c r="S41" i="7"/>
  <c r="Q42" i="7"/>
  <c r="S42" i="7"/>
  <c r="Q43" i="7"/>
  <c r="S43" i="7"/>
  <c r="Q44" i="7"/>
  <c r="S44" i="7"/>
  <c r="Q45" i="7"/>
  <c r="S45" i="7"/>
  <c r="Q46" i="7"/>
  <c r="S46" i="7"/>
  <c r="N47" i="7"/>
  <c r="Q47" i="7"/>
  <c r="S47" i="7"/>
  <c r="N48" i="7"/>
  <c r="Q48" i="7"/>
  <c r="S48" i="7"/>
  <c r="Q49" i="7"/>
  <c r="S49" i="7"/>
  <c r="Q50" i="7"/>
  <c r="S50" i="7"/>
  <c r="Q51" i="7"/>
  <c r="S51" i="7"/>
  <c r="Q52" i="7"/>
  <c r="S52" i="7"/>
  <c r="Q53" i="7"/>
  <c r="S53" i="7"/>
  <c r="Q54" i="7"/>
  <c r="S54" i="7"/>
  <c r="Q55" i="7"/>
  <c r="S55" i="7"/>
  <c r="Q56" i="7"/>
  <c r="S56" i="7"/>
  <c r="Q57" i="7"/>
  <c r="S57" i="7"/>
  <c r="Q58" i="7"/>
  <c r="S58" i="7"/>
  <c r="Q59" i="7"/>
  <c r="S59" i="7"/>
  <c r="Q60" i="7"/>
  <c r="S60" i="7"/>
  <c r="Q61" i="7"/>
  <c r="S61" i="7"/>
  <c r="Q62" i="7"/>
  <c r="S62" i="7"/>
  <c r="N63" i="7"/>
  <c r="Q63" i="7"/>
  <c r="S63" i="7"/>
  <c r="N64" i="7"/>
  <c r="Q64" i="7"/>
  <c r="S64" i="7"/>
  <c r="Q65" i="7"/>
  <c r="S65" i="7"/>
  <c r="Q66" i="7"/>
  <c r="S66" i="7"/>
  <c r="N67" i="7"/>
  <c r="Q67" i="7"/>
  <c r="S67" i="7"/>
  <c r="Q68" i="7"/>
  <c r="S68" i="7"/>
  <c r="Q69" i="7"/>
  <c r="S69" i="7"/>
  <c r="Q70" i="7"/>
  <c r="S70" i="7"/>
  <c r="N71" i="7"/>
  <c r="Q71" i="7"/>
  <c r="S71" i="7"/>
  <c r="Q72" i="7"/>
  <c r="S72" i="7"/>
  <c r="Q73" i="7"/>
  <c r="S73" i="7"/>
  <c r="Q74" i="7"/>
  <c r="S74" i="7"/>
  <c r="N75" i="7"/>
  <c r="Q75" i="7"/>
  <c r="S75" i="7"/>
  <c r="Q76" i="7"/>
  <c r="S76" i="7"/>
  <c r="Q77" i="7"/>
  <c r="S77" i="7"/>
  <c r="Q78" i="7"/>
  <c r="S78" i="7"/>
  <c r="N79" i="7"/>
  <c r="Q79" i="7"/>
  <c r="S79" i="7"/>
  <c r="N80" i="7"/>
  <c r="Q80" i="7"/>
  <c r="S80" i="7"/>
  <c r="Q81" i="7"/>
  <c r="S81" i="7"/>
  <c r="Q82" i="7"/>
  <c r="S82" i="7"/>
  <c r="Q83" i="7"/>
  <c r="S83" i="7"/>
  <c r="Q84" i="7"/>
  <c r="S84" i="7"/>
  <c r="Q85" i="7"/>
  <c r="S85" i="7"/>
  <c r="Q86" i="7"/>
  <c r="S86" i="7"/>
  <c r="Q87" i="7"/>
  <c r="S87" i="7"/>
  <c r="Q88" i="7"/>
  <c r="S88" i="7"/>
  <c r="Q89" i="7"/>
  <c r="S89" i="7"/>
  <c r="Q90" i="7"/>
  <c r="S90" i="7"/>
  <c r="Q91" i="7"/>
  <c r="S91" i="7"/>
  <c r="Q92" i="7"/>
  <c r="S92" i="7"/>
  <c r="Q93" i="7"/>
  <c r="S93" i="7"/>
  <c r="Q94" i="7"/>
  <c r="S94" i="7"/>
  <c r="I95" i="7"/>
  <c r="Q95" i="7"/>
  <c r="S95" i="7"/>
  <c r="I96" i="7"/>
  <c r="Q96" i="7"/>
  <c r="S96" i="7"/>
  <c r="Q97" i="7"/>
  <c r="S97" i="7"/>
  <c r="Q98" i="7"/>
  <c r="S98" i="7"/>
  <c r="I99" i="7"/>
  <c r="Q99" i="7"/>
  <c r="S99" i="7"/>
  <c r="N100" i="7"/>
  <c r="Q100" i="7"/>
  <c r="S100" i="7"/>
  <c r="Q101" i="7"/>
  <c r="S101" i="7"/>
  <c r="Q102" i="7"/>
  <c r="S102" i="7"/>
  <c r="I103" i="7"/>
  <c r="Q103" i="7"/>
  <c r="S103" i="7"/>
  <c r="Q104" i="7"/>
  <c r="S104" i="7"/>
  <c r="Q105" i="7"/>
  <c r="S105" i="7"/>
  <c r="Q106" i="7"/>
  <c r="S106" i="7"/>
  <c r="Q107" i="7"/>
  <c r="S107" i="7"/>
  <c r="N108" i="7"/>
  <c r="Q108" i="7"/>
  <c r="S108" i="7"/>
  <c r="Q109" i="7"/>
  <c r="S109" i="7"/>
  <c r="Q110" i="7"/>
  <c r="S110" i="7"/>
  <c r="Q111" i="7"/>
  <c r="S111" i="7"/>
  <c r="Q112" i="7"/>
  <c r="S112" i="7"/>
  <c r="Q113" i="7"/>
  <c r="S113" i="7"/>
  <c r="Q114" i="7"/>
  <c r="S114" i="7"/>
  <c r="Q115" i="7"/>
  <c r="S115" i="7"/>
  <c r="Q116" i="7"/>
  <c r="S116" i="7"/>
  <c r="Q117" i="7"/>
  <c r="S117" i="7"/>
  <c r="Q118" i="7"/>
  <c r="Q119" i="7"/>
  <c r="S119" i="7"/>
  <c r="Q120" i="7"/>
  <c r="S120" i="7"/>
  <c r="Q121" i="7"/>
  <c r="S121" i="7"/>
  <c r="Q122" i="7"/>
  <c r="S122" i="7"/>
  <c r="Q123" i="7"/>
  <c r="S123" i="7"/>
  <c r="Q124" i="7"/>
  <c r="S124" i="7"/>
  <c r="Q125" i="7"/>
  <c r="S125" i="7"/>
  <c r="Q126" i="7"/>
  <c r="S126" i="7"/>
  <c r="Q127" i="7"/>
  <c r="S127" i="7"/>
  <c r="Q128" i="7"/>
  <c r="S128" i="7"/>
  <c r="Q129" i="7"/>
  <c r="S129" i="7"/>
  <c r="Q130" i="7"/>
  <c r="S130" i="7"/>
  <c r="Q131" i="7"/>
  <c r="S131" i="7"/>
  <c r="Q132" i="7"/>
  <c r="S132" i="7"/>
  <c r="Q133" i="7"/>
  <c r="S133" i="7"/>
  <c r="Q134" i="7"/>
  <c r="S134" i="7"/>
  <c r="Q135" i="7"/>
  <c r="S135" i="7"/>
  <c r="Q136" i="7"/>
  <c r="S136" i="7"/>
  <c r="Q137" i="7"/>
  <c r="S137" i="7"/>
  <c r="Q138" i="7"/>
  <c r="S138" i="7"/>
  <c r="A9" i="9"/>
  <c r="C9" i="9" s="1"/>
  <c r="C13" i="9" s="1"/>
  <c r="D21" i="9"/>
  <c r="H21" i="9" s="1"/>
  <c r="D22" i="9"/>
  <c r="F22" i="9" s="1"/>
  <c r="D23" i="9"/>
  <c r="J23" i="9" s="1"/>
  <c r="D24" i="9"/>
  <c r="J24" i="9" s="1"/>
  <c r="D25" i="9"/>
  <c r="H25" i="9" s="1"/>
  <c r="D26" i="9"/>
  <c r="D27" i="9"/>
  <c r="F27" i="9" s="1"/>
  <c r="D28" i="9"/>
  <c r="F28" i="9" s="1"/>
  <c r="D29" i="9"/>
  <c r="I29" i="9" s="1"/>
  <c r="D30" i="9"/>
  <c r="K30" i="9" s="1"/>
  <c r="D31" i="9"/>
  <c r="L31" i="9" s="1"/>
  <c r="D32" i="9"/>
  <c r="D33" i="9"/>
  <c r="L33" i="9" s="1"/>
  <c r="D34" i="9"/>
  <c r="D35" i="9"/>
  <c r="K35" i="9" s="1"/>
  <c r="D36" i="9"/>
  <c r="I36" i="9" s="1"/>
  <c r="D37" i="9"/>
  <c r="J37" i="9" s="1"/>
  <c r="D38" i="9"/>
  <c r="D39" i="9"/>
  <c r="J39" i="9" s="1"/>
  <c r="D40" i="9"/>
  <c r="J40" i="9" s="1"/>
  <c r="D41" i="9"/>
  <c r="F41" i="9" s="1"/>
  <c r="D42" i="9"/>
  <c r="D43" i="9"/>
  <c r="K43" i="9" s="1"/>
  <c r="D44" i="9"/>
  <c r="K44" i="9" s="1"/>
  <c r="D45" i="9"/>
  <c r="H45" i="9" s="1"/>
  <c r="F38" i="9"/>
  <c r="G15" i="9"/>
  <c r="G12" i="9"/>
  <c r="E21" i="9"/>
  <c r="G21" i="9"/>
  <c r="E22" i="9"/>
  <c r="G22" i="9"/>
  <c r="E23" i="9"/>
  <c r="E24" i="9"/>
  <c r="E25" i="9"/>
  <c r="G25" i="9"/>
  <c r="E26" i="9"/>
  <c r="E27" i="9"/>
  <c r="G27" i="9"/>
  <c r="E28" i="9"/>
  <c r="G28" i="9"/>
  <c r="E29" i="9"/>
  <c r="G29" i="9"/>
  <c r="E30" i="9"/>
  <c r="G30" i="9"/>
  <c r="E31" i="9"/>
  <c r="G31" i="9"/>
  <c r="E32" i="9"/>
  <c r="G32" i="9"/>
  <c r="E33" i="9"/>
  <c r="G33" i="9"/>
  <c r="E34" i="9"/>
  <c r="E35" i="9"/>
  <c r="G35" i="9"/>
  <c r="E36" i="9"/>
  <c r="E37" i="9"/>
  <c r="G37" i="9"/>
  <c r="E38" i="9"/>
  <c r="G38" i="9"/>
  <c r="E39" i="9"/>
  <c r="G39" i="9"/>
  <c r="E40" i="9"/>
  <c r="G40" i="9"/>
  <c r="E41" i="9"/>
  <c r="G41" i="9"/>
  <c r="E42" i="9"/>
  <c r="E43" i="9"/>
  <c r="E44" i="9"/>
  <c r="G44" i="9"/>
  <c r="E45" i="9"/>
  <c r="C16" i="9"/>
  <c r="C15" i="9"/>
  <c r="G4" i="9"/>
  <c r="G5" i="9"/>
  <c r="G6" i="9"/>
  <c r="G7" i="9"/>
  <c r="M12" i="9"/>
  <c r="B10" i="9"/>
  <c r="D16" i="9"/>
  <c r="D15" i="9"/>
  <c r="E16" i="9"/>
  <c r="E15" i="9"/>
  <c r="F16" i="9"/>
  <c r="F15" i="9"/>
  <c r="G16" i="9"/>
  <c r="H16" i="9"/>
  <c r="H15" i="9"/>
  <c r="I16" i="9"/>
  <c r="I15" i="9"/>
  <c r="J16" i="9"/>
  <c r="J15" i="9"/>
  <c r="J12" i="9"/>
  <c r="K16" i="9"/>
  <c r="K15" i="9"/>
  <c r="L16" i="9"/>
  <c r="L15" i="9"/>
  <c r="M16" i="9"/>
  <c r="M15" i="9"/>
  <c r="N16" i="9"/>
  <c r="N15" i="9"/>
  <c r="N12" i="9"/>
  <c r="O16" i="9"/>
  <c r="O15" i="9"/>
  <c r="P16" i="9"/>
  <c r="P15" i="9"/>
  <c r="Q16" i="9"/>
  <c r="Q15" i="9"/>
  <c r="D46" i="9"/>
  <c r="F46" i="9" s="1"/>
  <c r="E46" i="9"/>
  <c r="D47" i="9"/>
  <c r="I47" i="9" s="1"/>
  <c r="E47" i="9"/>
  <c r="D48" i="9"/>
  <c r="I48" i="9" s="1"/>
  <c r="E48" i="9"/>
  <c r="D49" i="9"/>
  <c r="H49" i="9" s="1"/>
  <c r="E49" i="9"/>
  <c r="G49" i="9"/>
  <c r="D50" i="9"/>
  <c r="F50" i="9" s="1"/>
  <c r="E50" i="9"/>
  <c r="D51" i="9"/>
  <c r="I51" i="9" s="1"/>
  <c r="E51" i="9"/>
  <c r="D52" i="9"/>
  <c r="F52" i="9" s="1"/>
  <c r="E52" i="9"/>
  <c r="G52" i="9"/>
  <c r="D53" i="9"/>
  <c r="H53" i="9" s="1"/>
  <c r="E53" i="9"/>
  <c r="G53" i="9"/>
  <c r="D54" i="9"/>
  <c r="F54" i="9" s="1"/>
  <c r="E54" i="9"/>
  <c r="D55" i="9"/>
  <c r="J55" i="9" s="1"/>
  <c r="E55" i="9"/>
  <c r="D56" i="9"/>
  <c r="E56" i="9"/>
  <c r="D57" i="9"/>
  <c r="F57" i="9" s="1"/>
  <c r="E57" i="9"/>
  <c r="G57" i="9"/>
  <c r="D58" i="9"/>
  <c r="K58" i="9" s="1"/>
  <c r="E58" i="9"/>
  <c r="D59" i="9"/>
  <c r="E59" i="9"/>
  <c r="D60" i="9"/>
  <c r="L60" i="9" s="1"/>
  <c r="E60" i="9"/>
  <c r="D61" i="9"/>
  <c r="H61" i="9" s="1"/>
  <c r="E61" i="9"/>
  <c r="D62" i="9"/>
  <c r="L62" i="9" s="1"/>
  <c r="E62" i="9"/>
  <c r="D63" i="9"/>
  <c r="H63" i="9" s="1"/>
  <c r="E63" i="9"/>
  <c r="D64" i="9"/>
  <c r="E64" i="9"/>
  <c r="G64" i="9"/>
  <c r="D65" i="9"/>
  <c r="F65" i="9" s="1"/>
  <c r="E65" i="9"/>
  <c r="G65" i="9"/>
  <c r="D66" i="9"/>
  <c r="L66" i="9" s="1"/>
  <c r="E66" i="9"/>
  <c r="D67" i="9"/>
  <c r="H67" i="9" s="1"/>
  <c r="E67" i="9"/>
  <c r="D68" i="9"/>
  <c r="I68" i="9" s="1"/>
  <c r="E68" i="9"/>
  <c r="G68" i="9"/>
  <c r="D69" i="9"/>
  <c r="E69" i="9"/>
  <c r="D70" i="9"/>
  <c r="F70" i="9" s="1"/>
  <c r="E70" i="9"/>
  <c r="D71" i="9"/>
  <c r="F71" i="9" s="1"/>
  <c r="E71" i="9"/>
  <c r="D72" i="9"/>
  <c r="K72" i="9" s="1"/>
  <c r="E72" i="9"/>
  <c r="D73" i="9"/>
  <c r="L73" i="9" s="1"/>
  <c r="E73" i="9"/>
  <c r="D74" i="9"/>
  <c r="J74" i="9" s="1"/>
  <c r="E74" i="9"/>
  <c r="D75" i="9"/>
  <c r="F75" i="9" s="1"/>
  <c r="E75" i="9"/>
  <c r="D76" i="9"/>
  <c r="H76" i="9" s="1"/>
  <c r="E76" i="9"/>
  <c r="G76" i="9"/>
  <c r="D77" i="9"/>
  <c r="K77" i="9" s="1"/>
  <c r="E77" i="9"/>
  <c r="G77" i="9"/>
  <c r="D78" i="9"/>
  <c r="I78" i="9" s="1"/>
  <c r="E78" i="9"/>
  <c r="D79" i="9"/>
  <c r="H79" i="9" s="1"/>
  <c r="E79" i="9"/>
  <c r="D80" i="9"/>
  <c r="F80" i="9" s="1"/>
  <c r="E80" i="9"/>
  <c r="G80" i="9"/>
  <c r="D81" i="9"/>
  <c r="K81" i="9" s="1"/>
  <c r="E81" i="9"/>
  <c r="G81" i="9"/>
  <c r="D82" i="9"/>
  <c r="I82" i="9" s="1"/>
  <c r="E82" i="9"/>
  <c r="D83" i="9"/>
  <c r="H83" i="9" s="1"/>
  <c r="E83" i="9"/>
  <c r="D84" i="9"/>
  <c r="L84" i="9" s="1"/>
  <c r="E84" i="9"/>
  <c r="G84" i="9"/>
  <c r="D85" i="9"/>
  <c r="H85" i="9"/>
  <c r="E85" i="9"/>
  <c r="K85" i="9"/>
  <c r="G85" i="9"/>
  <c r="L85" i="9"/>
  <c r="D86" i="9"/>
  <c r="E86" i="9"/>
  <c r="D87" i="9"/>
  <c r="F87" i="9"/>
  <c r="E87" i="9"/>
  <c r="H87" i="9"/>
  <c r="I87" i="9"/>
  <c r="J87" i="9"/>
  <c r="D88" i="9"/>
  <c r="I88" i="9"/>
  <c r="E88" i="9"/>
  <c r="F88" i="9"/>
  <c r="H88" i="9"/>
  <c r="J88" i="9"/>
  <c r="D89" i="9"/>
  <c r="E89" i="9"/>
  <c r="D90" i="9"/>
  <c r="E90" i="9"/>
  <c r="D91" i="9"/>
  <c r="H91" i="9"/>
  <c r="E91" i="9"/>
  <c r="F91" i="9"/>
  <c r="I91" i="9"/>
  <c r="D92" i="9"/>
  <c r="E92" i="9"/>
  <c r="G92" i="9"/>
  <c r="D93" i="9"/>
  <c r="E93" i="9"/>
  <c r="H93" i="9"/>
  <c r="D94" i="9"/>
  <c r="I94" i="9"/>
  <c r="E94" i="9"/>
  <c r="L94" i="9"/>
  <c r="D95" i="9"/>
  <c r="F95" i="9"/>
  <c r="E95" i="9"/>
  <c r="D96" i="9"/>
  <c r="E96" i="9"/>
  <c r="L96" i="9"/>
  <c r="F96" i="9"/>
  <c r="G96" i="9"/>
  <c r="K96" i="9"/>
  <c r="D97" i="9"/>
  <c r="E97" i="9"/>
  <c r="K97" i="9"/>
  <c r="H97" i="9"/>
  <c r="L97" i="9"/>
  <c r="D98" i="9"/>
  <c r="E98" i="9"/>
  <c r="L98" i="9"/>
  <c r="H98" i="9"/>
  <c r="I98" i="9"/>
  <c r="D99" i="9"/>
  <c r="J99" i="9"/>
  <c r="E99" i="9"/>
  <c r="F99" i="9"/>
  <c r="H99" i="9"/>
  <c r="D100" i="9"/>
  <c r="E100" i="9"/>
  <c r="G100" i="9"/>
  <c r="L100" i="9"/>
  <c r="D101" i="9"/>
  <c r="H101" i="9"/>
  <c r="E101" i="9"/>
  <c r="G101" i="9"/>
  <c r="K101" i="9"/>
  <c r="L101" i="9"/>
  <c r="D102" i="9"/>
  <c r="I102" i="9"/>
  <c r="E102" i="9"/>
  <c r="H102" i="9"/>
  <c r="D103" i="9"/>
  <c r="E103" i="9"/>
  <c r="F103" i="9"/>
  <c r="H103" i="9"/>
  <c r="I103" i="9"/>
  <c r="J103" i="9"/>
  <c r="D104" i="9"/>
  <c r="J104" i="9"/>
  <c r="I104" i="9"/>
  <c r="E104" i="9"/>
  <c r="F104" i="9"/>
  <c r="G104" i="9"/>
  <c r="H104" i="9"/>
  <c r="K104" i="9"/>
  <c r="L104" i="9"/>
  <c r="D105" i="9"/>
  <c r="E105" i="9"/>
  <c r="G105" i="9"/>
  <c r="L105" i="9"/>
  <c r="D106" i="9"/>
  <c r="E106" i="9"/>
  <c r="L106" i="9"/>
  <c r="D107" i="9"/>
  <c r="H107" i="9"/>
  <c r="E107" i="9"/>
  <c r="D108" i="9"/>
  <c r="I108" i="9"/>
  <c r="E108" i="9"/>
  <c r="F108" i="9"/>
  <c r="H108" i="9"/>
  <c r="J108" i="9"/>
  <c r="D109" i="9"/>
  <c r="H109" i="9"/>
  <c r="E109" i="9"/>
  <c r="G109" i="9"/>
  <c r="K109" i="9"/>
  <c r="D110" i="9"/>
  <c r="E110" i="9"/>
  <c r="D111" i="9"/>
  <c r="I111" i="9"/>
  <c r="E111" i="9"/>
  <c r="F111" i="9"/>
  <c r="H111" i="9"/>
  <c r="J111" i="9"/>
  <c r="D112" i="9"/>
  <c r="I112" i="9"/>
  <c r="E112" i="9"/>
  <c r="G112" i="9"/>
  <c r="D113" i="9"/>
  <c r="K113" i="9"/>
  <c r="E113" i="9"/>
  <c r="L113" i="9"/>
  <c r="G113" i="9"/>
  <c r="H113" i="9"/>
  <c r="D114" i="9"/>
  <c r="H114" i="9"/>
  <c r="E114" i="9"/>
  <c r="L114" i="9"/>
  <c r="I114" i="9"/>
  <c r="D115" i="9"/>
  <c r="H115" i="9"/>
  <c r="E115" i="9"/>
  <c r="D116" i="9"/>
  <c r="I116" i="9"/>
  <c r="E116" i="9"/>
  <c r="F116" i="9"/>
  <c r="H116" i="9"/>
  <c r="J116" i="9"/>
  <c r="D117" i="9"/>
  <c r="H117" i="9"/>
  <c r="E117" i="9"/>
  <c r="G117" i="9"/>
  <c r="K117" i="9"/>
  <c r="L117" i="9"/>
  <c r="D118" i="9"/>
  <c r="I118" i="9"/>
  <c r="E118" i="9"/>
  <c r="H118" i="9"/>
  <c r="D119" i="9"/>
  <c r="J119" i="9"/>
  <c r="E119" i="9"/>
  <c r="F119" i="9"/>
  <c r="H119" i="9"/>
  <c r="I119" i="9"/>
  <c r="D120" i="9"/>
  <c r="F120" i="9"/>
  <c r="I120" i="9"/>
  <c r="E120" i="9"/>
  <c r="K120" i="9"/>
  <c r="H120" i="9"/>
  <c r="J120" i="9"/>
  <c r="L120" i="9"/>
  <c r="D121" i="9"/>
  <c r="L121" i="9"/>
  <c r="E121" i="9"/>
  <c r="G121" i="9"/>
  <c r="K121" i="9"/>
  <c r="D122" i="9"/>
  <c r="E122" i="9"/>
  <c r="D123" i="9"/>
  <c r="H123" i="9"/>
  <c r="E123" i="9"/>
  <c r="F123" i="9"/>
  <c r="J123" i="9"/>
  <c r="D124" i="9"/>
  <c r="E124" i="9"/>
  <c r="L124" i="9"/>
  <c r="F124" i="9"/>
  <c r="G124" i="9"/>
  <c r="J124" i="9"/>
  <c r="K124" i="9"/>
  <c r="D125" i="9"/>
  <c r="E125" i="9"/>
  <c r="K125" i="9"/>
  <c r="H125" i="9"/>
  <c r="D126" i="9"/>
  <c r="E126" i="9"/>
  <c r="L126" i="9"/>
  <c r="I126" i="9"/>
  <c r="D127" i="9"/>
  <c r="H127" i="9"/>
  <c r="E127" i="9"/>
  <c r="F127" i="9"/>
  <c r="I127" i="9"/>
  <c r="J127" i="9"/>
  <c r="D128" i="9"/>
  <c r="E128" i="9"/>
  <c r="F128" i="9"/>
  <c r="J128" i="9"/>
  <c r="D129" i="9"/>
  <c r="E129" i="9"/>
  <c r="K129" i="9"/>
  <c r="G129" i="9"/>
  <c r="H129" i="9"/>
  <c r="D130" i="9"/>
  <c r="E130" i="9"/>
  <c r="D131" i="9"/>
  <c r="J131" i="9"/>
  <c r="E131" i="9"/>
  <c r="F131" i="9"/>
  <c r="I131" i="9"/>
  <c r="D132" i="9"/>
  <c r="F132" i="9"/>
  <c r="E132" i="9"/>
  <c r="K132" i="9"/>
  <c r="H132" i="9"/>
  <c r="J132" i="9"/>
  <c r="D133" i="9"/>
  <c r="L133" i="9"/>
  <c r="E133" i="9"/>
  <c r="G133" i="9"/>
  <c r="D134" i="9"/>
  <c r="I134" i="9"/>
  <c r="E134" i="9"/>
  <c r="H134" i="9"/>
  <c r="D135" i="9"/>
  <c r="I135" i="9"/>
  <c r="E135" i="9"/>
  <c r="F135" i="9"/>
  <c r="H135" i="9"/>
  <c r="J135" i="9"/>
  <c r="D136" i="9"/>
  <c r="J136" i="9"/>
  <c r="I136" i="9"/>
  <c r="E136" i="9"/>
  <c r="F136" i="9"/>
  <c r="G136" i="9"/>
  <c r="H136" i="9"/>
  <c r="K136" i="9"/>
  <c r="L136" i="9"/>
  <c r="D137" i="9"/>
  <c r="E137" i="9"/>
  <c r="D138" i="9"/>
  <c r="E138" i="9"/>
  <c r="D139" i="9"/>
  <c r="E139" i="9"/>
  <c r="I139" i="9"/>
  <c r="D140" i="9"/>
  <c r="I140" i="9"/>
  <c r="E140" i="9"/>
  <c r="F140" i="9"/>
  <c r="H140" i="9"/>
  <c r="J140" i="9"/>
  <c r="K140" i="9"/>
  <c r="D141" i="9"/>
  <c r="E141" i="9"/>
  <c r="D142" i="9"/>
  <c r="H142" i="9"/>
  <c r="E142" i="9"/>
  <c r="J142" i="9"/>
  <c r="D143" i="9"/>
  <c r="I143" i="9"/>
  <c r="E143" i="9"/>
  <c r="F143" i="9"/>
  <c r="H143" i="9"/>
  <c r="J143" i="9"/>
  <c r="D144" i="9"/>
  <c r="E144" i="9"/>
  <c r="G144" i="9"/>
  <c r="H144" i="9"/>
  <c r="J144" i="9"/>
  <c r="D145" i="9"/>
  <c r="E145" i="9"/>
  <c r="K145" i="9"/>
  <c r="I145" i="9"/>
  <c r="D146" i="9"/>
  <c r="E146" i="9"/>
  <c r="D147" i="9"/>
  <c r="H147" i="9"/>
  <c r="E147" i="9"/>
  <c r="D148" i="9"/>
  <c r="E148" i="9"/>
  <c r="G148" i="9"/>
  <c r="J148" i="9"/>
  <c r="D149" i="9"/>
  <c r="E149" i="9"/>
  <c r="I149" i="9"/>
  <c r="D150" i="9"/>
  <c r="E150" i="9"/>
  <c r="F150" i="9"/>
  <c r="I150" i="9"/>
  <c r="L150" i="9"/>
  <c r="D151" i="9"/>
  <c r="H151" i="9"/>
  <c r="E151" i="9"/>
  <c r="J151" i="9"/>
  <c r="D152" i="9"/>
  <c r="J152" i="9"/>
  <c r="E152" i="9"/>
  <c r="G152" i="9"/>
  <c r="H152" i="9"/>
  <c r="D153" i="9"/>
  <c r="E153" i="9"/>
  <c r="D154" i="9"/>
  <c r="E154" i="9"/>
  <c r="L154" i="9"/>
  <c r="F154" i="9"/>
  <c r="I154" i="9"/>
  <c r="D155" i="9"/>
  <c r="E155" i="9"/>
  <c r="D156" i="9"/>
  <c r="H156" i="9"/>
  <c r="E156" i="9"/>
  <c r="G156" i="9"/>
  <c r="J156" i="9"/>
  <c r="D157" i="9"/>
  <c r="I157" i="9"/>
  <c r="E157" i="9"/>
  <c r="K157" i="9"/>
  <c r="D158" i="9"/>
  <c r="J158" i="9"/>
  <c r="H158" i="9"/>
  <c r="E158" i="9"/>
  <c r="F158" i="9"/>
  <c r="I158" i="9"/>
  <c r="L158" i="9"/>
  <c r="D159" i="9"/>
  <c r="E159" i="9"/>
  <c r="F159" i="9"/>
  <c r="H159" i="9"/>
  <c r="I159" i="9"/>
  <c r="J159" i="9"/>
  <c r="D160" i="9"/>
  <c r="E160" i="9"/>
  <c r="G160" i="9"/>
  <c r="H160" i="9"/>
  <c r="J160" i="9"/>
  <c r="D161" i="9"/>
  <c r="I161" i="9"/>
  <c r="E161" i="9"/>
  <c r="K161" i="9"/>
  <c r="D162" i="9"/>
  <c r="H162" i="9"/>
  <c r="E162" i="9"/>
  <c r="F162" i="9"/>
  <c r="J162" i="9"/>
  <c r="D163" i="9"/>
  <c r="E163" i="9"/>
  <c r="F163" i="9"/>
  <c r="H163" i="9"/>
  <c r="I163" i="9"/>
  <c r="J163" i="9"/>
  <c r="D164" i="9"/>
  <c r="E164" i="9"/>
  <c r="G164" i="9"/>
  <c r="D165" i="9"/>
  <c r="I165" i="9"/>
  <c r="E165" i="9"/>
  <c r="D166" i="9"/>
  <c r="I166" i="9"/>
  <c r="E166" i="9"/>
  <c r="L166" i="9"/>
  <c r="J166" i="9"/>
  <c r="D167" i="9"/>
  <c r="J167" i="9"/>
  <c r="E167" i="9"/>
  <c r="F167" i="9"/>
  <c r="H167" i="9"/>
  <c r="I167" i="9"/>
  <c r="D168" i="9"/>
  <c r="E168" i="9"/>
  <c r="G168" i="9"/>
  <c r="D169" i="9"/>
  <c r="E169" i="9"/>
  <c r="K169" i="9"/>
  <c r="D170" i="9"/>
  <c r="H170" i="9"/>
  <c r="E170" i="9"/>
  <c r="F170" i="9"/>
  <c r="J170" i="9"/>
  <c r="D171" i="9"/>
  <c r="E171" i="9"/>
  <c r="F171" i="9"/>
  <c r="H171" i="9"/>
  <c r="I171" i="9"/>
  <c r="J171" i="9"/>
  <c r="D172" i="9"/>
  <c r="J172" i="9"/>
  <c r="E172" i="9"/>
  <c r="G172" i="9"/>
  <c r="D173" i="9"/>
  <c r="I173" i="9"/>
  <c r="E173" i="9"/>
  <c r="K173" i="9"/>
  <c r="D174" i="9"/>
  <c r="J174" i="9"/>
  <c r="E174" i="9"/>
  <c r="D175" i="9"/>
  <c r="E175" i="9"/>
  <c r="H175" i="9"/>
  <c r="D176" i="9"/>
  <c r="J176" i="9"/>
  <c r="E176" i="9"/>
  <c r="G176" i="9"/>
  <c r="H176" i="9"/>
  <c r="D177" i="9"/>
  <c r="K177" i="9"/>
  <c r="E177" i="9"/>
  <c r="D178" i="9"/>
  <c r="E178" i="9"/>
  <c r="D179" i="9"/>
  <c r="I179" i="9"/>
  <c r="E179" i="9"/>
  <c r="F179" i="9"/>
  <c r="J179" i="9"/>
  <c r="D180" i="9"/>
  <c r="E180" i="9"/>
  <c r="G180" i="9"/>
  <c r="J180" i="9"/>
  <c r="D181" i="9"/>
  <c r="I181" i="9"/>
  <c r="E181" i="9"/>
  <c r="D182" i="9"/>
  <c r="I182" i="9"/>
  <c r="H182" i="9"/>
  <c r="E182" i="9"/>
  <c r="F182" i="9"/>
  <c r="J182" i="9"/>
  <c r="L182" i="9"/>
  <c r="D183" i="9"/>
  <c r="E183" i="9"/>
  <c r="F183" i="9"/>
  <c r="H183" i="9"/>
  <c r="I183" i="9"/>
  <c r="J183" i="9"/>
  <c r="D184" i="9"/>
  <c r="J184" i="9"/>
  <c r="E184" i="9"/>
  <c r="G184" i="9"/>
  <c r="H184" i="9"/>
  <c r="D185" i="9"/>
  <c r="E185" i="9"/>
  <c r="D186" i="9"/>
  <c r="F186" i="9"/>
  <c r="E186" i="9"/>
  <c r="D187" i="9"/>
  <c r="I187" i="9"/>
  <c r="E187" i="9"/>
  <c r="H187" i="9"/>
  <c r="D188" i="9"/>
  <c r="H188" i="9"/>
  <c r="E188" i="9"/>
  <c r="G188" i="9"/>
  <c r="D189" i="9"/>
  <c r="E189" i="9"/>
  <c r="D190" i="9"/>
  <c r="J190" i="9"/>
  <c r="H190" i="9"/>
  <c r="E190" i="9"/>
  <c r="F190" i="9"/>
  <c r="I190" i="9"/>
  <c r="L190" i="9"/>
  <c r="D191" i="9"/>
  <c r="F191" i="9"/>
  <c r="E191" i="9"/>
  <c r="H191" i="9"/>
  <c r="I191" i="9"/>
  <c r="J191" i="9"/>
  <c r="D192" i="9"/>
  <c r="E192" i="9"/>
  <c r="G192" i="9"/>
  <c r="H192" i="9"/>
  <c r="J192" i="9"/>
  <c r="D193" i="9"/>
  <c r="I193" i="9"/>
  <c r="E193" i="9"/>
  <c r="K193" i="9"/>
  <c r="D194" i="9"/>
  <c r="I194" i="9"/>
  <c r="H194" i="9"/>
  <c r="E194" i="9"/>
  <c r="F194" i="9"/>
  <c r="J194" i="9"/>
  <c r="L194" i="9"/>
  <c r="D195" i="9"/>
  <c r="E195" i="9"/>
  <c r="F195" i="9"/>
  <c r="H195" i="9"/>
  <c r="I195" i="9"/>
  <c r="J195" i="9"/>
  <c r="D196" i="9"/>
  <c r="J196" i="9"/>
  <c r="E196" i="9"/>
  <c r="G196" i="9"/>
  <c r="D197" i="9"/>
  <c r="I197" i="9"/>
  <c r="E197" i="9"/>
  <c r="D198" i="9"/>
  <c r="F198" i="9"/>
  <c r="H198" i="9"/>
  <c r="E198" i="9"/>
  <c r="L198" i="9"/>
  <c r="I198" i="9"/>
  <c r="J198" i="9"/>
  <c r="D199" i="9"/>
  <c r="E199" i="9"/>
  <c r="D200" i="9"/>
  <c r="J200" i="9"/>
  <c r="E200" i="9"/>
  <c r="G200" i="9"/>
  <c r="H200" i="9"/>
  <c r="D201" i="9"/>
  <c r="K201" i="9"/>
  <c r="E201" i="9"/>
  <c r="D202" i="9"/>
  <c r="H202" i="9"/>
  <c r="E202" i="9"/>
  <c r="L202" i="9"/>
  <c r="I202" i="9"/>
  <c r="D203" i="9"/>
  <c r="F203" i="9"/>
  <c r="E203" i="9"/>
  <c r="D204" i="9"/>
  <c r="E204" i="9"/>
  <c r="G204" i="9"/>
  <c r="D205" i="9"/>
  <c r="I205" i="9"/>
  <c r="E205" i="9"/>
  <c r="D206" i="9"/>
  <c r="H206" i="9"/>
  <c r="E206" i="9"/>
  <c r="L206" i="9"/>
  <c r="F206" i="9"/>
  <c r="I206" i="9"/>
  <c r="J206" i="9"/>
  <c r="D207" i="9"/>
  <c r="I207" i="9"/>
  <c r="E207" i="9"/>
  <c r="H207" i="9"/>
  <c r="D208" i="9"/>
  <c r="H208" i="9"/>
  <c r="E208" i="9"/>
  <c r="G208" i="9"/>
  <c r="D209" i="9"/>
  <c r="E209" i="9"/>
  <c r="I209" i="9"/>
  <c r="D210" i="9"/>
  <c r="J210" i="9"/>
  <c r="H210" i="9"/>
  <c r="E210" i="9"/>
  <c r="F210" i="9"/>
  <c r="I210" i="9"/>
  <c r="L210" i="9"/>
  <c r="D211" i="9"/>
  <c r="H211" i="9"/>
  <c r="E211" i="9"/>
  <c r="I211" i="9"/>
  <c r="D212" i="9"/>
  <c r="E212" i="9"/>
  <c r="G212" i="9"/>
  <c r="J212" i="9"/>
  <c r="D213" i="9"/>
  <c r="I213" i="9"/>
  <c r="E213" i="9"/>
  <c r="D214" i="9"/>
  <c r="H214" i="9"/>
  <c r="E214" i="9"/>
  <c r="L214" i="9"/>
  <c r="F214" i="9"/>
  <c r="I214" i="9"/>
  <c r="J214" i="9"/>
  <c r="D215" i="9"/>
  <c r="E215" i="9"/>
  <c r="D216" i="9"/>
  <c r="J216" i="9"/>
  <c r="E216" i="9"/>
  <c r="G216" i="9"/>
  <c r="H216" i="9"/>
  <c r="D217" i="9"/>
  <c r="E217" i="9"/>
  <c r="D218" i="9"/>
  <c r="J218" i="9"/>
  <c r="H218" i="9"/>
  <c r="E218" i="9"/>
  <c r="F218" i="9"/>
  <c r="I218" i="9"/>
  <c r="L218" i="9"/>
  <c r="D219" i="9"/>
  <c r="H219" i="9"/>
  <c r="E219" i="9"/>
  <c r="I219" i="9"/>
  <c r="J219" i="9"/>
  <c r="D220" i="9"/>
  <c r="H220" i="9"/>
  <c r="E220" i="9"/>
  <c r="G220" i="9"/>
  <c r="J220" i="9"/>
  <c r="D221" i="9"/>
  <c r="I221" i="9"/>
  <c r="E221" i="9"/>
  <c r="K221" i="9"/>
  <c r="D222" i="9"/>
  <c r="I222" i="9"/>
  <c r="E222" i="9"/>
  <c r="L222" i="9"/>
  <c r="J222" i="9"/>
  <c r="D223" i="9"/>
  <c r="E223" i="9"/>
  <c r="F223" i="9"/>
  <c r="H223" i="9"/>
  <c r="I223" i="9"/>
  <c r="J223" i="9"/>
  <c r="D224" i="9"/>
  <c r="H224" i="9"/>
  <c r="E224" i="9"/>
  <c r="G224" i="9"/>
  <c r="D225" i="9"/>
  <c r="I225" i="9"/>
  <c r="E225" i="9"/>
  <c r="D226" i="9"/>
  <c r="H226" i="9"/>
  <c r="E226" i="9"/>
  <c r="D227" i="9"/>
  <c r="F227" i="9"/>
  <c r="E227" i="9"/>
  <c r="I227" i="9"/>
  <c r="D228" i="9"/>
  <c r="E228" i="9"/>
  <c r="G228" i="9"/>
  <c r="D229" i="9"/>
  <c r="I229" i="9"/>
  <c r="E229" i="9"/>
  <c r="D230" i="9"/>
  <c r="F230" i="9"/>
  <c r="E230" i="9"/>
  <c r="D231" i="9"/>
  <c r="I231" i="9"/>
  <c r="E231" i="9"/>
  <c r="H231" i="9"/>
  <c r="D232" i="9"/>
  <c r="E232" i="9"/>
  <c r="G232" i="9"/>
  <c r="H232" i="9"/>
  <c r="J232" i="9"/>
  <c r="D233" i="9"/>
  <c r="E233" i="9"/>
  <c r="K233" i="9"/>
  <c r="D234" i="9"/>
  <c r="H234" i="9"/>
  <c r="E234" i="9"/>
  <c r="L234" i="9"/>
  <c r="F234" i="9"/>
  <c r="I234" i="9"/>
  <c r="J234" i="9"/>
  <c r="D235" i="9"/>
  <c r="F235" i="9"/>
  <c r="E235" i="9"/>
  <c r="H235" i="9"/>
  <c r="I235" i="9"/>
  <c r="J235" i="9"/>
  <c r="D236" i="9"/>
  <c r="E236" i="9"/>
  <c r="G236" i="9"/>
  <c r="D237" i="9"/>
  <c r="I237" i="9"/>
  <c r="E237" i="9"/>
  <c r="K237" i="9"/>
  <c r="D238" i="9"/>
  <c r="F238" i="9"/>
  <c r="H238" i="9"/>
  <c r="E238" i="9"/>
  <c r="I238" i="9"/>
  <c r="J238" i="9"/>
  <c r="L238" i="9"/>
  <c r="D239" i="9"/>
  <c r="I239" i="9"/>
  <c r="E239" i="9"/>
  <c r="F239" i="9"/>
  <c r="H239" i="9"/>
  <c r="J239" i="9"/>
  <c r="D240" i="9"/>
  <c r="E240" i="9"/>
  <c r="G240" i="9"/>
  <c r="D241" i="9"/>
  <c r="E241" i="9"/>
  <c r="K241" i="9"/>
  <c r="I241" i="9"/>
  <c r="D242" i="9"/>
  <c r="J242" i="9"/>
  <c r="H242" i="9"/>
  <c r="E242" i="9"/>
  <c r="F242" i="9"/>
  <c r="D243" i="9"/>
  <c r="H243" i="9"/>
  <c r="E243" i="9"/>
  <c r="I243" i="9"/>
  <c r="D244" i="9"/>
  <c r="E244" i="9"/>
  <c r="G244" i="9"/>
  <c r="J244" i="9"/>
  <c r="D245" i="9"/>
  <c r="E245" i="9"/>
  <c r="I245" i="9"/>
  <c r="D246" i="9"/>
  <c r="H246" i="9"/>
  <c r="E246" i="9"/>
  <c r="L246" i="9"/>
  <c r="F246" i="9"/>
  <c r="I246" i="9"/>
  <c r="J246" i="9"/>
  <c r="D247" i="9"/>
  <c r="F247" i="9"/>
  <c r="E247" i="9"/>
  <c r="H247" i="9"/>
  <c r="J247" i="9"/>
  <c r="D248" i="9"/>
  <c r="J248" i="9"/>
  <c r="E248" i="9"/>
  <c r="G248" i="9"/>
  <c r="H248" i="9"/>
  <c r="D249" i="9"/>
  <c r="E249" i="9"/>
  <c r="D250" i="9"/>
  <c r="J250" i="9"/>
  <c r="H250" i="9"/>
  <c r="E250" i="9"/>
  <c r="F250" i="9"/>
  <c r="I250" i="9"/>
  <c r="L250" i="9"/>
  <c r="D251" i="9"/>
  <c r="H251" i="9"/>
  <c r="E251" i="9"/>
  <c r="I251" i="9"/>
  <c r="D252" i="9"/>
  <c r="H252" i="9"/>
  <c r="E252" i="9"/>
  <c r="G252" i="9"/>
  <c r="J252" i="9"/>
  <c r="D253" i="9"/>
  <c r="I253" i="9"/>
  <c r="E253" i="9"/>
  <c r="K253" i="9"/>
  <c r="D254" i="9"/>
  <c r="I254" i="9"/>
  <c r="H254" i="9"/>
  <c r="E254" i="9"/>
  <c r="L254" i="9"/>
  <c r="F254" i="9"/>
  <c r="J254" i="9"/>
  <c r="D255" i="9"/>
  <c r="J255" i="9"/>
  <c r="E255" i="9"/>
  <c r="F255" i="9"/>
  <c r="H255" i="9"/>
  <c r="I255" i="9"/>
  <c r="D256" i="9"/>
  <c r="H256" i="9"/>
  <c r="E256" i="9"/>
  <c r="G256" i="9"/>
  <c r="J256" i="9"/>
  <c r="D257" i="9"/>
  <c r="K257" i="9"/>
  <c r="E257" i="9"/>
  <c r="I257" i="9"/>
  <c r="D258" i="9"/>
  <c r="H258" i="9"/>
  <c r="E258" i="9"/>
  <c r="L258" i="9"/>
  <c r="I258" i="9"/>
  <c r="D259" i="9"/>
  <c r="F259" i="9"/>
  <c r="E259" i="9"/>
  <c r="H259" i="9"/>
  <c r="I259" i="9"/>
  <c r="J259" i="9"/>
  <c r="D260" i="9"/>
  <c r="J260" i="9"/>
  <c r="E260" i="9"/>
  <c r="G260" i="9"/>
  <c r="D261" i="9"/>
  <c r="E261" i="9"/>
  <c r="I261" i="9"/>
  <c r="D262" i="9"/>
  <c r="J262" i="9"/>
  <c r="H262" i="9"/>
  <c r="E262" i="9"/>
  <c r="F262" i="9"/>
  <c r="D263" i="9"/>
  <c r="H263" i="9"/>
  <c r="E263" i="9"/>
  <c r="I263" i="9"/>
  <c r="D264" i="9"/>
  <c r="E264" i="9"/>
  <c r="G264" i="9"/>
  <c r="H264" i="9"/>
  <c r="J264" i="9"/>
  <c r="D265" i="9"/>
  <c r="E265" i="9"/>
  <c r="K265" i="9"/>
  <c r="D266" i="9"/>
  <c r="H266" i="9"/>
  <c r="E266" i="9"/>
  <c r="F266" i="9"/>
  <c r="I266" i="9"/>
  <c r="J266" i="9"/>
  <c r="L266" i="9"/>
  <c r="D267" i="9"/>
  <c r="E267" i="9"/>
  <c r="F267" i="9"/>
  <c r="H267" i="9"/>
  <c r="I267" i="9"/>
  <c r="J267" i="9"/>
  <c r="D268" i="9"/>
  <c r="H268" i="9"/>
  <c r="E268" i="9"/>
  <c r="G268" i="9"/>
  <c r="J268" i="9"/>
  <c r="D269" i="9"/>
  <c r="H269" i="9"/>
  <c r="E269" i="9"/>
  <c r="G269" i="9"/>
  <c r="D270" i="9"/>
  <c r="I270" i="9"/>
  <c r="E270" i="9"/>
  <c r="L270" i="9"/>
  <c r="D271" i="9"/>
  <c r="E271" i="9"/>
  <c r="F271" i="9"/>
  <c r="H271" i="9"/>
  <c r="I271" i="9"/>
  <c r="J271" i="9"/>
  <c r="D272" i="9"/>
  <c r="E272" i="9"/>
  <c r="K272" i="9"/>
  <c r="F272" i="9"/>
  <c r="H272" i="9"/>
  <c r="I272" i="9"/>
  <c r="J272" i="9"/>
  <c r="D273" i="9"/>
  <c r="H273" i="9"/>
  <c r="E273" i="9"/>
  <c r="G273" i="9"/>
  <c r="D274" i="9"/>
  <c r="E274" i="9"/>
  <c r="D275" i="9"/>
  <c r="J275" i="9"/>
  <c r="E275" i="9"/>
  <c r="F275" i="9"/>
  <c r="H275" i="9"/>
  <c r="I275" i="9"/>
  <c r="D276" i="9"/>
  <c r="J276" i="9"/>
  <c r="E276" i="9"/>
  <c r="G276" i="9"/>
  <c r="I276" i="9"/>
  <c r="K276" i="9"/>
  <c r="D277" i="9"/>
  <c r="E277" i="9"/>
  <c r="G277" i="9"/>
  <c r="K277" i="9"/>
  <c r="D278" i="9"/>
  <c r="E278" i="9"/>
  <c r="L278" i="9"/>
  <c r="D279" i="9"/>
  <c r="F279" i="9"/>
  <c r="E279" i="9"/>
  <c r="D280" i="9"/>
  <c r="E280" i="9"/>
  <c r="G280" i="9"/>
  <c r="K280" i="9"/>
  <c r="D281" i="9"/>
  <c r="E281" i="9"/>
  <c r="G281" i="9"/>
  <c r="H281" i="9"/>
  <c r="D282" i="9"/>
  <c r="I282" i="9"/>
  <c r="H282" i="9"/>
  <c r="E282" i="9"/>
  <c r="L282" i="9"/>
  <c r="D283" i="9"/>
  <c r="J283" i="9"/>
  <c r="E283" i="9"/>
  <c r="F283" i="9"/>
  <c r="H283" i="9"/>
  <c r="I283" i="9"/>
  <c r="D284" i="9"/>
  <c r="J284" i="9"/>
  <c r="E284" i="9"/>
  <c r="G284" i="9"/>
  <c r="I284" i="9"/>
  <c r="K284" i="9"/>
  <c r="D285" i="9"/>
  <c r="H285" i="9"/>
  <c r="E285" i="9"/>
  <c r="G285" i="9"/>
  <c r="D286" i="9"/>
  <c r="E286" i="9"/>
  <c r="D287" i="9"/>
  <c r="I287" i="9"/>
  <c r="E287" i="9"/>
  <c r="H287" i="9"/>
  <c r="J287" i="9"/>
  <c r="D288" i="9"/>
  <c r="I288" i="9"/>
  <c r="E288" i="9"/>
  <c r="K288" i="9"/>
  <c r="L288" i="9"/>
  <c r="F288" i="9"/>
  <c r="G288" i="9"/>
  <c r="H288" i="9"/>
  <c r="J288" i="9"/>
  <c r="D289" i="9"/>
  <c r="E289" i="9"/>
  <c r="L289" i="9"/>
  <c r="H289" i="9"/>
  <c r="K289" i="9"/>
  <c r="D290" i="9"/>
  <c r="H290" i="9"/>
  <c r="E290" i="9"/>
  <c r="D291" i="9"/>
  <c r="H291" i="9"/>
  <c r="E291" i="9"/>
  <c r="F291" i="9"/>
  <c r="I291" i="9"/>
  <c r="D292" i="9"/>
  <c r="H292" i="9"/>
  <c r="E292" i="9"/>
  <c r="K292" i="9"/>
  <c r="F292" i="9"/>
  <c r="G292" i="9"/>
  <c r="I292" i="9"/>
  <c r="D293" i="9"/>
  <c r="E293" i="9"/>
  <c r="G293" i="9"/>
  <c r="K293" i="9"/>
  <c r="D294" i="9"/>
  <c r="E294" i="9"/>
  <c r="D295" i="9"/>
  <c r="E295" i="9"/>
  <c r="F295" i="9"/>
  <c r="H295" i="9"/>
  <c r="I295" i="9"/>
  <c r="J295" i="9"/>
  <c r="D296" i="9"/>
  <c r="E296" i="9"/>
  <c r="K296" i="9"/>
  <c r="F296" i="9"/>
  <c r="H296" i="9"/>
  <c r="I296" i="9"/>
  <c r="J296" i="9"/>
  <c r="D297" i="9"/>
  <c r="H297" i="9"/>
  <c r="E297" i="9"/>
  <c r="G297" i="9"/>
  <c r="D298" i="9"/>
  <c r="E298" i="9"/>
  <c r="D299" i="9"/>
  <c r="I299" i="9"/>
  <c r="E299" i="9"/>
  <c r="H299" i="9"/>
  <c r="J299" i="9"/>
  <c r="D300" i="9"/>
  <c r="I300" i="9"/>
  <c r="E300" i="9"/>
  <c r="K300" i="9"/>
  <c r="L300" i="9"/>
  <c r="F300" i="9"/>
  <c r="G300" i="9"/>
  <c r="H300" i="9"/>
  <c r="J300" i="9"/>
  <c r="D301" i="9"/>
  <c r="H301" i="9"/>
  <c r="E301" i="9"/>
  <c r="G301" i="9"/>
  <c r="K301" i="9"/>
  <c r="D302" i="9"/>
  <c r="I302" i="9"/>
  <c r="E302" i="9"/>
  <c r="H302" i="9"/>
  <c r="L302" i="9"/>
  <c r="D303" i="9"/>
  <c r="H303" i="9"/>
  <c r="E303" i="9"/>
  <c r="F303" i="9"/>
  <c r="I303" i="9"/>
  <c r="D304" i="9"/>
  <c r="H304" i="9"/>
  <c r="E304" i="9"/>
  <c r="K304" i="9"/>
  <c r="F304" i="9"/>
  <c r="G304" i="9"/>
  <c r="I304" i="9"/>
  <c r="D305" i="9"/>
  <c r="E305" i="9"/>
  <c r="K305" i="9"/>
  <c r="H305" i="9"/>
  <c r="L305" i="9"/>
  <c r="D306" i="9"/>
  <c r="E306" i="9"/>
  <c r="H306" i="9"/>
  <c r="I306" i="9"/>
  <c r="D307" i="9"/>
  <c r="F307" i="9"/>
  <c r="E307" i="9"/>
  <c r="H307" i="9"/>
  <c r="D308" i="9"/>
  <c r="I308" i="9"/>
  <c r="E308" i="9"/>
  <c r="G308" i="9"/>
  <c r="F308" i="9"/>
  <c r="H308" i="9"/>
  <c r="K308" i="9"/>
  <c r="D309" i="9"/>
  <c r="E309" i="9"/>
  <c r="K309" i="9"/>
  <c r="G309" i="9"/>
  <c r="D310" i="9"/>
  <c r="L310" i="9"/>
  <c r="E310" i="9"/>
  <c r="D311" i="9"/>
  <c r="I311" i="9"/>
  <c r="E311" i="9"/>
  <c r="H311" i="9"/>
  <c r="J311" i="9"/>
  <c r="D312" i="9"/>
  <c r="I312" i="9"/>
  <c r="E312" i="9"/>
  <c r="K312" i="9"/>
  <c r="L312" i="9"/>
  <c r="F312" i="9"/>
  <c r="H312" i="9"/>
  <c r="J312" i="9"/>
  <c r="D313" i="9"/>
  <c r="H313" i="9"/>
  <c r="E313" i="9"/>
  <c r="L313" i="9"/>
  <c r="K313" i="9"/>
  <c r="D314" i="9"/>
  <c r="H314" i="9"/>
  <c r="E314" i="9"/>
  <c r="D315" i="9"/>
  <c r="F315" i="9"/>
  <c r="E315" i="9"/>
  <c r="H315" i="9"/>
  <c r="J315" i="9"/>
  <c r="D316" i="9"/>
  <c r="I316" i="9"/>
  <c r="E316" i="9"/>
  <c r="G316" i="9"/>
  <c r="F316" i="9"/>
  <c r="H316" i="9"/>
  <c r="K316" i="9"/>
  <c r="D317" i="9"/>
  <c r="H317" i="9"/>
  <c r="E317" i="9"/>
  <c r="D318" i="9"/>
  <c r="I318" i="9"/>
  <c r="E318" i="9"/>
  <c r="L318" i="9"/>
  <c r="H318" i="9"/>
  <c r="D319" i="9"/>
  <c r="E319" i="9"/>
  <c r="D320" i="9"/>
  <c r="F320" i="9"/>
  <c r="E320" i="9"/>
  <c r="L320" i="9"/>
  <c r="G320" i="9"/>
  <c r="J320" i="9"/>
  <c r="K320" i="9"/>
  <c r="D321" i="9"/>
  <c r="E321" i="9"/>
  <c r="H321" i="9"/>
  <c r="D322" i="9"/>
  <c r="H322" i="9"/>
  <c r="E322" i="9"/>
  <c r="I322" i="9"/>
  <c r="D323" i="9"/>
  <c r="F323" i="9"/>
  <c r="E323" i="9"/>
  <c r="H323" i="9"/>
  <c r="I323" i="9"/>
  <c r="J323" i="9"/>
  <c r="D324" i="9"/>
  <c r="E324" i="9"/>
  <c r="F324" i="9"/>
  <c r="H324" i="9"/>
  <c r="I324" i="9"/>
  <c r="J324" i="9"/>
  <c r="D325" i="9"/>
  <c r="E325" i="9"/>
  <c r="G325" i="9"/>
  <c r="D326" i="9"/>
  <c r="E326" i="9"/>
  <c r="D327" i="9"/>
  <c r="H327" i="9"/>
  <c r="E327" i="9"/>
  <c r="F327" i="9"/>
  <c r="I327" i="9"/>
  <c r="D328" i="9"/>
  <c r="H328" i="9"/>
  <c r="E328" i="9"/>
  <c r="K328" i="9"/>
  <c r="G328" i="9"/>
  <c r="I328" i="9"/>
  <c r="D329" i="9"/>
  <c r="E329" i="9"/>
  <c r="K329" i="9"/>
  <c r="H329" i="9"/>
  <c r="L329" i="9"/>
  <c r="D330" i="9"/>
  <c r="H330" i="9"/>
  <c r="E330" i="9"/>
  <c r="L330" i="9"/>
  <c r="I330" i="9"/>
  <c r="D331" i="9"/>
  <c r="E331" i="9"/>
  <c r="D332" i="9"/>
  <c r="F332" i="9"/>
  <c r="E332" i="9"/>
  <c r="L332" i="9"/>
  <c r="G332" i="9"/>
  <c r="J332" i="9"/>
  <c r="K332" i="9"/>
  <c r="D333" i="9"/>
  <c r="H333" i="9"/>
  <c r="E333" i="9"/>
  <c r="K333" i="9"/>
  <c r="G333" i="9"/>
  <c r="D334" i="9"/>
  <c r="H334" i="9"/>
  <c r="I334" i="9"/>
  <c r="E334" i="9"/>
  <c r="L334" i="9"/>
  <c r="D335" i="9"/>
  <c r="F335" i="9"/>
  <c r="E335" i="9"/>
  <c r="H335" i="9"/>
  <c r="I335" i="9"/>
  <c r="J335" i="9"/>
  <c r="D336" i="9"/>
  <c r="E336" i="9"/>
  <c r="F336" i="9"/>
  <c r="H336" i="9"/>
  <c r="I336" i="9"/>
  <c r="J336" i="9"/>
  <c r="D337" i="9"/>
  <c r="E337" i="9"/>
  <c r="G337" i="9"/>
  <c r="D338" i="9"/>
  <c r="I338" i="9"/>
  <c r="E338" i="9"/>
  <c r="H338" i="9"/>
  <c r="D11" i="8"/>
  <c r="D12" i="8"/>
  <c r="D13" i="8"/>
  <c r="D9" i="8"/>
  <c r="E9" i="8"/>
  <c r="E26" i="8"/>
  <c r="F26" i="8"/>
  <c r="G26" i="8"/>
  <c r="N26" i="8"/>
  <c r="E27" i="8"/>
  <c r="F27" i="8"/>
  <c r="G27" i="8"/>
  <c r="E28" i="8"/>
  <c r="F28" i="8"/>
  <c r="G28" i="8"/>
  <c r="N28" i="8"/>
  <c r="E29" i="8"/>
  <c r="F29" i="8"/>
  <c r="G29" i="8"/>
  <c r="N29" i="8"/>
  <c r="E30" i="8"/>
  <c r="F30" i="8"/>
  <c r="G30" i="8"/>
  <c r="N30" i="8"/>
  <c r="E31" i="8"/>
  <c r="F31" i="8"/>
  <c r="G31" i="8"/>
  <c r="E32" i="8"/>
  <c r="F32" i="8"/>
  <c r="G32" i="8"/>
  <c r="N32" i="8"/>
  <c r="E33" i="8"/>
  <c r="F33" i="8"/>
  <c r="G33" i="8"/>
  <c r="N33" i="8"/>
  <c r="E34" i="8"/>
  <c r="F34" i="8"/>
  <c r="G34" i="8"/>
  <c r="N34" i="8"/>
  <c r="E35" i="8"/>
  <c r="F35" i="8"/>
  <c r="G35" i="8"/>
  <c r="N35" i="8"/>
  <c r="E36" i="8"/>
  <c r="F36" i="8"/>
  <c r="G36" i="8"/>
  <c r="N36" i="8"/>
  <c r="E37" i="8"/>
  <c r="F37" i="8"/>
  <c r="G37" i="8"/>
  <c r="N37" i="8"/>
  <c r="E38" i="8"/>
  <c r="F38" i="8"/>
  <c r="G38" i="8"/>
  <c r="N38" i="8"/>
  <c r="E39" i="8"/>
  <c r="F39" i="8"/>
  <c r="G39" i="8"/>
  <c r="N39" i="8"/>
  <c r="E40" i="8"/>
  <c r="F40" i="8"/>
  <c r="G40" i="8"/>
  <c r="N40" i="8"/>
  <c r="E41" i="8"/>
  <c r="F41" i="8"/>
  <c r="G41" i="8"/>
  <c r="N41" i="8"/>
  <c r="E42" i="8"/>
  <c r="F42" i="8"/>
  <c r="G42" i="8"/>
  <c r="N42" i="8"/>
  <c r="E43" i="8"/>
  <c r="F43" i="8"/>
  <c r="G43" i="8"/>
  <c r="N43" i="8"/>
  <c r="E44" i="8"/>
  <c r="F44" i="8"/>
  <c r="G44" i="8"/>
  <c r="N44" i="8"/>
  <c r="E45" i="8"/>
  <c r="F45" i="8"/>
  <c r="G45" i="8"/>
  <c r="N45" i="8"/>
  <c r="E21" i="8"/>
  <c r="F21" i="8"/>
  <c r="G21" i="8"/>
  <c r="N21" i="8"/>
  <c r="E22" i="8"/>
  <c r="F22" i="8"/>
  <c r="G22" i="8"/>
  <c r="N22" i="8"/>
  <c r="E23" i="8"/>
  <c r="F23" i="8"/>
  <c r="G23" i="8"/>
  <c r="N23" i="8"/>
  <c r="E24" i="8"/>
  <c r="F24" i="8"/>
  <c r="G24" i="8"/>
  <c r="N24" i="8"/>
  <c r="E25" i="8"/>
  <c r="F25" i="8"/>
  <c r="G25" i="8"/>
  <c r="N25" i="8"/>
  <c r="C17" i="8"/>
  <c r="Q21" i="8"/>
  <c r="Q22" i="8"/>
  <c r="Q23" i="8"/>
  <c r="Q24" i="8"/>
  <c r="Q25" i="8"/>
  <c r="Q26" i="8"/>
  <c r="N27" i="8"/>
  <c r="Q27" i="8"/>
  <c r="Q28" i="8"/>
  <c r="Q29" i="8"/>
  <c r="Q30" i="8"/>
  <c r="N31" i="8"/>
  <c r="Q31" i="8"/>
  <c r="Q32" i="8"/>
  <c r="Q33" i="8"/>
  <c r="Q34" i="8"/>
  <c r="Q35" i="8"/>
  <c r="Q36" i="8"/>
  <c r="Q37" i="8"/>
  <c r="Q38" i="8"/>
  <c r="Q39" i="8"/>
  <c r="Q40" i="8"/>
  <c r="Q41" i="8"/>
  <c r="Q42" i="8"/>
  <c r="Q43" i="8"/>
  <c r="Q44" i="8"/>
  <c r="Q45" i="8"/>
  <c r="D21" i="6"/>
  <c r="F21" i="6" s="1"/>
  <c r="H21" i="6" s="1"/>
  <c r="D22" i="6"/>
  <c r="D23" i="6"/>
  <c r="F23" i="6" s="1"/>
  <c r="D24" i="6"/>
  <c r="F24" i="6" s="1"/>
  <c r="D25" i="6"/>
  <c r="I25" i="6" s="1"/>
  <c r="J25" i="6" s="1"/>
  <c r="D26" i="6"/>
  <c r="I26" i="6" s="1"/>
  <c r="J26" i="6" s="1"/>
  <c r="D27" i="6"/>
  <c r="D28" i="6"/>
  <c r="I28" i="6" s="1"/>
  <c r="J28" i="6" s="1"/>
  <c r="D29" i="6"/>
  <c r="F29" i="6" s="1"/>
  <c r="H29" i="6" s="1"/>
  <c r="D30" i="6"/>
  <c r="D31" i="6"/>
  <c r="F31" i="6" s="1"/>
  <c r="D32" i="6"/>
  <c r="I32" i="6" s="1"/>
  <c r="J32" i="6" s="1"/>
  <c r="E21" i="6"/>
  <c r="E22" i="6"/>
  <c r="E23" i="6"/>
  <c r="E24" i="6"/>
  <c r="E25" i="6"/>
  <c r="E26" i="6"/>
  <c r="E27" i="6"/>
  <c r="E28" i="6"/>
  <c r="E29" i="6"/>
  <c r="E30" i="6"/>
  <c r="E31" i="6"/>
  <c r="E32" i="6"/>
  <c r="I23" i="6"/>
  <c r="J23" i="6" s="1"/>
  <c r="G4" i="6"/>
  <c r="G5" i="6"/>
  <c r="G6" i="6"/>
  <c r="G7" i="6"/>
  <c r="D33" i="6"/>
  <c r="F33" i="6" s="1"/>
  <c r="G33" i="6" s="1"/>
  <c r="D34" i="6"/>
  <c r="D35" i="6"/>
  <c r="I35" i="6" s="1"/>
  <c r="J35" i="6" s="1"/>
  <c r="D36" i="6"/>
  <c r="D37" i="6"/>
  <c r="D38" i="6"/>
  <c r="D39" i="6"/>
  <c r="F39" i="6" s="1"/>
  <c r="H39" i="6" s="1"/>
  <c r="D40" i="6"/>
  <c r="F40" i="6" s="1"/>
  <c r="G40" i="6" s="1"/>
  <c r="D41" i="6"/>
  <c r="D42" i="6"/>
  <c r="D43" i="6"/>
  <c r="F43" i="6" s="1"/>
  <c r="H43" i="6" s="1"/>
  <c r="D44" i="6"/>
  <c r="F44" i="6" s="1"/>
  <c r="H44" i="6" s="1"/>
  <c r="D45" i="6"/>
  <c r="I45" i="6" s="1"/>
  <c r="J45" i="6" s="1"/>
  <c r="D46" i="6"/>
  <c r="D47" i="6"/>
  <c r="F47" i="6" s="1"/>
  <c r="D48" i="6"/>
  <c r="F48" i="6" s="1"/>
  <c r="H48" i="6" s="1"/>
  <c r="D49" i="6"/>
  <c r="I49" i="6" s="1"/>
  <c r="J49" i="6" s="1"/>
  <c r="D50" i="6"/>
  <c r="D51" i="6"/>
  <c r="F51" i="6" s="1"/>
  <c r="D52" i="6"/>
  <c r="F52" i="6" s="1"/>
  <c r="H52" i="6" s="1"/>
  <c r="D53" i="6"/>
  <c r="D54" i="6"/>
  <c r="D55" i="6"/>
  <c r="I55" i="6" s="1"/>
  <c r="J55" i="6" s="1"/>
  <c r="D56" i="6"/>
  <c r="F56" i="6" s="1"/>
  <c r="H56" i="6" s="1"/>
  <c r="D57" i="6"/>
  <c r="D58" i="6"/>
  <c r="D59" i="6"/>
  <c r="F59" i="6" s="1"/>
  <c r="G59" i="6" s="1"/>
  <c r="D60" i="6"/>
  <c r="D61" i="6"/>
  <c r="D62" i="6"/>
  <c r="D63" i="6"/>
  <c r="F63" i="6" s="1"/>
  <c r="H63" i="6" s="1"/>
  <c r="D64" i="6"/>
  <c r="F64" i="6" s="1"/>
  <c r="H64" i="6" s="1"/>
  <c r="D65" i="6"/>
  <c r="F65" i="6" s="1"/>
  <c r="G65" i="6" s="1"/>
  <c r="D66" i="6"/>
  <c r="D67" i="6"/>
  <c r="D68" i="6"/>
  <c r="D69" i="6"/>
  <c r="D70" i="6"/>
  <c r="D71" i="6"/>
  <c r="I71" i="6" s="1"/>
  <c r="J71" i="6" s="1"/>
  <c r="D72" i="6"/>
  <c r="F72" i="6" s="1"/>
  <c r="D73" i="6"/>
  <c r="F73" i="6" s="1"/>
  <c r="H73" i="6" s="1"/>
  <c r="D74" i="6"/>
  <c r="D75" i="6"/>
  <c r="F75" i="6" s="1"/>
  <c r="H75" i="6" s="1"/>
  <c r="D76" i="6"/>
  <c r="F76" i="6" s="1"/>
  <c r="H76" i="6" s="1"/>
  <c r="D77" i="6"/>
  <c r="D78" i="6"/>
  <c r="D79" i="6"/>
  <c r="F79" i="6" s="1"/>
  <c r="H79" i="6" s="1"/>
  <c r="D80" i="6"/>
  <c r="F80" i="6" s="1"/>
  <c r="D81" i="6"/>
  <c r="F81" i="6" s="1"/>
  <c r="H81" i="6" s="1"/>
  <c r="D82" i="6"/>
  <c r="F82" i="6" s="1"/>
  <c r="H82" i="6" s="1"/>
  <c r="D83" i="6"/>
  <c r="F83" i="6" s="1"/>
  <c r="H83" i="6" s="1"/>
  <c r="D84" i="6"/>
  <c r="F84" i="6" s="1"/>
  <c r="H84" i="6" s="1"/>
  <c r="D85" i="6"/>
  <c r="D86" i="6"/>
  <c r="D87" i="6"/>
  <c r="I87" i="6"/>
  <c r="J87" i="6"/>
  <c r="D88" i="6"/>
  <c r="F88" i="6"/>
  <c r="D89" i="6"/>
  <c r="D90" i="6"/>
  <c r="D91" i="6"/>
  <c r="D92" i="6"/>
  <c r="D93" i="6"/>
  <c r="D94" i="6"/>
  <c r="D95" i="6"/>
  <c r="I95" i="6"/>
  <c r="J95" i="6"/>
  <c r="D96" i="6"/>
  <c r="D97" i="6"/>
  <c r="F97" i="6"/>
  <c r="D98" i="6"/>
  <c r="F98" i="6"/>
  <c r="D99" i="6"/>
  <c r="D100" i="6"/>
  <c r="F100" i="6"/>
  <c r="D101" i="6"/>
  <c r="D102" i="6"/>
  <c r="D103" i="6"/>
  <c r="D104" i="6"/>
  <c r="D105" i="6"/>
  <c r="D106" i="6"/>
  <c r="D107" i="6"/>
  <c r="D108" i="6"/>
  <c r="D109" i="6"/>
  <c r="D110" i="6"/>
  <c r="D111" i="6"/>
  <c r="F111" i="6"/>
  <c r="D112" i="6"/>
  <c r="F112" i="6"/>
  <c r="D113" i="6"/>
  <c r="D114" i="6"/>
  <c r="F114" i="6"/>
  <c r="D115" i="6"/>
  <c r="D116" i="6"/>
  <c r="D117" i="6"/>
  <c r="D118" i="6"/>
  <c r="D119" i="6"/>
  <c r="I119" i="6"/>
  <c r="J119" i="6"/>
  <c r="D120" i="6"/>
  <c r="F120" i="6"/>
  <c r="D121" i="6"/>
  <c r="D122" i="6"/>
  <c r="D123" i="6"/>
  <c r="D124" i="6"/>
  <c r="D125" i="6"/>
  <c r="D126" i="6"/>
  <c r="D127" i="6"/>
  <c r="I127" i="6"/>
  <c r="J127" i="6"/>
  <c r="D128" i="6"/>
  <c r="D129" i="6"/>
  <c r="F129" i="6"/>
  <c r="D130" i="6"/>
  <c r="F130" i="6"/>
  <c r="D131" i="6"/>
  <c r="D132" i="6"/>
  <c r="F132" i="6"/>
  <c r="D133" i="6"/>
  <c r="D134" i="6"/>
  <c r="D135" i="6"/>
  <c r="D136" i="6"/>
  <c r="D137" i="6"/>
  <c r="D138" i="6"/>
  <c r="D139" i="6"/>
  <c r="D140" i="6"/>
  <c r="D141" i="6"/>
  <c r="D142" i="6"/>
  <c r="D143" i="6"/>
  <c r="F143" i="6"/>
  <c r="D144" i="6"/>
  <c r="F144" i="6"/>
  <c r="D145" i="6"/>
  <c r="D146" i="6"/>
  <c r="F146" i="6"/>
  <c r="D147" i="6"/>
  <c r="D148" i="6"/>
  <c r="D149" i="6"/>
  <c r="D150" i="6"/>
  <c r="D151" i="6"/>
  <c r="I151" i="6"/>
  <c r="J151" i="6"/>
  <c r="D152" i="6"/>
  <c r="F152" i="6"/>
  <c r="D153" i="6"/>
  <c r="D154" i="6"/>
  <c r="D155" i="6"/>
  <c r="D156" i="6"/>
  <c r="D157" i="6"/>
  <c r="D158" i="6"/>
  <c r="D159" i="6"/>
  <c r="I159" i="6"/>
  <c r="J159" i="6"/>
  <c r="D160" i="6"/>
  <c r="D161" i="6"/>
  <c r="D162" i="6"/>
  <c r="D163" i="6"/>
  <c r="D164" i="6"/>
  <c r="D165" i="6"/>
  <c r="D166" i="6"/>
  <c r="F166" i="6"/>
  <c r="D167" i="6"/>
  <c r="D168" i="6"/>
  <c r="F168" i="6"/>
  <c r="D169" i="6"/>
  <c r="D170" i="6"/>
  <c r="F170" i="6"/>
  <c r="D171" i="6"/>
  <c r="D172" i="6"/>
  <c r="D173" i="6"/>
  <c r="D174" i="6"/>
  <c r="D175" i="6"/>
  <c r="F175" i="6"/>
  <c r="D176" i="6"/>
  <c r="D177" i="6"/>
  <c r="D178" i="6"/>
  <c r="F178" i="6"/>
  <c r="D179" i="6"/>
  <c r="D180" i="6"/>
  <c r="D181" i="6"/>
  <c r="D182" i="6"/>
  <c r="D183" i="6"/>
  <c r="I183" i="6"/>
  <c r="J183" i="6"/>
  <c r="D184" i="6"/>
  <c r="F184" i="6"/>
  <c r="D185" i="6"/>
  <c r="D186" i="6"/>
  <c r="D187" i="6"/>
  <c r="D188" i="6"/>
  <c r="D189" i="6"/>
  <c r="D190" i="6"/>
  <c r="D191" i="6"/>
  <c r="I191" i="6"/>
  <c r="J191" i="6"/>
  <c r="D192" i="6"/>
  <c r="D193" i="6"/>
  <c r="F193" i="6"/>
  <c r="H193" i="6"/>
  <c r="D194" i="6"/>
  <c r="D195" i="6"/>
  <c r="D196" i="6"/>
  <c r="F196" i="6"/>
  <c r="D197" i="6"/>
  <c r="D198" i="6"/>
  <c r="F198" i="6"/>
  <c r="D199" i="6"/>
  <c r="D200" i="6"/>
  <c r="D201" i="6"/>
  <c r="D202" i="6"/>
  <c r="F202" i="6"/>
  <c r="D203" i="6"/>
  <c r="D204" i="6"/>
  <c r="I204" i="6"/>
  <c r="J204" i="6"/>
  <c r="D205" i="6"/>
  <c r="D206" i="6"/>
  <c r="D207" i="6"/>
  <c r="I207" i="6"/>
  <c r="J207" i="6"/>
  <c r="D208" i="6"/>
  <c r="D209" i="6"/>
  <c r="D210" i="6"/>
  <c r="D211" i="6"/>
  <c r="D21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I46" i="6"/>
  <c r="J46" i="6" s="1"/>
  <c r="E47" i="6"/>
  <c r="E48" i="6"/>
  <c r="E49" i="6"/>
  <c r="E50" i="6"/>
  <c r="E51" i="6"/>
  <c r="E52" i="6"/>
  <c r="E53" i="6"/>
  <c r="E54" i="6"/>
  <c r="I54" i="6"/>
  <c r="J54" i="6" s="1"/>
  <c r="E55" i="6"/>
  <c r="E56" i="6"/>
  <c r="E57" i="6"/>
  <c r="E58" i="6"/>
  <c r="E59" i="6"/>
  <c r="E60" i="6"/>
  <c r="E61" i="6"/>
  <c r="E62" i="6"/>
  <c r="I62" i="6"/>
  <c r="J62" i="6" s="1"/>
  <c r="E63" i="6"/>
  <c r="E64" i="6"/>
  <c r="E65" i="6"/>
  <c r="E66" i="6"/>
  <c r="E67" i="6"/>
  <c r="E68" i="6"/>
  <c r="E69" i="6"/>
  <c r="E70" i="6"/>
  <c r="I70" i="6"/>
  <c r="J70" i="6" s="1"/>
  <c r="E71" i="6"/>
  <c r="E72" i="6"/>
  <c r="E73" i="6"/>
  <c r="E74" i="6"/>
  <c r="E75" i="6"/>
  <c r="E76" i="6"/>
  <c r="E77" i="6"/>
  <c r="E78" i="6"/>
  <c r="I78" i="6"/>
  <c r="E79" i="6"/>
  <c r="E80" i="6"/>
  <c r="E81" i="6"/>
  <c r="E82" i="6"/>
  <c r="E83" i="6"/>
  <c r="E84" i="6"/>
  <c r="E85" i="6"/>
  <c r="E86" i="6"/>
  <c r="I86" i="6"/>
  <c r="J86" i="6"/>
  <c r="E87" i="6"/>
  <c r="E88" i="6"/>
  <c r="E89" i="6"/>
  <c r="E90" i="6"/>
  <c r="E91" i="6"/>
  <c r="E92" i="6"/>
  <c r="E93" i="6"/>
  <c r="I93" i="6"/>
  <c r="E94" i="6"/>
  <c r="I94" i="6"/>
  <c r="E95" i="6"/>
  <c r="E96" i="6"/>
  <c r="E97" i="6"/>
  <c r="E98" i="6"/>
  <c r="E99" i="6"/>
  <c r="E100" i="6"/>
  <c r="E101" i="6"/>
  <c r="E102" i="6"/>
  <c r="I102" i="6"/>
  <c r="J102" i="6"/>
  <c r="E103" i="6"/>
  <c r="I103" i="6"/>
  <c r="J103" i="6"/>
  <c r="E104" i="6"/>
  <c r="E105" i="6"/>
  <c r="E106" i="6"/>
  <c r="E107" i="6"/>
  <c r="E108" i="6"/>
  <c r="E109" i="6"/>
  <c r="I109" i="6"/>
  <c r="E110" i="6"/>
  <c r="I110" i="6"/>
  <c r="E111" i="6"/>
  <c r="E112" i="6"/>
  <c r="E113" i="6"/>
  <c r="E114" i="6"/>
  <c r="E115" i="6"/>
  <c r="E116" i="6"/>
  <c r="E117" i="6"/>
  <c r="E118" i="6"/>
  <c r="I118" i="6"/>
  <c r="J118" i="6"/>
  <c r="E119" i="6"/>
  <c r="E120" i="6"/>
  <c r="E121" i="6"/>
  <c r="E122" i="6"/>
  <c r="E123" i="6"/>
  <c r="E124" i="6"/>
  <c r="E125" i="6"/>
  <c r="I125" i="6"/>
  <c r="E126" i="6"/>
  <c r="E127" i="6"/>
  <c r="E128" i="6"/>
  <c r="E129" i="6"/>
  <c r="E130" i="6"/>
  <c r="E131" i="6"/>
  <c r="E132" i="6"/>
  <c r="E133" i="6"/>
  <c r="E134" i="6"/>
  <c r="I134" i="6"/>
  <c r="J134" i="6"/>
  <c r="E135" i="6"/>
  <c r="I135" i="6"/>
  <c r="J135" i="6"/>
  <c r="E136" i="6"/>
  <c r="E137" i="6"/>
  <c r="E138" i="6"/>
  <c r="E139" i="6"/>
  <c r="E140" i="6"/>
  <c r="E141" i="6"/>
  <c r="I141" i="6"/>
  <c r="E142" i="6"/>
  <c r="I142" i="6"/>
  <c r="E143" i="6"/>
  <c r="E144" i="6"/>
  <c r="E145" i="6"/>
  <c r="E146" i="6"/>
  <c r="E147" i="6"/>
  <c r="E148" i="6"/>
  <c r="E149" i="6"/>
  <c r="E150" i="6"/>
  <c r="I150" i="6"/>
  <c r="J150" i="6"/>
  <c r="E151" i="6"/>
  <c r="E152" i="6"/>
  <c r="E153" i="6"/>
  <c r="E154" i="6"/>
  <c r="E155" i="6"/>
  <c r="E156" i="6"/>
  <c r="E157" i="6"/>
  <c r="I157" i="6"/>
  <c r="E158" i="6"/>
  <c r="I158" i="6"/>
  <c r="E159" i="6"/>
  <c r="E160" i="6"/>
  <c r="E161" i="6"/>
  <c r="E162" i="6"/>
  <c r="I162" i="6"/>
  <c r="J162" i="6"/>
  <c r="E163" i="6"/>
  <c r="E164" i="6"/>
  <c r="E165" i="6"/>
  <c r="I165" i="6"/>
  <c r="E166" i="6"/>
  <c r="I166" i="6"/>
  <c r="E167" i="6"/>
  <c r="I167" i="6"/>
  <c r="J167" i="6"/>
  <c r="E168" i="6"/>
  <c r="E169" i="6"/>
  <c r="E170" i="6"/>
  <c r="E171" i="6"/>
  <c r="E172" i="6"/>
  <c r="E173" i="6"/>
  <c r="E174" i="6"/>
  <c r="I174" i="6"/>
  <c r="E175" i="6"/>
  <c r="E176" i="6"/>
  <c r="E177" i="6"/>
  <c r="E178" i="6"/>
  <c r="E179" i="6"/>
  <c r="E180" i="6"/>
  <c r="E181" i="6"/>
  <c r="I181" i="6"/>
  <c r="J181" i="6"/>
  <c r="E182" i="6"/>
  <c r="E183" i="6"/>
  <c r="E184" i="6"/>
  <c r="E185" i="6"/>
  <c r="E186" i="6"/>
  <c r="E187" i="6"/>
  <c r="E188" i="6"/>
  <c r="E189" i="6"/>
  <c r="E190" i="6"/>
  <c r="I190" i="6"/>
  <c r="J190" i="6"/>
  <c r="E191" i="6"/>
  <c r="E192" i="6"/>
  <c r="E193" i="6"/>
  <c r="E194" i="6"/>
  <c r="I194" i="6"/>
  <c r="E195" i="6"/>
  <c r="E196" i="6"/>
  <c r="E197" i="6"/>
  <c r="I197" i="6"/>
  <c r="E198" i="6"/>
  <c r="E199" i="6"/>
  <c r="I199" i="6"/>
  <c r="J199" i="6"/>
  <c r="E200" i="6"/>
  <c r="E201" i="6"/>
  <c r="E202" i="6"/>
  <c r="E203" i="6"/>
  <c r="E204" i="6"/>
  <c r="E205" i="6"/>
  <c r="E206" i="6"/>
  <c r="I206" i="6"/>
  <c r="J206" i="6"/>
  <c r="E207" i="6"/>
  <c r="E208" i="6"/>
  <c r="I208" i="6"/>
  <c r="E209" i="6"/>
  <c r="E210" i="6"/>
  <c r="I210" i="6"/>
  <c r="E211" i="6"/>
  <c r="E212" i="6"/>
  <c r="B10" i="6"/>
  <c r="A13" i="6"/>
  <c r="C13" i="6"/>
  <c r="D17" i="6"/>
  <c r="J13" i="6"/>
  <c r="H15" i="6"/>
  <c r="N15" i="6"/>
  <c r="D16" i="6"/>
  <c r="D15" i="6"/>
  <c r="E16" i="6"/>
  <c r="E15" i="6"/>
  <c r="F16" i="6"/>
  <c r="F15" i="6"/>
  <c r="F12" i="6"/>
  <c r="G16" i="6"/>
  <c r="G15" i="6"/>
  <c r="H16" i="6"/>
  <c r="I16" i="6"/>
  <c r="I15" i="6"/>
  <c r="I12" i="6"/>
  <c r="I13" i="6"/>
  <c r="J16" i="6"/>
  <c r="J15" i="6"/>
  <c r="J12" i="6"/>
  <c r="K16" i="6"/>
  <c r="K15" i="6"/>
  <c r="L16" i="6"/>
  <c r="L15" i="6"/>
  <c r="M16" i="6"/>
  <c r="M15" i="6"/>
  <c r="N16" i="6"/>
  <c r="O16" i="6"/>
  <c r="O15" i="6"/>
  <c r="F38" i="6"/>
  <c r="G38" i="6" s="1"/>
  <c r="I38" i="6"/>
  <c r="J38" i="6" s="1"/>
  <c r="F46" i="6"/>
  <c r="G46" i="6" s="1"/>
  <c r="F54" i="6"/>
  <c r="F62" i="6"/>
  <c r="H62" i="6" s="1"/>
  <c r="F70" i="6"/>
  <c r="F78" i="6"/>
  <c r="H78" i="6" s="1"/>
  <c r="J78" i="6"/>
  <c r="F85" i="6"/>
  <c r="H85" i="6"/>
  <c r="G85" i="6"/>
  <c r="I85" i="6"/>
  <c r="J85" i="6"/>
  <c r="F86" i="6"/>
  <c r="F87" i="6"/>
  <c r="H87" i="6"/>
  <c r="F89" i="6"/>
  <c r="G89" i="6"/>
  <c r="I89" i="6"/>
  <c r="J89" i="6"/>
  <c r="F90" i="6"/>
  <c r="I90" i="6"/>
  <c r="J90" i="6"/>
  <c r="F92" i="6"/>
  <c r="F93" i="6"/>
  <c r="H93" i="6"/>
  <c r="G93" i="6"/>
  <c r="J93" i="6"/>
  <c r="F94" i="6"/>
  <c r="J94" i="6"/>
  <c r="F95" i="6"/>
  <c r="H95" i="6"/>
  <c r="F96" i="6"/>
  <c r="G97" i="6"/>
  <c r="H97" i="6"/>
  <c r="I98" i="6"/>
  <c r="J98" i="6"/>
  <c r="F101" i="6"/>
  <c r="H101" i="6"/>
  <c r="I101" i="6"/>
  <c r="J101" i="6"/>
  <c r="F102" i="6"/>
  <c r="F103" i="6"/>
  <c r="H103" i="6"/>
  <c r="F104" i="6"/>
  <c r="F105" i="6"/>
  <c r="G105" i="6"/>
  <c r="H105" i="6"/>
  <c r="I105" i="6"/>
  <c r="J105" i="6"/>
  <c r="F106" i="6"/>
  <c r="I106" i="6"/>
  <c r="J106" i="6"/>
  <c r="F108" i="6"/>
  <c r="F109" i="6"/>
  <c r="H109" i="6"/>
  <c r="G109" i="6"/>
  <c r="J109" i="6"/>
  <c r="F110" i="6"/>
  <c r="J110" i="6"/>
  <c r="H111" i="6"/>
  <c r="F113" i="6"/>
  <c r="G113" i="6"/>
  <c r="H113" i="6"/>
  <c r="I113" i="6"/>
  <c r="J113" i="6"/>
  <c r="I114" i="6"/>
  <c r="J114" i="6"/>
  <c r="F116" i="6"/>
  <c r="F117" i="6"/>
  <c r="H117" i="6"/>
  <c r="I117" i="6"/>
  <c r="J117" i="6"/>
  <c r="F118" i="6"/>
  <c r="F119" i="6"/>
  <c r="H119" i="6"/>
  <c r="F121" i="6"/>
  <c r="G121" i="6"/>
  <c r="H121" i="6"/>
  <c r="I121" i="6"/>
  <c r="J121" i="6"/>
  <c r="F122" i="6"/>
  <c r="I122" i="6"/>
  <c r="J122" i="6"/>
  <c r="F124" i="6"/>
  <c r="F125" i="6"/>
  <c r="H125" i="6"/>
  <c r="G125" i="6"/>
  <c r="J125" i="6"/>
  <c r="F126" i="6"/>
  <c r="F127" i="6"/>
  <c r="H127" i="6"/>
  <c r="F128" i="6"/>
  <c r="G129" i="6"/>
  <c r="H129" i="6"/>
  <c r="I130" i="6"/>
  <c r="J130" i="6"/>
  <c r="F133" i="6"/>
  <c r="H133" i="6"/>
  <c r="G133" i="6"/>
  <c r="I133" i="6"/>
  <c r="J133" i="6"/>
  <c r="F134" i="6"/>
  <c r="F135" i="6"/>
  <c r="H135" i="6"/>
  <c r="F136" i="6"/>
  <c r="F137" i="6"/>
  <c r="G137" i="6"/>
  <c r="I137" i="6"/>
  <c r="J137" i="6"/>
  <c r="F138" i="6"/>
  <c r="I138" i="6"/>
  <c r="J138" i="6"/>
  <c r="F140" i="6"/>
  <c r="F141" i="6"/>
  <c r="H141" i="6"/>
  <c r="G141" i="6"/>
  <c r="J141" i="6"/>
  <c r="F142" i="6"/>
  <c r="J142" i="6"/>
  <c r="H143" i="6"/>
  <c r="F145" i="6"/>
  <c r="G145" i="6"/>
  <c r="H145" i="6"/>
  <c r="I145" i="6"/>
  <c r="J145" i="6"/>
  <c r="I146" i="6"/>
  <c r="J146" i="6"/>
  <c r="F148" i="6"/>
  <c r="F149" i="6"/>
  <c r="H149" i="6"/>
  <c r="G149" i="6"/>
  <c r="I149" i="6"/>
  <c r="J149" i="6"/>
  <c r="F150" i="6"/>
  <c r="F151" i="6"/>
  <c r="H151" i="6"/>
  <c r="F153" i="6"/>
  <c r="G153" i="6"/>
  <c r="I153" i="6"/>
  <c r="J153" i="6"/>
  <c r="F154" i="6"/>
  <c r="I154" i="6"/>
  <c r="J154" i="6"/>
  <c r="F156" i="6"/>
  <c r="F157" i="6"/>
  <c r="H157" i="6"/>
  <c r="G157" i="6"/>
  <c r="J157" i="6"/>
  <c r="F158" i="6"/>
  <c r="J158" i="6"/>
  <c r="F159" i="6"/>
  <c r="H159" i="6"/>
  <c r="G159" i="6"/>
  <c r="F160" i="6"/>
  <c r="F161" i="6"/>
  <c r="H161" i="6"/>
  <c r="G161" i="6"/>
  <c r="I161" i="6"/>
  <c r="J161" i="6"/>
  <c r="F162" i="6"/>
  <c r="F164" i="6"/>
  <c r="F165" i="6"/>
  <c r="G165" i="6"/>
  <c r="H165" i="6"/>
  <c r="J165" i="6"/>
  <c r="J166" i="6"/>
  <c r="F167" i="6"/>
  <c r="G167" i="6"/>
  <c r="F169" i="6"/>
  <c r="I169" i="6"/>
  <c r="J169" i="6"/>
  <c r="I170" i="6"/>
  <c r="J170" i="6"/>
  <c r="F172" i="6"/>
  <c r="F173" i="6"/>
  <c r="G173" i="6"/>
  <c r="H173" i="6"/>
  <c r="I173" i="6"/>
  <c r="J173" i="6"/>
  <c r="F174" i="6"/>
  <c r="J174" i="6"/>
  <c r="H175" i="6"/>
  <c r="F176" i="6"/>
  <c r="F177" i="6"/>
  <c r="H177" i="6"/>
  <c r="G177" i="6"/>
  <c r="I177" i="6"/>
  <c r="J177" i="6"/>
  <c r="I178" i="6"/>
  <c r="J178" i="6"/>
  <c r="F180" i="6"/>
  <c r="F181" i="6"/>
  <c r="H181" i="6"/>
  <c r="F182" i="6"/>
  <c r="I182" i="6"/>
  <c r="J182" i="6"/>
  <c r="F183" i="6"/>
  <c r="G183" i="6"/>
  <c r="F185" i="6"/>
  <c r="G185" i="6"/>
  <c r="H185" i="6"/>
  <c r="I185" i="6"/>
  <c r="J185" i="6"/>
  <c r="F186" i="6"/>
  <c r="I186" i="6"/>
  <c r="J186" i="6"/>
  <c r="F188" i="6"/>
  <c r="F189" i="6"/>
  <c r="H189" i="6"/>
  <c r="I189" i="6"/>
  <c r="J189" i="6"/>
  <c r="F190" i="6"/>
  <c r="F191" i="6"/>
  <c r="H191" i="6"/>
  <c r="G191" i="6"/>
  <c r="F192" i="6"/>
  <c r="F194" i="6"/>
  <c r="J194" i="6"/>
  <c r="I196" i="6"/>
  <c r="J196" i="6"/>
  <c r="F197" i="6"/>
  <c r="G197" i="6"/>
  <c r="H197" i="6"/>
  <c r="J197" i="6"/>
  <c r="I198" i="6"/>
  <c r="J198" i="6"/>
  <c r="F199" i="6"/>
  <c r="G199" i="6"/>
  <c r="H199" i="6"/>
  <c r="F200" i="6"/>
  <c r="I200" i="6"/>
  <c r="J200" i="6"/>
  <c r="F201" i="6"/>
  <c r="I201" i="6"/>
  <c r="J201" i="6"/>
  <c r="I202" i="6"/>
  <c r="J202" i="6"/>
  <c r="F204" i="6"/>
  <c r="F205" i="6"/>
  <c r="H205" i="6"/>
  <c r="I205" i="6"/>
  <c r="J205" i="6"/>
  <c r="F206" i="6"/>
  <c r="F207" i="6"/>
  <c r="H207" i="6"/>
  <c r="G207" i="6"/>
  <c r="F208" i="6"/>
  <c r="J208" i="6"/>
  <c r="F209" i="6"/>
  <c r="G209" i="6"/>
  <c r="H209" i="6"/>
  <c r="I209" i="6"/>
  <c r="J209" i="6"/>
  <c r="F210" i="6"/>
  <c r="J210" i="6"/>
  <c r="F212" i="6"/>
  <c r="I212" i="6"/>
  <c r="J212" i="6"/>
  <c r="D213" i="6"/>
  <c r="E213" i="6"/>
  <c r="F213" i="6"/>
  <c r="H213" i="6"/>
  <c r="D214" i="6"/>
  <c r="F214" i="6"/>
  <c r="H214" i="6"/>
  <c r="E214" i="6"/>
  <c r="D215" i="6"/>
  <c r="E215" i="6"/>
  <c r="F215" i="6"/>
  <c r="H215" i="6"/>
  <c r="D216" i="6"/>
  <c r="E216" i="6"/>
  <c r="F216" i="6"/>
  <c r="H216" i="6"/>
  <c r="D217" i="6"/>
  <c r="F217" i="6"/>
  <c r="H217" i="6"/>
  <c r="E217" i="6"/>
  <c r="D218" i="6"/>
  <c r="F218" i="6"/>
  <c r="G218" i="6"/>
  <c r="E218" i="6"/>
  <c r="D219" i="6"/>
  <c r="G219" i="6"/>
  <c r="E219" i="6"/>
  <c r="F219" i="6"/>
  <c r="H219" i="6"/>
  <c r="D220" i="6"/>
  <c r="E220" i="6"/>
  <c r="F220" i="6"/>
  <c r="H220" i="6"/>
  <c r="D221" i="6"/>
  <c r="F221" i="6"/>
  <c r="E221" i="6"/>
  <c r="H221" i="6"/>
  <c r="D222" i="6"/>
  <c r="E222" i="6"/>
  <c r="D223" i="6"/>
  <c r="E223" i="6"/>
  <c r="F223" i="6"/>
  <c r="D224" i="6"/>
  <c r="F224" i="6"/>
  <c r="H224" i="6"/>
  <c r="E224" i="6"/>
  <c r="D225" i="6"/>
  <c r="E225" i="6"/>
  <c r="F225" i="6"/>
  <c r="H225" i="6"/>
  <c r="D226" i="6"/>
  <c r="E226" i="6"/>
  <c r="D227" i="6"/>
  <c r="G227" i="6"/>
  <c r="E227" i="6"/>
  <c r="F227" i="6"/>
  <c r="H227" i="6"/>
  <c r="D228" i="6"/>
  <c r="F228" i="6"/>
  <c r="E228" i="6"/>
  <c r="H228" i="6"/>
  <c r="D229" i="6"/>
  <c r="E229" i="6"/>
  <c r="F229" i="6"/>
  <c r="H229" i="6"/>
  <c r="D230" i="6"/>
  <c r="E230" i="6"/>
  <c r="F230" i="6"/>
  <c r="H230" i="6"/>
  <c r="D231" i="6"/>
  <c r="E231" i="6"/>
  <c r="F231" i="6"/>
  <c r="H231" i="6"/>
  <c r="D232" i="6"/>
  <c r="E232" i="6"/>
  <c r="F232" i="6"/>
  <c r="H232" i="6"/>
  <c r="D233" i="6"/>
  <c r="F233" i="6"/>
  <c r="H233" i="6"/>
  <c r="E233" i="6"/>
  <c r="D234" i="6"/>
  <c r="F234" i="6"/>
  <c r="G234" i="6"/>
  <c r="E234" i="6"/>
  <c r="H234" i="6"/>
  <c r="D235" i="6"/>
  <c r="G235" i="6"/>
  <c r="E235" i="6"/>
  <c r="F235" i="6"/>
  <c r="H235" i="6"/>
  <c r="D236" i="6"/>
  <c r="F236" i="6"/>
  <c r="H236" i="6"/>
  <c r="E236" i="6"/>
  <c r="D237" i="6"/>
  <c r="F237" i="6"/>
  <c r="E237" i="6"/>
  <c r="H237" i="6"/>
  <c r="D238" i="6"/>
  <c r="E238" i="6"/>
  <c r="D239" i="6"/>
  <c r="E239" i="6"/>
  <c r="F239" i="6"/>
  <c r="D240" i="6"/>
  <c r="F240" i="6"/>
  <c r="H240" i="6"/>
  <c r="E240" i="6"/>
  <c r="D241" i="6"/>
  <c r="E241" i="6"/>
  <c r="F241" i="6"/>
  <c r="H241" i="6"/>
  <c r="D242" i="6"/>
  <c r="E242" i="6"/>
  <c r="D243" i="6"/>
  <c r="G243" i="6"/>
  <c r="E243" i="6"/>
  <c r="F243" i="6"/>
  <c r="H243" i="6"/>
  <c r="D244" i="6"/>
  <c r="F244" i="6"/>
  <c r="H244" i="6"/>
  <c r="E244" i="6"/>
  <c r="D245" i="6"/>
  <c r="E245" i="6"/>
  <c r="F245" i="6"/>
  <c r="H245" i="6"/>
  <c r="D246" i="6"/>
  <c r="E246" i="6"/>
  <c r="F246" i="6"/>
  <c r="H246" i="6"/>
  <c r="D247" i="6"/>
  <c r="E247" i="6"/>
  <c r="F247" i="6"/>
  <c r="H247" i="6"/>
  <c r="D248" i="6"/>
  <c r="E248" i="6"/>
  <c r="F248" i="6"/>
  <c r="H248" i="6"/>
  <c r="D249" i="6"/>
  <c r="E249" i="6"/>
  <c r="F249" i="6"/>
  <c r="H249" i="6"/>
  <c r="D250" i="6"/>
  <c r="G250" i="6"/>
  <c r="E250" i="6"/>
  <c r="F250" i="6"/>
  <c r="H250" i="6"/>
  <c r="D251" i="6"/>
  <c r="G251" i="6"/>
  <c r="E251" i="6"/>
  <c r="F251" i="6"/>
  <c r="H251" i="6"/>
  <c r="D252" i="6"/>
  <c r="E252" i="6"/>
  <c r="F252" i="6"/>
  <c r="H252" i="6"/>
  <c r="D253" i="6"/>
  <c r="F253" i="6"/>
  <c r="E253" i="6"/>
  <c r="H253" i="6"/>
  <c r="D254" i="6"/>
  <c r="E254" i="6"/>
  <c r="D255" i="6"/>
  <c r="E255" i="6"/>
  <c r="F255" i="6"/>
  <c r="D256" i="6"/>
  <c r="F256" i="6"/>
  <c r="H256" i="6"/>
  <c r="E256" i="6"/>
  <c r="D257" i="6"/>
  <c r="E257" i="6"/>
  <c r="F257" i="6"/>
  <c r="H257" i="6"/>
  <c r="D258" i="6"/>
  <c r="E258" i="6"/>
  <c r="D259" i="6"/>
  <c r="E259" i="6"/>
  <c r="D260" i="6"/>
  <c r="F260" i="6"/>
  <c r="E260" i="6"/>
  <c r="H260" i="6"/>
  <c r="D261" i="6"/>
  <c r="E261" i="6"/>
  <c r="F261" i="6"/>
  <c r="H261" i="6"/>
  <c r="D262" i="6"/>
  <c r="F262" i="6"/>
  <c r="H262" i="6"/>
  <c r="E262" i="6"/>
  <c r="D263" i="6"/>
  <c r="E263" i="6"/>
  <c r="F263" i="6"/>
  <c r="H263" i="6"/>
  <c r="D264" i="6"/>
  <c r="E264" i="6"/>
  <c r="F264" i="6"/>
  <c r="H264" i="6"/>
  <c r="D265" i="6"/>
  <c r="F265" i="6"/>
  <c r="H265" i="6"/>
  <c r="E265" i="6"/>
  <c r="D266" i="6"/>
  <c r="F266" i="6"/>
  <c r="G266" i="6"/>
  <c r="E266" i="6"/>
  <c r="D267" i="6"/>
  <c r="G267" i="6"/>
  <c r="E267" i="6"/>
  <c r="F267" i="6"/>
  <c r="H267" i="6"/>
  <c r="D268" i="6"/>
  <c r="E268" i="6"/>
  <c r="F268" i="6"/>
  <c r="H268" i="6"/>
  <c r="D269" i="6"/>
  <c r="F269" i="6"/>
  <c r="E269" i="6"/>
  <c r="H269" i="6"/>
  <c r="D270" i="6"/>
  <c r="E270" i="6"/>
  <c r="D271" i="6"/>
  <c r="E271" i="6"/>
  <c r="F271" i="6"/>
  <c r="D272" i="6"/>
  <c r="F272" i="6"/>
  <c r="H272" i="6"/>
  <c r="E272" i="6"/>
  <c r="D273" i="6"/>
  <c r="E273" i="6"/>
  <c r="F273" i="6"/>
  <c r="H273" i="6"/>
  <c r="D274" i="6"/>
  <c r="E274" i="6"/>
  <c r="D275" i="6"/>
  <c r="G275" i="6"/>
  <c r="E275" i="6"/>
  <c r="F275" i="6"/>
  <c r="H275" i="6"/>
  <c r="D276" i="6"/>
  <c r="F276" i="6"/>
  <c r="E276" i="6"/>
  <c r="H276" i="6"/>
  <c r="D277" i="6"/>
  <c r="E277" i="6"/>
  <c r="F277" i="6"/>
  <c r="H277" i="6"/>
  <c r="D278" i="6"/>
  <c r="E278" i="6"/>
  <c r="F278" i="6"/>
  <c r="H278" i="6"/>
  <c r="D279" i="6"/>
  <c r="G279" i="6"/>
  <c r="E279" i="6"/>
  <c r="F279" i="6"/>
  <c r="H279" i="6"/>
  <c r="D280" i="6"/>
  <c r="E280" i="6"/>
  <c r="F280" i="6"/>
  <c r="H280" i="6"/>
  <c r="D281" i="6"/>
  <c r="E281" i="6"/>
  <c r="D282" i="6"/>
  <c r="F282" i="6"/>
  <c r="H282" i="6"/>
  <c r="E282" i="6"/>
  <c r="D283" i="6"/>
  <c r="E283" i="6"/>
  <c r="F283" i="6"/>
  <c r="H283" i="6"/>
  <c r="D284" i="6"/>
  <c r="E284" i="6"/>
  <c r="D285" i="6"/>
  <c r="E285" i="6"/>
  <c r="D286" i="6"/>
  <c r="F286" i="6"/>
  <c r="H286" i="6"/>
  <c r="E286" i="6"/>
  <c r="D287" i="6"/>
  <c r="F287" i="6"/>
  <c r="H287" i="6"/>
  <c r="E287" i="6"/>
  <c r="D288" i="6"/>
  <c r="E288" i="6"/>
  <c r="D289" i="6"/>
  <c r="E289" i="6"/>
  <c r="D290" i="6"/>
  <c r="F290" i="6"/>
  <c r="H290" i="6"/>
  <c r="E290" i="6"/>
  <c r="D291" i="6"/>
  <c r="E291" i="6"/>
  <c r="F291" i="6"/>
  <c r="H291" i="6"/>
  <c r="D292" i="6"/>
  <c r="E292" i="6"/>
  <c r="D293" i="6"/>
  <c r="E293" i="6"/>
  <c r="D294" i="6"/>
  <c r="F294" i="6"/>
  <c r="H294" i="6"/>
  <c r="E294" i="6"/>
  <c r="D295" i="6"/>
  <c r="E295" i="6"/>
  <c r="F295" i="6"/>
  <c r="H295" i="6"/>
  <c r="D296" i="6"/>
  <c r="E296" i="6"/>
  <c r="D297" i="6"/>
  <c r="E297" i="6"/>
  <c r="D298" i="6"/>
  <c r="E298" i="6"/>
  <c r="F298" i="6"/>
  <c r="H298" i="6"/>
  <c r="D299" i="6"/>
  <c r="F299" i="6"/>
  <c r="H299" i="6"/>
  <c r="E299" i="6"/>
  <c r="D300" i="6"/>
  <c r="E300" i="6"/>
  <c r="D301" i="6"/>
  <c r="E301" i="6"/>
  <c r="D302" i="6"/>
  <c r="E302" i="6"/>
  <c r="F302" i="6"/>
  <c r="H302" i="6"/>
  <c r="D303" i="6"/>
  <c r="E303" i="6"/>
  <c r="F303" i="6"/>
  <c r="H303" i="6"/>
  <c r="D304" i="6"/>
  <c r="E304" i="6"/>
  <c r="D305" i="6"/>
  <c r="E305" i="6"/>
  <c r="D306" i="6"/>
  <c r="E306" i="6"/>
  <c r="F306" i="6"/>
  <c r="H306" i="6"/>
  <c r="D307" i="6"/>
  <c r="F307" i="6"/>
  <c r="H307" i="6"/>
  <c r="E307" i="6"/>
  <c r="D308" i="6"/>
  <c r="E308" i="6"/>
  <c r="D309" i="6"/>
  <c r="E309" i="6"/>
  <c r="D310" i="6"/>
  <c r="F310" i="6"/>
  <c r="H310" i="6"/>
  <c r="E310" i="6"/>
  <c r="D311" i="6"/>
  <c r="E311" i="6"/>
  <c r="F311" i="6"/>
  <c r="H311" i="6"/>
  <c r="D312" i="6"/>
  <c r="E312" i="6"/>
  <c r="D313" i="6"/>
  <c r="E313" i="6"/>
  <c r="D314" i="6"/>
  <c r="E314" i="6"/>
  <c r="F314" i="6"/>
  <c r="H314" i="6"/>
  <c r="D315" i="6"/>
  <c r="F315" i="6"/>
  <c r="H315" i="6"/>
  <c r="E315" i="6"/>
  <c r="D316" i="6"/>
  <c r="E316" i="6"/>
  <c r="D317" i="6"/>
  <c r="E317" i="6"/>
  <c r="D318" i="6"/>
  <c r="F318" i="6"/>
  <c r="H318" i="6"/>
  <c r="E318" i="6"/>
  <c r="D319" i="6"/>
  <c r="E319" i="6"/>
  <c r="F319" i="6"/>
  <c r="H319" i="6"/>
  <c r="D320" i="6"/>
  <c r="E320" i="6"/>
  <c r="D321" i="6"/>
  <c r="E321" i="6"/>
  <c r="D322" i="6"/>
  <c r="E322" i="6"/>
  <c r="F322" i="6"/>
  <c r="H322" i="6"/>
  <c r="D323" i="6"/>
  <c r="F323" i="6"/>
  <c r="H323" i="6"/>
  <c r="E323" i="6"/>
  <c r="D324" i="6"/>
  <c r="E324" i="6"/>
  <c r="D325" i="6"/>
  <c r="E325" i="6"/>
  <c r="D326" i="6"/>
  <c r="F326" i="6"/>
  <c r="H326" i="6"/>
  <c r="E326" i="6"/>
  <c r="D327" i="6"/>
  <c r="E327" i="6"/>
  <c r="F327" i="6"/>
  <c r="H327" i="6"/>
  <c r="D328" i="6"/>
  <c r="E328" i="6"/>
  <c r="D329" i="6"/>
  <c r="E329" i="6"/>
  <c r="D330" i="6"/>
  <c r="E330" i="6"/>
  <c r="F330" i="6"/>
  <c r="H330" i="6"/>
  <c r="D331" i="6"/>
  <c r="F331" i="6"/>
  <c r="H331" i="6"/>
  <c r="E331" i="6"/>
  <c r="D332" i="6"/>
  <c r="E332" i="6"/>
  <c r="D333" i="6"/>
  <c r="E333" i="6"/>
  <c r="D334" i="6"/>
  <c r="F334" i="6"/>
  <c r="H334" i="6"/>
  <c r="E334" i="6"/>
  <c r="D335" i="6"/>
  <c r="E335" i="6"/>
  <c r="F335" i="6"/>
  <c r="H335" i="6"/>
  <c r="D336" i="6"/>
  <c r="E336" i="6"/>
  <c r="D337" i="6"/>
  <c r="E337" i="6"/>
  <c r="D338" i="6"/>
  <c r="E338" i="6"/>
  <c r="F338" i="6"/>
  <c r="H338" i="6"/>
  <c r="D339" i="6"/>
  <c r="F339" i="6"/>
  <c r="H339" i="6"/>
  <c r="E339" i="6"/>
  <c r="D340" i="6"/>
  <c r="E340" i="6"/>
  <c r="D9" i="5"/>
  <c r="E9" i="5"/>
  <c r="E26" i="5"/>
  <c r="F26" i="5"/>
  <c r="G26" i="5"/>
  <c r="N26" i="5"/>
  <c r="E27" i="5"/>
  <c r="F27" i="5"/>
  <c r="G27" i="5"/>
  <c r="N27" i="5"/>
  <c r="E28" i="5"/>
  <c r="F28" i="5"/>
  <c r="G28" i="5"/>
  <c r="N28" i="5"/>
  <c r="E29" i="5"/>
  <c r="F29" i="5"/>
  <c r="G29" i="5"/>
  <c r="N29" i="5"/>
  <c r="E30" i="5"/>
  <c r="F30" i="5"/>
  <c r="G30" i="5"/>
  <c r="N30" i="5"/>
  <c r="D11" i="5"/>
  <c r="D12" i="5"/>
  <c r="D16" i="5" s="1"/>
  <c r="D19" i="5" s="1"/>
  <c r="D13" i="5"/>
  <c r="E21" i="5"/>
  <c r="F21" i="5"/>
  <c r="G21" i="5"/>
  <c r="N21" i="5"/>
  <c r="E22" i="5"/>
  <c r="F22" i="5"/>
  <c r="G22" i="5"/>
  <c r="N22" i="5"/>
  <c r="E23" i="5"/>
  <c r="F23" i="5"/>
  <c r="G23" i="5"/>
  <c r="N23" i="5"/>
  <c r="E24" i="5"/>
  <c r="F24" i="5"/>
  <c r="G24" i="5"/>
  <c r="N24" i="5"/>
  <c r="E25" i="5"/>
  <c r="F25" i="5"/>
  <c r="G25" i="5"/>
  <c r="N25" i="5"/>
  <c r="C17" i="5"/>
  <c r="Q21" i="5"/>
  <c r="Q22" i="5"/>
  <c r="Q23" i="5"/>
  <c r="Q24" i="5"/>
  <c r="Q25" i="5"/>
  <c r="Q26" i="5"/>
  <c r="Q27" i="5"/>
  <c r="Q28" i="5"/>
  <c r="Q29" i="5"/>
  <c r="Q30" i="5"/>
  <c r="E31" i="5"/>
  <c r="F31" i="5"/>
  <c r="G31" i="5"/>
  <c r="N31" i="5"/>
  <c r="Q31" i="5"/>
  <c r="E32" i="5"/>
  <c r="F32" i="5"/>
  <c r="G32" i="5"/>
  <c r="N32" i="5"/>
  <c r="Q32" i="5"/>
  <c r="A9" i="3"/>
  <c r="C9" i="3" s="1"/>
  <c r="N13" i="3" s="1"/>
  <c r="D21" i="3"/>
  <c r="H21" i="3" s="1"/>
  <c r="D22" i="3"/>
  <c r="H22" i="3"/>
  <c r="D23" i="3"/>
  <c r="H23" i="3"/>
  <c r="D24" i="3"/>
  <c r="H24" i="3"/>
  <c r="D25" i="3"/>
  <c r="H25" i="3"/>
  <c r="D26" i="3"/>
  <c r="H26" i="3"/>
  <c r="D27" i="3"/>
  <c r="H27" i="3"/>
  <c r="D28" i="3"/>
  <c r="H28" i="3"/>
  <c r="D29" i="3"/>
  <c r="H29" i="3"/>
  <c r="D30" i="3"/>
  <c r="H30" i="3"/>
  <c r="D31" i="3"/>
  <c r="H31" i="3"/>
  <c r="D32" i="3"/>
  <c r="H32" i="3"/>
  <c r="D33" i="3"/>
  <c r="H33" i="3"/>
  <c r="D34" i="3"/>
  <c r="H34" i="3"/>
  <c r="D35" i="3"/>
  <c r="H35" i="3"/>
  <c r="D36" i="3"/>
  <c r="H36" i="3"/>
  <c r="D37" i="3"/>
  <c r="H37" i="3"/>
  <c r="D38" i="3"/>
  <c r="H38" i="3"/>
  <c r="D39" i="3"/>
  <c r="H39" i="3"/>
  <c r="D40" i="3"/>
  <c r="H40" i="3"/>
  <c r="D41" i="3"/>
  <c r="H41" i="3"/>
  <c r="D42" i="3"/>
  <c r="H42" i="3"/>
  <c r="D43" i="3"/>
  <c r="H43" i="3"/>
  <c r="D44" i="3"/>
  <c r="H44" i="3"/>
  <c r="D45" i="3"/>
  <c r="H45" i="3"/>
  <c r="D46" i="3"/>
  <c r="H46" i="3"/>
  <c r="D47" i="3"/>
  <c r="H47" i="3"/>
  <c r="D48" i="3"/>
  <c r="H48" i="3"/>
  <c r="D49" i="3"/>
  <c r="H49" i="3"/>
  <c r="D50" i="3"/>
  <c r="H50" i="3"/>
  <c r="D51" i="3"/>
  <c r="H51" i="3"/>
  <c r="D52" i="3"/>
  <c r="H52" i="3"/>
  <c r="D53" i="3"/>
  <c r="H53" i="3"/>
  <c r="D54" i="3"/>
  <c r="H54" i="3"/>
  <c r="D55" i="3"/>
  <c r="H55" i="3"/>
  <c r="D56" i="3"/>
  <c r="H56" i="3"/>
  <c r="D57" i="3"/>
  <c r="H57" i="3"/>
  <c r="D58" i="3"/>
  <c r="H58" i="3"/>
  <c r="D59" i="3"/>
  <c r="H59" i="3"/>
  <c r="D60" i="3"/>
  <c r="H60" i="3"/>
  <c r="D61" i="3"/>
  <c r="H61" i="3"/>
  <c r="D62" i="3"/>
  <c r="H62" i="3"/>
  <c r="D63" i="3"/>
  <c r="H63" i="3"/>
  <c r="D64" i="3"/>
  <c r="H64" i="3"/>
  <c r="D65" i="3"/>
  <c r="H65" i="3"/>
  <c r="D66" i="3"/>
  <c r="H66" i="3"/>
  <c r="D67" i="3"/>
  <c r="H67" i="3"/>
  <c r="D68" i="3"/>
  <c r="H68" i="3"/>
  <c r="D69" i="3"/>
  <c r="H69" i="3"/>
  <c r="D70" i="3"/>
  <c r="H70" i="3"/>
  <c r="D71" i="3"/>
  <c r="H71" i="3"/>
  <c r="D72" i="3"/>
  <c r="H72" i="3"/>
  <c r="D73" i="3"/>
  <c r="H73" i="3"/>
  <c r="D74" i="3"/>
  <c r="H74" i="3"/>
  <c r="D75" i="3"/>
  <c r="H75" i="3"/>
  <c r="D76" i="3"/>
  <c r="H76" i="3"/>
  <c r="D77" i="3"/>
  <c r="H77" i="3"/>
  <c r="D78" i="3"/>
  <c r="H78" i="3"/>
  <c r="D79" i="3"/>
  <c r="H79" i="3"/>
  <c r="D80" i="3"/>
  <c r="H80" i="3"/>
  <c r="D81" i="3"/>
  <c r="H81" i="3"/>
  <c r="D82" i="3"/>
  <c r="H82" i="3"/>
  <c r="D83" i="3"/>
  <c r="H83" i="3"/>
  <c r="D84" i="3"/>
  <c r="H84" i="3"/>
  <c r="D85" i="3"/>
  <c r="H85" i="3"/>
  <c r="D86" i="3"/>
  <c r="D87" i="3"/>
  <c r="H87" i="3"/>
  <c r="D88" i="3"/>
  <c r="H88" i="3"/>
  <c r="D89" i="3"/>
  <c r="H89" i="3"/>
  <c r="D90" i="3"/>
  <c r="D91" i="3"/>
  <c r="H91" i="3"/>
  <c r="D92" i="3"/>
  <c r="H92" i="3"/>
  <c r="D93" i="3"/>
  <c r="H93" i="3"/>
  <c r="D94" i="3"/>
  <c r="D95" i="3"/>
  <c r="H95" i="3"/>
  <c r="D96" i="3"/>
  <c r="H96" i="3"/>
  <c r="D97" i="3"/>
  <c r="H97" i="3"/>
  <c r="D98" i="3"/>
  <c r="D99" i="3"/>
  <c r="H99" i="3"/>
  <c r="D100" i="3"/>
  <c r="H100" i="3"/>
  <c r="D101" i="3"/>
  <c r="H101" i="3"/>
  <c r="D102" i="3"/>
  <c r="J102" i="3"/>
  <c r="D103" i="3"/>
  <c r="H103" i="3"/>
  <c r="D104" i="3"/>
  <c r="H104" i="3"/>
  <c r="D105" i="3"/>
  <c r="H105" i="3"/>
  <c r="D106" i="3"/>
  <c r="D107" i="3"/>
  <c r="H107" i="3"/>
  <c r="D108" i="3"/>
  <c r="H108" i="3"/>
  <c r="D109" i="3"/>
  <c r="H109" i="3"/>
  <c r="D110" i="3"/>
  <c r="D111" i="3"/>
  <c r="H111" i="3"/>
  <c r="D112" i="3"/>
  <c r="H112" i="3"/>
  <c r="D113" i="3"/>
  <c r="H113" i="3"/>
  <c r="D114" i="3"/>
  <c r="D115" i="3"/>
  <c r="H115" i="3"/>
  <c r="D116" i="3"/>
  <c r="H116" i="3"/>
  <c r="D117" i="3"/>
  <c r="H117" i="3"/>
  <c r="D118" i="3"/>
  <c r="D119" i="3"/>
  <c r="H119" i="3"/>
  <c r="D120" i="3"/>
  <c r="H120" i="3"/>
  <c r="D121" i="3"/>
  <c r="H121" i="3"/>
  <c r="D122" i="3"/>
  <c r="D123" i="3"/>
  <c r="H123" i="3"/>
  <c r="D124" i="3"/>
  <c r="H124" i="3"/>
  <c r="D125" i="3"/>
  <c r="H125" i="3"/>
  <c r="D126" i="3"/>
  <c r="D127" i="3"/>
  <c r="H127" i="3"/>
  <c r="D128" i="3"/>
  <c r="H128" i="3"/>
  <c r="D129" i="3"/>
  <c r="H129" i="3"/>
  <c r="D130" i="3"/>
  <c r="D131" i="3"/>
  <c r="H131" i="3"/>
  <c r="D132" i="3"/>
  <c r="H132" i="3"/>
  <c r="D133" i="3"/>
  <c r="H133" i="3"/>
  <c r="D134" i="3"/>
  <c r="J134" i="3"/>
  <c r="D135" i="3"/>
  <c r="H135" i="3"/>
  <c r="D136" i="3"/>
  <c r="H136" i="3"/>
  <c r="D137" i="3"/>
  <c r="H137" i="3"/>
  <c r="D138" i="3"/>
  <c r="H138" i="3"/>
  <c r="D139" i="3"/>
  <c r="F139" i="3"/>
  <c r="D140" i="3"/>
  <c r="H140" i="3"/>
  <c r="D141" i="3"/>
  <c r="H141" i="3"/>
  <c r="D142" i="3"/>
  <c r="J142" i="3"/>
  <c r="D143" i="3"/>
  <c r="H143" i="3"/>
  <c r="D144" i="3"/>
  <c r="H144" i="3"/>
  <c r="D145" i="3"/>
  <c r="H145" i="3"/>
  <c r="D146" i="3"/>
  <c r="H146" i="3"/>
  <c r="D147" i="3"/>
  <c r="D148" i="3"/>
  <c r="H148" i="3"/>
  <c r="D149" i="3"/>
  <c r="H149" i="3"/>
  <c r="D150" i="3"/>
  <c r="D151" i="3"/>
  <c r="H151" i="3"/>
  <c r="D152" i="3"/>
  <c r="H152" i="3"/>
  <c r="D153" i="3"/>
  <c r="H153" i="3"/>
  <c r="D154" i="3"/>
  <c r="H154" i="3"/>
  <c r="D155" i="3"/>
  <c r="D156" i="3"/>
  <c r="H156" i="3"/>
  <c r="D157" i="3"/>
  <c r="H157" i="3"/>
  <c r="D158" i="3"/>
  <c r="J158" i="3"/>
  <c r="D159" i="3"/>
  <c r="H159" i="3"/>
  <c r="D160" i="3"/>
  <c r="H160" i="3"/>
  <c r="D161" i="3"/>
  <c r="H161" i="3"/>
  <c r="D162" i="3"/>
  <c r="H162" i="3"/>
  <c r="D163" i="3"/>
  <c r="D164" i="3"/>
  <c r="H164" i="3"/>
  <c r="D165" i="3"/>
  <c r="H165" i="3"/>
  <c r="D166" i="3"/>
  <c r="D167" i="3"/>
  <c r="H167" i="3"/>
  <c r="D168" i="3"/>
  <c r="H168" i="3"/>
  <c r="D169" i="3"/>
  <c r="H169" i="3"/>
  <c r="D170" i="3"/>
  <c r="H170" i="3"/>
  <c r="D171" i="3"/>
  <c r="F171" i="3"/>
  <c r="D172" i="3"/>
  <c r="H172" i="3"/>
  <c r="D173" i="3"/>
  <c r="H173" i="3"/>
  <c r="D174" i="3"/>
  <c r="J174" i="3"/>
  <c r="D175" i="3"/>
  <c r="H175" i="3"/>
  <c r="D176" i="3"/>
  <c r="H176" i="3"/>
  <c r="D177" i="3"/>
  <c r="H177" i="3"/>
  <c r="D178" i="3"/>
  <c r="H178" i="3"/>
  <c r="D179" i="3"/>
  <c r="D180" i="3"/>
  <c r="H180" i="3"/>
  <c r="D181" i="3"/>
  <c r="H181" i="3"/>
  <c r="D182" i="3"/>
  <c r="D183" i="3"/>
  <c r="H183" i="3"/>
  <c r="D184" i="3"/>
  <c r="H184" i="3"/>
  <c r="D185" i="3"/>
  <c r="H185" i="3"/>
  <c r="D186" i="3"/>
  <c r="H186" i="3"/>
  <c r="D187" i="3"/>
  <c r="F187" i="3"/>
  <c r="D188" i="3"/>
  <c r="H188" i="3"/>
  <c r="D189" i="3"/>
  <c r="H189" i="3"/>
  <c r="D190" i="3"/>
  <c r="D191" i="3"/>
  <c r="H191" i="3"/>
  <c r="D192" i="3"/>
  <c r="H192" i="3"/>
  <c r="D193" i="3"/>
  <c r="H193" i="3"/>
  <c r="D194" i="3"/>
  <c r="H194" i="3"/>
  <c r="D195" i="3"/>
  <c r="D196" i="3"/>
  <c r="H196" i="3"/>
  <c r="D197" i="3"/>
  <c r="H197" i="3"/>
  <c r="D198" i="3"/>
  <c r="D199" i="3"/>
  <c r="H199" i="3"/>
  <c r="D200" i="3"/>
  <c r="H200" i="3"/>
  <c r="D201" i="3"/>
  <c r="H201" i="3"/>
  <c r="D202" i="3"/>
  <c r="H202" i="3"/>
  <c r="D203" i="3"/>
  <c r="F203" i="3"/>
  <c r="D204" i="3"/>
  <c r="H204" i="3"/>
  <c r="D205" i="3"/>
  <c r="H205" i="3"/>
  <c r="D206" i="3"/>
  <c r="D207" i="3"/>
  <c r="H207" i="3"/>
  <c r="D208" i="3"/>
  <c r="H208" i="3"/>
  <c r="D209" i="3"/>
  <c r="H209" i="3"/>
  <c r="D210" i="3"/>
  <c r="H210" i="3"/>
  <c r="D211" i="3"/>
  <c r="D212" i="3"/>
  <c r="H212" i="3"/>
  <c r="D213" i="3"/>
  <c r="H213" i="3"/>
  <c r="D214" i="3"/>
  <c r="D215" i="3"/>
  <c r="H215" i="3"/>
  <c r="D216" i="3"/>
  <c r="H216" i="3"/>
  <c r="D217" i="3"/>
  <c r="H217" i="3"/>
  <c r="D218" i="3"/>
  <c r="H218" i="3"/>
  <c r="D219" i="3"/>
  <c r="F219" i="3"/>
  <c r="D220" i="3"/>
  <c r="H220" i="3"/>
  <c r="D221" i="3"/>
  <c r="H221" i="3"/>
  <c r="D222" i="3"/>
  <c r="D223" i="3"/>
  <c r="H223" i="3"/>
  <c r="D224" i="3"/>
  <c r="H224" i="3"/>
  <c r="D225" i="3"/>
  <c r="H225" i="3"/>
  <c r="D226" i="3"/>
  <c r="H226" i="3"/>
  <c r="D227" i="3"/>
  <c r="H227" i="3"/>
  <c r="D228" i="3"/>
  <c r="H228" i="3"/>
  <c r="D229" i="3"/>
  <c r="H229" i="3"/>
  <c r="D230" i="3"/>
  <c r="H230" i="3"/>
  <c r="D231" i="3"/>
  <c r="H231" i="3"/>
  <c r="D232" i="3"/>
  <c r="H232" i="3"/>
  <c r="D233" i="3"/>
  <c r="H233" i="3"/>
  <c r="D234" i="3"/>
  <c r="H234" i="3"/>
  <c r="D235" i="3"/>
  <c r="H235" i="3"/>
  <c r="D236" i="3"/>
  <c r="H236" i="3"/>
  <c r="D237" i="3"/>
  <c r="H237" i="3"/>
  <c r="D238" i="3"/>
  <c r="H238" i="3"/>
  <c r="D239" i="3"/>
  <c r="H239" i="3"/>
  <c r="D240" i="3"/>
  <c r="H240" i="3"/>
  <c r="D241" i="3"/>
  <c r="H241" i="3"/>
  <c r="D242" i="3"/>
  <c r="H242" i="3"/>
  <c r="D243" i="3"/>
  <c r="H243" i="3"/>
  <c r="D244" i="3"/>
  <c r="H244" i="3"/>
  <c r="D245" i="3"/>
  <c r="H245" i="3"/>
  <c r="D246" i="3"/>
  <c r="H246" i="3"/>
  <c r="D247" i="3"/>
  <c r="H247" i="3"/>
  <c r="D248" i="3"/>
  <c r="H248" i="3"/>
  <c r="D249" i="3"/>
  <c r="H249" i="3"/>
  <c r="D250" i="3"/>
  <c r="H250" i="3"/>
  <c r="D251" i="3"/>
  <c r="H251" i="3"/>
  <c r="D252" i="3"/>
  <c r="H252" i="3"/>
  <c r="D253" i="3"/>
  <c r="H253" i="3"/>
  <c r="D254" i="3"/>
  <c r="H254" i="3"/>
  <c r="D255" i="3"/>
  <c r="H255" i="3"/>
  <c r="D256" i="3"/>
  <c r="H256" i="3"/>
  <c r="D257" i="3"/>
  <c r="H257" i="3"/>
  <c r="D258" i="3"/>
  <c r="H258" i="3"/>
  <c r="D259" i="3"/>
  <c r="H259" i="3"/>
  <c r="D260" i="3"/>
  <c r="H260" i="3"/>
  <c r="D261" i="3"/>
  <c r="H261" i="3"/>
  <c r="D262" i="3"/>
  <c r="H262" i="3"/>
  <c r="D263" i="3"/>
  <c r="H263" i="3"/>
  <c r="D264" i="3"/>
  <c r="H264" i="3"/>
  <c r="D265" i="3"/>
  <c r="H265" i="3"/>
  <c r="D266" i="3"/>
  <c r="H266" i="3"/>
  <c r="D267" i="3"/>
  <c r="H267" i="3"/>
  <c r="D268" i="3"/>
  <c r="H268" i="3"/>
  <c r="D269" i="3"/>
  <c r="H269" i="3"/>
  <c r="D270" i="3"/>
  <c r="H270" i="3"/>
  <c r="D271" i="3"/>
  <c r="H271" i="3"/>
  <c r="D272" i="3"/>
  <c r="H272" i="3"/>
  <c r="D273" i="3"/>
  <c r="H273" i="3"/>
  <c r="J21" i="3"/>
  <c r="J22" i="3"/>
  <c r="J23" i="3"/>
  <c r="J25" i="3"/>
  <c r="J26" i="3"/>
  <c r="J27" i="3"/>
  <c r="J29" i="3"/>
  <c r="J30" i="3"/>
  <c r="J31" i="3"/>
  <c r="J33" i="3"/>
  <c r="J34" i="3"/>
  <c r="J35" i="3"/>
  <c r="J37" i="3"/>
  <c r="J38" i="3"/>
  <c r="J39" i="3"/>
  <c r="J41" i="3"/>
  <c r="J42" i="3"/>
  <c r="J43" i="3"/>
  <c r="J45" i="3"/>
  <c r="J46" i="3"/>
  <c r="J47" i="3"/>
  <c r="J49" i="3"/>
  <c r="J50" i="3"/>
  <c r="J51" i="3"/>
  <c r="J53" i="3"/>
  <c r="J54" i="3"/>
  <c r="J55" i="3"/>
  <c r="J57" i="3"/>
  <c r="J58" i="3"/>
  <c r="J59" i="3"/>
  <c r="J61" i="3"/>
  <c r="J62" i="3"/>
  <c r="J63" i="3"/>
  <c r="J65" i="3"/>
  <c r="J66" i="3"/>
  <c r="J67" i="3"/>
  <c r="J69" i="3"/>
  <c r="J70" i="3"/>
  <c r="J71" i="3"/>
  <c r="J73" i="3"/>
  <c r="J74" i="3"/>
  <c r="J75" i="3"/>
  <c r="J77" i="3"/>
  <c r="J78" i="3"/>
  <c r="J79" i="3"/>
  <c r="J81" i="3"/>
  <c r="J82" i="3"/>
  <c r="J83" i="3"/>
  <c r="J85" i="3"/>
  <c r="J86" i="3"/>
  <c r="J87" i="3"/>
  <c r="J88" i="3"/>
  <c r="J89" i="3"/>
  <c r="J90" i="3"/>
  <c r="J91" i="3"/>
  <c r="J92" i="3"/>
  <c r="J94" i="3"/>
  <c r="J95" i="3"/>
  <c r="J96" i="3"/>
  <c r="J97" i="3"/>
  <c r="J98" i="3"/>
  <c r="J99" i="3"/>
  <c r="J100" i="3"/>
  <c r="J101" i="3"/>
  <c r="J103" i="3"/>
  <c r="J104" i="3"/>
  <c r="J105" i="3"/>
  <c r="J106" i="3"/>
  <c r="J108" i="3"/>
  <c r="J109" i="3"/>
  <c r="J110" i="3"/>
  <c r="J111" i="3"/>
  <c r="J112" i="3"/>
  <c r="J113" i="3"/>
  <c r="J114" i="3"/>
  <c r="J115" i="3"/>
  <c r="J117" i="3"/>
  <c r="J118" i="3"/>
  <c r="J119" i="3"/>
  <c r="J120" i="3"/>
  <c r="J121" i="3"/>
  <c r="J122" i="3"/>
  <c r="J123" i="3"/>
  <c r="J124" i="3"/>
  <c r="J126" i="3"/>
  <c r="J127" i="3"/>
  <c r="J128" i="3"/>
  <c r="J129" i="3"/>
  <c r="J130" i="3"/>
  <c r="J131" i="3"/>
  <c r="J132" i="3"/>
  <c r="J133" i="3"/>
  <c r="J135" i="3"/>
  <c r="J136" i="3"/>
  <c r="J137" i="3"/>
  <c r="J138" i="3"/>
  <c r="J140" i="3"/>
  <c r="J141" i="3"/>
  <c r="J143" i="3"/>
  <c r="J144" i="3"/>
  <c r="J145" i="3"/>
  <c r="J146" i="3"/>
  <c r="J148" i="3"/>
  <c r="J149" i="3"/>
  <c r="J150" i="3"/>
  <c r="J151" i="3"/>
  <c r="J152" i="3"/>
  <c r="J153" i="3"/>
  <c r="J154" i="3"/>
  <c r="J157" i="3"/>
  <c r="J159" i="3"/>
  <c r="J161" i="3"/>
  <c r="J162" i="3"/>
  <c r="J164" i="3"/>
  <c r="J165" i="3"/>
  <c r="J166" i="3"/>
  <c r="J167" i="3"/>
  <c r="J168" i="3"/>
  <c r="J170" i="3"/>
  <c r="J172" i="3"/>
  <c r="J175" i="3"/>
  <c r="J176" i="3"/>
  <c r="J178" i="3"/>
  <c r="J180" i="3"/>
  <c r="J181" i="3"/>
  <c r="J182" i="3"/>
  <c r="J183" i="3"/>
  <c r="J184" i="3"/>
  <c r="J185" i="3"/>
  <c r="J188" i="3"/>
  <c r="J189" i="3"/>
  <c r="J191" i="3"/>
  <c r="J192" i="3"/>
  <c r="J193" i="3"/>
  <c r="J194" i="3"/>
  <c r="J196" i="3"/>
  <c r="J197" i="3"/>
  <c r="J198" i="3"/>
  <c r="J199" i="3"/>
  <c r="J200" i="3"/>
  <c r="J201" i="3"/>
  <c r="J202" i="3"/>
  <c r="J204" i="3"/>
  <c r="J205" i="3"/>
  <c r="J207" i="3"/>
  <c r="J208" i="3"/>
  <c r="J209" i="3"/>
  <c r="J210" i="3"/>
  <c r="J213" i="3"/>
  <c r="J214" i="3"/>
  <c r="J215" i="3"/>
  <c r="J216" i="3"/>
  <c r="J217" i="3"/>
  <c r="J218" i="3"/>
  <c r="J220" i="3"/>
  <c r="J221" i="3"/>
  <c r="J223" i="3"/>
  <c r="J224" i="3"/>
  <c r="J226" i="3"/>
  <c r="J227" i="3"/>
  <c r="J228" i="3"/>
  <c r="J230" i="3"/>
  <c r="J231" i="3"/>
  <c r="J232" i="3"/>
  <c r="J234" i="3"/>
  <c r="J235" i="3"/>
  <c r="J236" i="3"/>
  <c r="J238" i="3"/>
  <c r="J239" i="3"/>
  <c r="J240" i="3"/>
  <c r="J242" i="3"/>
  <c r="J243" i="3"/>
  <c r="J244" i="3"/>
  <c r="J246" i="3"/>
  <c r="J247" i="3"/>
  <c r="J248" i="3"/>
  <c r="J250" i="3"/>
  <c r="J251" i="3"/>
  <c r="J252" i="3"/>
  <c r="J254" i="3"/>
  <c r="J255" i="3"/>
  <c r="J256" i="3"/>
  <c r="J258" i="3"/>
  <c r="J259" i="3"/>
  <c r="J260" i="3"/>
  <c r="J262" i="3"/>
  <c r="J263" i="3"/>
  <c r="J264" i="3"/>
  <c r="J266" i="3"/>
  <c r="J267" i="3"/>
  <c r="J268" i="3"/>
  <c r="J270" i="3"/>
  <c r="J271" i="3"/>
  <c r="J272" i="3"/>
  <c r="I22" i="3"/>
  <c r="I23" i="3"/>
  <c r="I25" i="3"/>
  <c r="I26" i="3"/>
  <c r="I27" i="3"/>
  <c r="I29" i="3"/>
  <c r="I30" i="3"/>
  <c r="I31" i="3"/>
  <c r="I33" i="3"/>
  <c r="I34" i="3"/>
  <c r="I35" i="3"/>
  <c r="I37" i="3"/>
  <c r="I38" i="3"/>
  <c r="I39" i="3"/>
  <c r="I41" i="3"/>
  <c r="I42" i="3"/>
  <c r="I43" i="3"/>
  <c r="I45" i="3"/>
  <c r="I46" i="3"/>
  <c r="I47" i="3"/>
  <c r="I49" i="3"/>
  <c r="I50" i="3"/>
  <c r="I51" i="3"/>
  <c r="I53" i="3"/>
  <c r="I54" i="3"/>
  <c r="I55" i="3"/>
  <c r="I57" i="3"/>
  <c r="I58" i="3"/>
  <c r="I59" i="3"/>
  <c r="I61" i="3"/>
  <c r="I62" i="3"/>
  <c r="I63" i="3"/>
  <c r="I65" i="3"/>
  <c r="I66" i="3"/>
  <c r="I67" i="3"/>
  <c r="I69" i="3"/>
  <c r="I70" i="3"/>
  <c r="I71" i="3"/>
  <c r="I73" i="3"/>
  <c r="I74" i="3"/>
  <c r="I75" i="3"/>
  <c r="I77" i="3"/>
  <c r="I78" i="3"/>
  <c r="I79" i="3"/>
  <c r="I81" i="3"/>
  <c r="I82" i="3"/>
  <c r="I83" i="3"/>
  <c r="I85" i="3"/>
  <c r="I87" i="3"/>
  <c r="I88" i="3"/>
  <c r="I89" i="3"/>
  <c r="I91" i="3"/>
  <c r="I92" i="3"/>
  <c r="I95" i="3"/>
  <c r="I96" i="3"/>
  <c r="I97" i="3"/>
  <c r="I99" i="3"/>
  <c r="I100" i="3"/>
  <c r="I101" i="3"/>
  <c r="I103" i="3"/>
  <c r="I104" i="3"/>
  <c r="I105" i="3"/>
  <c r="I108" i="3"/>
  <c r="I109" i="3"/>
  <c r="I111" i="3"/>
  <c r="I112" i="3"/>
  <c r="I113" i="3"/>
  <c r="I115" i="3"/>
  <c r="I117" i="3"/>
  <c r="I119" i="3"/>
  <c r="I120" i="3"/>
  <c r="I121" i="3"/>
  <c r="I123" i="3"/>
  <c r="I124" i="3"/>
  <c r="I127" i="3"/>
  <c r="I128" i="3"/>
  <c r="I129" i="3"/>
  <c r="I131" i="3"/>
  <c r="I132" i="3"/>
  <c r="I133" i="3"/>
  <c r="I135" i="3"/>
  <c r="I136" i="3"/>
  <c r="I137" i="3"/>
  <c r="I138" i="3"/>
  <c r="I140" i="3"/>
  <c r="I141" i="3"/>
  <c r="I143" i="3"/>
  <c r="I144" i="3"/>
  <c r="I145" i="3"/>
  <c r="I146" i="3"/>
  <c r="I148" i="3"/>
  <c r="I149" i="3"/>
  <c r="I151" i="3"/>
  <c r="I152" i="3"/>
  <c r="I153" i="3"/>
  <c r="I154" i="3"/>
  <c r="I157" i="3"/>
  <c r="I159" i="3"/>
  <c r="I161" i="3"/>
  <c r="I162" i="3"/>
  <c r="I164" i="3"/>
  <c r="I165" i="3"/>
  <c r="I167" i="3"/>
  <c r="I168" i="3"/>
  <c r="I170" i="3"/>
  <c r="I172" i="3"/>
  <c r="I175" i="3"/>
  <c r="I176" i="3"/>
  <c r="I178" i="3"/>
  <c r="I180" i="3"/>
  <c r="I181" i="3"/>
  <c r="I183" i="3"/>
  <c r="I184" i="3"/>
  <c r="I185" i="3"/>
  <c r="I188" i="3"/>
  <c r="I189" i="3"/>
  <c r="I191" i="3"/>
  <c r="I192" i="3"/>
  <c r="I193" i="3"/>
  <c r="I194" i="3"/>
  <c r="I196" i="3"/>
  <c r="I197" i="3"/>
  <c r="I199" i="3"/>
  <c r="I200" i="3"/>
  <c r="I201" i="3"/>
  <c r="I202" i="3"/>
  <c r="I204" i="3"/>
  <c r="I205" i="3"/>
  <c r="I207" i="3"/>
  <c r="I208" i="3"/>
  <c r="I209" i="3"/>
  <c r="I210" i="3"/>
  <c r="I213" i="3"/>
  <c r="I215" i="3"/>
  <c r="I216" i="3"/>
  <c r="I217" i="3"/>
  <c r="I218" i="3"/>
  <c r="I220" i="3"/>
  <c r="I221" i="3"/>
  <c r="I223" i="3"/>
  <c r="I224" i="3"/>
  <c r="I225" i="3"/>
  <c r="I226" i="3"/>
  <c r="I227" i="3"/>
  <c r="I228" i="3"/>
  <c r="I230" i="3"/>
  <c r="I231" i="3"/>
  <c r="I232" i="3"/>
  <c r="I233" i="3"/>
  <c r="I234" i="3"/>
  <c r="I235" i="3"/>
  <c r="I236" i="3"/>
  <c r="I238" i="3"/>
  <c r="I239" i="3"/>
  <c r="I240" i="3"/>
  <c r="I241" i="3"/>
  <c r="I242" i="3"/>
  <c r="I243" i="3"/>
  <c r="I244" i="3"/>
  <c r="I246" i="3"/>
  <c r="I247" i="3"/>
  <c r="I248" i="3"/>
  <c r="I249" i="3"/>
  <c r="I250" i="3"/>
  <c r="I251" i="3"/>
  <c r="I252" i="3"/>
  <c r="I254" i="3"/>
  <c r="I255" i="3"/>
  <c r="I256" i="3"/>
  <c r="I257" i="3"/>
  <c r="I258" i="3"/>
  <c r="I259" i="3"/>
  <c r="I260" i="3"/>
  <c r="I262" i="3"/>
  <c r="I263" i="3"/>
  <c r="I264" i="3"/>
  <c r="I265" i="3"/>
  <c r="I266" i="3"/>
  <c r="I267" i="3"/>
  <c r="I268" i="3"/>
  <c r="I270" i="3"/>
  <c r="I271" i="3"/>
  <c r="I272" i="3"/>
  <c r="I273" i="3"/>
  <c r="F22" i="3"/>
  <c r="F23" i="3"/>
  <c r="F25" i="3"/>
  <c r="F26" i="3"/>
  <c r="F27" i="3"/>
  <c r="F28" i="3"/>
  <c r="F29" i="3"/>
  <c r="F30" i="3"/>
  <c r="F31" i="3"/>
  <c r="F33" i="3"/>
  <c r="F34" i="3"/>
  <c r="F35" i="3"/>
  <c r="F36" i="3"/>
  <c r="F37" i="3"/>
  <c r="F38" i="3"/>
  <c r="F39" i="3"/>
  <c r="F41" i="3"/>
  <c r="F42" i="3"/>
  <c r="F43" i="3"/>
  <c r="F44" i="3"/>
  <c r="F45" i="3"/>
  <c r="F46" i="3"/>
  <c r="F47" i="3"/>
  <c r="F49" i="3"/>
  <c r="F50" i="3"/>
  <c r="F51" i="3"/>
  <c r="F52" i="3"/>
  <c r="F53" i="3"/>
  <c r="F54" i="3"/>
  <c r="F55" i="3"/>
  <c r="F57" i="3"/>
  <c r="F58" i="3"/>
  <c r="F59" i="3"/>
  <c r="F60" i="3"/>
  <c r="F61" i="3"/>
  <c r="F62" i="3"/>
  <c r="F63" i="3"/>
  <c r="F65" i="3"/>
  <c r="F66" i="3"/>
  <c r="F67" i="3"/>
  <c r="F68" i="3"/>
  <c r="F69" i="3"/>
  <c r="F70" i="3"/>
  <c r="F71" i="3"/>
  <c r="F73" i="3"/>
  <c r="F74" i="3"/>
  <c r="F75" i="3"/>
  <c r="F76" i="3"/>
  <c r="F77" i="3"/>
  <c r="F78" i="3"/>
  <c r="F79" i="3"/>
  <c r="F81" i="3"/>
  <c r="F82" i="3"/>
  <c r="F83" i="3"/>
  <c r="F84" i="3"/>
  <c r="F85" i="3"/>
  <c r="F87" i="3"/>
  <c r="F88" i="3"/>
  <c r="F89" i="3"/>
  <c r="F91" i="3"/>
  <c r="F92" i="3"/>
  <c r="F95" i="3"/>
  <c r="F96" i="3"/>
  <c r="F97" i="3"/>
  <c r="F99" i="3"/>
  <c r="F100" i="3"/>
  <c r="F101" i="3"/>
  <c r="F103" i="3"/>
  <c r="F104" i="3"/>
  <c r="F105" i="3"/>
  <c r="F108" i="3"/>
  <c r="F109" i="3"/>
  <c r="F111" i="3"/>
  <c r="F112" i="3"/>
  <c r="F113" i="3"/>
  <c r="F115" i="3"/>
  <c r="F116" i="3"/>
  <c r="F117" i="3"/>
  <c r="F119" i="3"/>
  <c r="F120" i="3"/>
  <c r="F121" i="3"/>
  <c r="F123" i="3"/>
  <c r="F124" i="3"/>
  <c r="F127" i="3"/>
  <c r="F128" i="3"/>
  <c r="F129" i="3"/>
  <c r="F131" i="3"/>
  <c r="F132" i="3"/>
  <c r="F133" i="3"/>
  <c r="F135" i="3"/>
  <c r="F136" i="3"/>
  <c r="F137" i="3"/>
  <c r="F138" i="3"/>
  <c r="F140" i="3"/>
  <c r="F141" i="3"/>
  <c r="F143" i="3"/>
  <c r="F144" i="3"/>
  <c r="F145" i="3"/>
  <c r="F146" i="3"/>
  <c r="F147" i="3"/>
  <c r="F148" i="3"/>
  <c r="F149" i="3"/>
  <c r="F151" i="3"/>
  <c r="F152" i="3"/>
  <c r="F153" i="3"/>
  <c r="F154" i="3"/>
  <c r="F157" i="3"/>
  <c r="F159" i="3"/>
  <c r="F161" i="3"/>
  <c r="F162" i="3"/>
  <c r="F163" i="3"/>
  <c r="F164" i="3"/>
  <c r="F165" i="3"/>
  <c r="F167" i="3"/>
  <c r="F168" i="3"/>
  <c r="F170" i="3"/>
  <c r="F172" i="3"/>
  <c r="F175" i="3"/>
  <c r="F176" i="3"/>
  <c r="F177" i="3"/>
  <c r="F178" i="3"/>
  <c r="F179" i="3"/>
  <c r="F180" i="3"/>
  <c r="F181" i="3"/>
  <c r="F183" i="3"/>
  <c r="F184" i="3"/>
  <c r="F185" i="3"/>
  <c r="F186" i="3"/>
  <c r="F188" i="3"/>
  <c r="F189" i="3"/>
  <c r="F191" i="3"/>
  <c r="F192" i="3"/>
  <c r="F193" i="3"/>
  <c r="F194" i="3"/>
  <c r="F195" i="3"/>
  <c r="F196" i="3"/>
  <c r="F197" i="3"/>
  <c r="F199" i="3"/>
  <c r="F200" i="3"/>
  <c r="F201" i="3"/>
  <c r="F202" i="3"/>
  <c r="F204" i="3"/>
  <c r="F205" i="3"/>
  <c r="F207" i="3"/>
  <c r="F208" i="3"/>
  <c r="F209" i="3"/>
  <c r="F210" i="3"/>
  <c r="F211" i="3"/>
  <c r="F213" i="3"/>
  <c r="F215" i="3"/>
  <c r="F216" i="3"/>
  <c r="F217" i="3"/>
  <c r="F218" i="3"/>
  <c r="F220" i="3"/>
  <c r="F221" i="3"/>
  <c r="F223" i="3"/>
  <c r="F224" i="3"/>
  <c r="F226" i="3"/>
  <c r="F227" i="3"/>
  <c r="F228" i="3"/>
  <c r="F230" i="3"/>
  <c r="F231" i="3"/>
  <c r="F232" i="3"/>
  <c r="F234" i="3"/>
  <c r="F235" i="3"/>
  <c r="F236" i="3"/>
  <c r="F238" i="3"/>
  <c r="F239" i="3"/>
  <c r="F240" i="3"/>
  <c r="F242" i="3"/>
  <c r="F243" i="3"/>
  <c r="F244" i="3"/>
  <c r="F246" i="3"/>
  <c r="F247" i="3"/>
  <c r="F248" i="3"/>
  <c r="F250" i="3"/>
  <c r="F251" i="3"/>
  <c r="F252" i="3"/>
  <c r="F254" i="3"/>
  <c r="F255" i="3"/>
  <c r="F256" i="3"/>
  <c r="F258" i="3"/>
  <c r="F259" i="3"/>
  <c r="F260" i="3"/>
  <c r="F262" i="3"/>
  <c r="F263" i="3"/>
  <c r="F264" i="3"/>
  <c r="F266" i="3"/>
  <c r="F267" i="3"/>
  <c r="F268" i="3"/>
  <c r="F270" i="3"/>
  <c r="F271" i="3"/>
  <c r="F272" i="3"/>
  <c r="E21" i="3"/>
  <c r="E22" i="3"/>
  <c r="G22" i="3"/>
  <c r="E23" i="3"/>
  <c r="G23" i="3"/>
  <c r="E24" i="3"/>
  <c r="G24" i="3"/>
  <c r="E25" i="3"/>
  <c r="E26" i="3"/>
  <c r="K26" i="3"/>
  <c r="E27" i="3"/>
  <c r="G27" i="3"/>
  <c r="E28" i="3"/>
  <c r="G28" i="3"/>
  <c r="E29" i="3"/>
  <c r="E30" i="3"/>
  <c r="G30" i="3"/>
  <c r="E31" i="3"/>
  <c r="G31" i="3"/>
  <c r="E32" i="3"/>
  <c r="G32" i="3"/>
  <c r="E33" i="3"/>
  <c r="E34" i="3"/>
  <c r="K34" i="3"/>
  <c r="E35" i="3"/>
  <c r="G35" i="3"/>
  <c r="E36" i="3"/>
  <c r="G36" i="3"/>
  <c r="E37" i="3"/>
  <c r="E38" i="3"/>
  <c r="G38" i="3"/>
  <c r="E39" i="3"/>
  <c r="G39" i="3"/>
  <c r="E40" i="3"/>
  <c r="G40" i="3"/>
  <c r="E41" i="3"/>
  <c r="E42" i="3"/>
  <c r="K42" i="3"/>
  <c r="E43" i="3"/>
  <c r="G43" i="3"/>
  <c r="E44" i="3"/>
  <c r="G44" i="3"/>
  <c r="E45" i="3"/>
  <c r="E46" i="3"/>
  <c r="G46" i="3"/>
  <c r="E47" i="3"/>
  <c r="G47" i="3"/>
  <c r="E48" i="3"/>
  <c r="G48" i="3"/>
  <c r="E49" i="3"/>
  <c r="E50" i="3"/>
  <c r="K50" i="3"/>
  <c r="E51" i="3"/>
  <c r="G51" i="3"/>
  <c r="E52" i="3"/>
  <c r="G52" i="3"/>
  <c r="E53" i="3"/>
  <c r="E54" i="3"/>
  <c r="G54" i="3"/>
  <c r="E55" i="3"/>
  <c r="G55" i="3"/>
  <c r="E56" i="3"/>
  <c r="G56" i="3"/>
  <c r="E57" i="3"/>
  <c r="E58" i="3"/>
  <c r="K58" i="3"/>
  <c r="E59" i="3"/>
  <c r="G59" i="3"/>
  <c r="E60" i="3"/>
  <c r="G60" i="3"/>
  <c r="E61" i="3"/>
  <c r="E62" i="3"/>
  <c r="G62" i="3"/>
  <c r="E63" i="3"/>
  <c r="G63" i="3"/>
  <c r="E64" i="3"/>
  <c r="G64" i="3"/>
  <c r="E65" i="3"/>
  <c r="E66" i="3"/>
  <c r="K66" i="3"/>
  <c r="E67" i="3"/>
  <c r="G67" i="3"/>
  <c r="E68" i="3"/>
  <c r="G68" i="3"/>
  <c r="E69" i="3"/>
  <c r="E70" i="3"/>
  <c r="G70" i="3"/>
  <c r="E71" i="3"/>
  <c r="G71" i="3"/>
  <c r="E72" i="3"/>
  <c r="G72" i="3"/>
  <c r="E73" i="3"/>
  <c r="E74" i="3"/>
  <c r="K74" i="3"/>
  <c r="E75" i="3"/>
  <c r="G75" i="3"/>
  <c r="E76" i="3"/>
  <c r="G76" i="3"/>
  <c r="E77" i="3"/>
  <c r="E78" i="3"/>
  <c r="G78" i="3"/>
  <c r="E79" i="3"/>
  <c r="G79" i="3"/>
  <c r="E80" i="3"/>
  <c r="G80" i="3"/>
  <c r="E81" i="3"/>
  <c r="E82" i="3"/>
  <c r="K82" i="3"/>
  <c r="E83" i="3"/>
  <c r="G83" i="3"/>
  <c r="E84" i="3"/>
  <c r="G84" i="3"/>
  <c r="E85" i="3"/>
  <c r="E86" i="3"/>
  <c r="G86" i="3"/>
  <c r="E87" i="3"/>
  <c r="E88" i="3"/>
  <c r="G88" i="3"/>
  <c r="E89" i="3"/>
  <c r="E90" i="3"/>
  <c r="G90" i="3"/>
  <c r="E91" i="3"/>
  <c r="K91" i="3"/>
  <c r="E92" i="3"/>
  <c r="G92" i="3"/>
  <c r="E93" i="3"/>
  <c r="E94" i="3"/>
  <c r="G94" i="3"/>
  <c r="E95" i="3"/>
  <c r="K95" i="3"/>
  <c r="E96" i="3"/>
  <c r="G96" i="3"/>
  <c r="E97" i="3"/>
  <c r="E98" i="3"/>
  <c r="G98" i="3"/>
  <c r="E99" i="3"/>
  <c r="E100" i="3"/>
  <c r="G100" i="3"/>
  <c r="E101" i="3"/>
  <c r="E102" i="3"/>
  <c r="G102" i="3"/>
  <c r="E103" i="3"/>
  <c r="E104" i="3"/>
  <c r="G104" i="3"/>
  <c r="E105" i="3"/>
  <c r="E106" i="3"/>
  <c r="G106" i="3"/>
  <c r="E107" i="3"/>
  <c r="K107" i="3"/>
  <c r="E108" i="3"/>
  <c r="G108" i="3"/>
  <c r="E109" i="3"/>
  <c r="E110" i="3"/>
  <c r="G110" i="3"/>
  <c r="E111" i="3"/>
  <c r="K111" i="3"/>
  <c r="E112" i="3"/>
  <c r="G112" i="3"/>
  <c r="E113" i="3"/>
  <c r="E114" i="3"/>
  <c r="G114" i="3"/>
  <c r="E115" i="3"/>
  <c r="E116" i="3"/>
  <c r="G116" i="3"/>
  <c r="E117" i="3"/>
  <c r="E118" i="3"/>
  <c r="G118" i="3"/>
  <c r="E119" i="3"/>
  <c r="E120" i="3"/>
  <c r="G120" i="3"/>
  <c r="E121" i="3"/>
  <c r="E122" i="3"/>
  <c r="G122" i="3"/>
  <c r="E123" i="3"/>
  <c r="K123" i="3"/>
  <c r="E124" i="3"/>
  <c r="G124" i="3"/>
  <c r="E125" i="3"/>
  <c r="E126" i="3"/>
  <c r="G126" i="3"/>
  <c r="E127" i="3"/>
  <c r="K127" i="3"/>
  <c r="E128" i="3"/>
  <c r="G128" i="3"/>
  <c r="E129" i="3"/>
  <c r="E130" i="3"/>
  <c r="G130" i="3"/>
  <c r="E131" i="3"/>
  <c r="E132" i="3"/>
  <c r="G132" i="3"/>
  <c r="E133" i="3"/>
  <c r="E134" i="3"/>
  <c r="G134" i="3"/>
  <c r="E135" i="3"/>
  <c r="E136" i="3"/>
  <c r="G136" i="3"/>
  <c r="E137" i="3"/>
  <c r="E138" i="3"/>
  <c r="E139" i="3"/>
  <c r="E140" i="3"/>
  <c r="G140" i="3"/>
  <c r="E141" i="3"/>
  <c r="E142" i="3"/>
  <c r="G142" i="3"/>
  <c r="E143" i="3"/>
  <c r="K143" i="3"/>
  <c r="E144" i="3"/>
  <c r="G144" i="3"/>
  <c r="E145" i="3"/>
  <c r="E146" i="3"/>
  <c r="G146" i="3"/>
  <c r="E147" i="3"/>
  <c r="E148" i="3"/>
  <c r="G148" i="3"/>
  <c r="E149" i="3"/>
  <c r="E150" i="3"/>
  <c r="G150" i="3"/>
  <c r="E151" i="3"/>
  <c r="E152" i="3"/>
  <c r="G152" i="3"/>
  <c r="E153" i="3"/>
  <c r="E154" i="3"/>
  <c r="E155" i="3"/>
  <c r="K155" i="3"/>
  <c r="E156" i="3"/>
  <c r="G156" i="3"/>
  <c r="E157" i="3"/>
  <c r="E158" i="3"/>
  <c r="G158" i="3"/>
  <c r="E159" i="3"/>
  <c r="K159" i="3"/>
  <c r="E160" i="3"/>
  <c r="G160" i="3"/>
  <c r="E161" i="3"/>
  <c r="E162" i="3"/>
  <c r="G162" i="3"/>
  <c r="E163" i="3"/>
  <c r="E164" i="3"/>
  <c r="G164" i="3"/>
  <c r="E165" i="3"/>
  <c r="E166" i="3"/>
  <c r="G166" i="3"/>
  <c r="E167" i="3"/>
  <c r="E168" i="3"/>
  <c r="G168" i="3"/>
  <c r="E169" i="3"/>
  <c r="E170" i="3"/>
  <c r="E171" i="3"/>
  <c r="E172" i="3"/>
  <c r="G172" i="3"/>
  <c r="E173" i="3"/>
  <c r="E174" i="3"/>
  <c r="G174" i="3"/>
  <c r="E175" i="3"/>
  <c r="K175" i="3"/>
  <c r="E176" i="3"/>
  <c r="G176" i="3"/>
  <c r="E177" i="3"/>
  <c r="E178" i="3"/>
  <c r="G178" i="3"/>
  <c r="E179" i="3"/>
  <c r="E180" i="3"/>
  <c r="G180" i="3"/>
  <c r="E181" i="3"/>
  <c r="E182" i="3"/>
  <c r="G182" i="3"/>
  <c r="E183" i="3"/>
  <c r="E184" i="3"/>
  <c r="L184" i="3"/>
  <c r="E185" i="3"/>
  <c r="E186" i="3"/>
  <c r="E187" i="3"/>
  <c r="K187" i="3"/>
  <c r="E188" i="3"/>
  <c r="G188" i="3"/>
  <c r="E189" i="3"/>
  <c r="E190" i="3"/>
  <c r="G190" i="3"/>
  <c r="E191" i="3"/>
  <c r="E192" i="3"/>
  <c r="G192" i="3"/>
  <c r="E193" i="3"/>
  <c r="E194" i="3"/>
  <c r="G194" i="3"/>
  <c r="E195" i="3"/>
  <c r="E196" i="3"/>
  <c r="G196" i="3"/>
  <c r="E197" i="3"/>
  <c r="E198" i="3"/>
  <c r="G198" i="3"/>
  <c r="E199" i="3"/>
  <c r="E200" i="3"/>
  <c r="G200" i="3"/>
  <c r="E201" i="3"/>
  <c r="E202" i="3"/>
  <c r="E203" i="3"/>
  <c r="E204" i="3"/>
  <c r="G204" i="3"/>
  <c r="E205" i="3"/>
  <c r="E206" i="3"/>
  <c r="L206" i="3"/>
  <c r="G206" i="3"/>
  <c r="E207" i="3"/>
  <c r="K207" i="3"/>
  <c r="E208" i="3"/>
  <c r="G208" i="3"/>
  <c r="E209" i="3"/>
  <c r="E210" i="3"/>
  <c r="G210" i="3"/>
  <c r="E211" i="3"/>
  <c r="E212" i="3"/>
  <c r="G212" i="3"/>
  <c r="E213" i="3"/>
  <c r="E214" i="3"/>
  <c r="L214" i="3"/>
  <c r="E215" i="3"/>
  <c r="E216" i="3"/>
  <c r="G216" i="3"/>
  <c r="E217" i="3"/>
  <c r="E218" i="3"/>
  <c r="E219" i="3"/>
  <c r="E220" i="3"/>
  <c r="G220" i="3"/>
  <c r="E221" i="3"/>
  <c r="E222" i="3"/>
  <c r="G222" i="3"/>
  <c r="E223" i="3"/>
  <c r="K223" i="3"/>
  <c r="E224" i="3"/>
  <c r="G224" i="3"/>
  <c r="E225" i="3"/>
  <c r="E226" i="3"/>
  <c r="G226" i="3"/>
  <c r="E227" i="3"/>
  <c r="E228" i="3"/>
  <c r="G228" i="3"/>
  <c r="E229" i="3"/>
  <c r="E230" i="3"/>
  <c r="G230" i="3"/>
  <c r="E231" i="3"/>
  <c r="E232" i="3"/>
  <c r="L232" i="3"/>
  <c r="E233" i="3"/>
  <c r="E234" i="3"/>
  <c r="E235" i="3"/>
  <c r="E236" i="3"/>
  <c r="G236" i="3"/>
  <c r="E237" i="3"/>
  <c r="E238" i="3"/>
  <c r="G238" i="3"/>
  <c r="E239" i="3"/>
  <c r="K239" i="3"/>
  <c r="E240" i="3"/>
  <c r="G240" i="3"/>
  <c r="E241" i="3"/>
  <c r="E242" i="3"/>
  <c r="G242" i="3"/>
  <c r="E243" i="3"/>
  <c r="E244" i="3"/>
  <c r="G244" i="3"/>
  <c r="E245" i="3"/>
  <c r="E246" i="3"/>
  <c r="G246" i="3"/>
  <c r="E247" i="3"/>
  <c r="E248" i="3"/>
  <c r="L248" i="3"/>
  <c r="E249" i="3"/>
  <c r="E250" i="3"/>
  <c r="E251" i="3"/>
  <c r="K251" i="3"/>
  <c r="E252" i="3"/>
  <c r="G252" i="3"/>
  <c r="E253" i="3"/>
  <c r="E254" i="3"/>
  <c r="G254" i="3"/>
  <c r="E255" i="3"/>
  <c r="K255" i="3"/>
  <c r="E256" i="3"/>
  <c r="G256" i="3"/>
  <c r="E257" i="3"/>
  <c r="E258" i="3"/>
  <c r="G258" i="3"/>
  <c r="E259" i="3"/>
  <c r="E260" i="3"/>
  <c r="G260" i="3"/>
  <c r="E261" i="3"/>
  <c r="E262" i="3"/>
  <c r="G262" i="3"/>
  <c r="E263" i="3"/>
  <c r="E264" i="3"/>
  <c r="L264" i="3"/>
  <c r="E265" i="3"/>
  <c r="E266" i="3"/>
  <c r="E267" i="3"/>
  <c r="E268" i="3"/>
  <c r="G268" i="3"/>
  <c r="E269" i="3"/>
  <c r="E270" i="3"/>
  <c r="G270" i="3"/>
  <c r="E271" i="3"/>
  <c r="K271" i="3"/>
  <c r="E272" i="3"/>
  <c r="G272" i="3"/>
  <c r="E273" i="3"/>
  <c r="K22" i="3"/>
  <c r="K23" i="3"/>
  <c r="K25" i="3"/>
  <c r="K27" i="3"/>
  <c r="K30" i="3"/>
  <c r="K31" i="3"/>
  <c r="K33" i="3"/>
  <c r="K35" i="3"/>
  <c r="K38" i="3"/>
  <c r="K39" i="3"/>
  <c r="K41" i="3"/>
  <c r="K43" i="3"/>
  <c r="K46" i="3"/>
  <c r="K47" i="3"/>
  <c r="K49" i="3"/>
  <c r="K51" i="3"/>
  <c r="K54" i="3"/>
  <c r="K55" i="3"/>
  <c r="K57" i="3"/>
  <c r="K59" i="3"/>
  <c r="K62" i="3"/>
  <c r="K63" i="3"/>
  <c r="K65" i="3"/>
  <c r="K67" i="3"/>
  <c r="K70" i="3"/>
  <c r="K71" i="3"/>
  <c r="K73" i="3"/>
  <c r="K75" i="3"/>
  <c r="K78" i="3"/>
  <c r="K79" i="3"/>
  <c r="K81" i="3"/>
  <c r="K83" i="3"/>
  <c r="K87" i="3"/>
  <c r="K92" i="3"/>
  <c r="K96" i="3"/>
  <c r="K99" i="3"/>
  <c r="K100" i="3"/>
  <c r="K103" i="3"/>
  <c r="K108" i="3"/>
  <c r="K112" i="3"/>
  <c r="K115" i="3"/>
  <c r="K119" i="3"/>
  <c r="K124" i="3"/>
  <c r="K128" i="3"/>
  <c r="K131" i="3"/>
  <c r="K132" i="3"/>
  <c r="K135" i="3"/>
  <c r="K146" i="3"/>
  <c r="K147" i="3"/>
  <c r="K151" i="3"/>
  <c r="K162" i="3"/>
  <c r="K163" i="3"/>
  <c r="K167" i="3"/>
  <c r="K178" i="3"/>
  <c r="K179" i="3"/>
  <c r="K183" i="3"/>
  <c r="K191" i="3"/>
  <c r="K194" i="3"/>
  <c r="K195" i="3"/>
  <c r="K199" i="3"/>
  <c r="K211" i="3"/>
  <c r="K215" i="3"/>
  <c r="K227" i="3"/>
  <c r="K231" i="3"/>
  <c r="K235" i="3"/>
  <c r="K243" i="3"/>
  <c r="K247" i="3"/>
  <c r="K259" i="3"/>
  <c r="K263" i="3"/>
  <c r="K267" i="3"/>
  <c r="L22" i="3"/>
  <c r="L23" i="3"/>
  <c r="L24" i="3"/>
  <c r="L26" i="3"/>
  <c r="L27" i="3"/>
  <c r="L30" i="3"/>
  <c r="L31" i="3"/>
  <c r="L32" i="3"/>
  <c r="L34" i="3"/>
  <c r="L35" i="3"/>
  <c r="L38" i="3"/>
  <c r="L39" i="3"/>
  <c r="L40" i="3"/>
  <c r="L42" i="3"/>
  <c r="L43" i="3"/>
  <c r="L46" i="3"/>
  <c r="L47" i="3"/>
  <c r="L48" i="3"/>
  <c r="L50" i="3"/>
  <c r="L51" i="3"/>
  <c r="L54" i="3"/>
  <c r="L55" i="3"/>
  <c r="L56" i="3"/>
  <c r="L58" i="3"/>
  <c r="L59" i="3"/>
  <c r="L62" i="3"/>
  <c r="L63" i="3"/>
  <c r="L64" i="3"/>
  <c r="L66" i="3"/>
  <c r="L67" i="3"/>
  <c r="L71" i="3"/>
  <c r="L72" i="3"/>
  <c r="L74" i="3"/>
  <c r="L75" i="3"/>
  <c r="L79" i="3"/>
  <c r="L80" i="3"/>
  <c r="L82" i="3"/>
  <c r="L83" i="3"/>
  <c r="L88" i="3"/>
  <c r="L92" i="3"/>
  <c r="L94" i="3"/>
  <c r="L96" i="3"/>
  <c r="L98" i="3"/>
  <c r="L100" i="3"/>
  <c r="L104" i="3"/>
  <c r="L106" i="3"/>
  <c r="L108" i="3"/>
  <c r="L110" i="3"/>
  <c r="L112" i="3"/>
  <c r="L114" i="3"/>
  <c r="L116" i="3"/>
  <c r="L120" i="3"/>
  <c r="L122" i="3"/>
  <c r="L124" i="3"/>
  <c r="L126" i="3"/>
  <c r="L128" i="3"/>
  <c r="L130" i="3"/>
  <c r="L132" i="3"/>
  <c r="L136" i="3"/>
  <c r="L138" i="3"/>
  <c r="L140" i="3"/>
  <c r="L144" i="3"/>
  <c r="L146" i="3"/>
  <c r="L148" i="3"/>
  <c r="L150" i="3"/>
  <c r="L152" i="3"/>
  <c r="L156" i="3"/>
  <c r="L162" i="3"/>
  <c r="L164" i="3"/>
  <c r="L168" i="3"/>
  <c r="L172" i="3"/>
  <c r="L176" i="3"/>
  <c r="L178" i="3"/>
  <c r="L180" i="3"/>
  <c r="L188" i="3"/>
  <c r="L192" i="3"/>
  <c r="L194" i="3"/>
  <c r="L196" i="3"/>
  <c r="L198" i="3"/>
  <c r="L200" i="3"/>
  <c r="L204" i="3"/>
  <c r="L208" i="3"/>
  <c r="L210" i="3"/>
  <c r="L212" i="3"/>
  <c r="L216" i="3"/>
  <c r="L220" i="3"/>
  <c r="L224" i="3"/>
  <c r="L226" i="3"/>
  <c r="L228" i="3"/>
  <c r="L230" i="3"/>
  <c r="L236" i="3"/>
  <c r="L238" i="3"/>
  <c r="L240" i="3"/>
  <c r="L242" i="3"/>
  <c r="L244" i="3"/>
  <c r="L246" i="3"/>
  <c r="L252" i="3"/>
  <c r="L254" i="3"/>
  <c r="L256" i="3"/>
  <c r="L258" i="3"/>
  <c r="L260" i="3"/>
  <c r="L262" i="3"/>
  <c r="L268" i="3"/>
  <c r="L270" i="3"/>
  <c r="L272" i="3"/>
  <c r="C16" i="3"/>
  <c r="C15" i="3"/>
  <c r="C12" i="3"/>
  <c r="G4" i="3"/>
  <c r="G5" i="3"/>
  <c r="G6" i="3"/>
  <c r="G7" i="3"/>
  <c r="B10" i="3"/>
  <c r="D15" i="3"/>
  <c r="D12" i="3"/>
  <c r="D16" i="3"/>
  <c r="E16" i="3"/>
  <c r="E15" i="3"/>
  <c r="F16" i="3"/>
  <c r="F15" i="3"/>
  <c r="F12" i="3"/>
  <c r="G16" i="3"/>
  <c r="G15" i="3"/>
  <c r="H16" i="3"/>
  <c r="H15" i="3"/>
  <c r="H12" i="3"/>
  <c r="I16" i="3"/>
  <c r="I15" i="3"/>
  <c r="J16" i="3"/>
  <c r="J15" i="3"/>
  <c r="K16" i="3"/>
  <c r="K15" i="3"/>
  <c r="K12" i="3"/>
  <c r="L16" i="3"/>
  <c r="L15" i="3"/>
  <c r="M16" i="3"/>
  <c r="M15" i="3"/>
  <c r="M12" i="3"/>
  <c r="N16" i="3"/>
  <c r="N15" i="3"/>
  <c r="O16" i="3"/>
  <c r="O15" i="3"/>
  <c r="P16" i="3"/>
  <c r="P15" i="3"/>
  <c r="Q16" i="3"/>
  <c r="Q15" i="3"/>
  <c r="D274" i="3"/>
  <c r="H274" i="3"/>
  <c r="E274" i="3"/>
  <c r="L274" i="3"/>
  <c r="G274" i="3"/>
  <c r="D275" i="3"/>
  <c r="I275" i="3"/>
  <c r="E275" i="3"/>
  <c r="H275" i="3"/>
  <c r="J275" i="3"/>
  <c r="D276" i="3"/>
  <c r="J276" i="3"/>
  <c r="E276" i="3"/>
  <c r="G276" i="3"/>
  <c r="H276" i="3"/>
  <c r="L276" i="3"/>
  <c r="D277" i="3"/>
  <c r="F277" i="3"/>
  <c r="E277" i="3"/>
  <c r="K277" i="3"/>
  <c r="H277" i="3"/>
  <c r="I277" i="3"/>
  <c r="D278" i="3"/>
  <c r="L278" i="3"/>
  <c r="E278" i="3"/>
  <c r="G278" i="3"/>
  <c r="D279" i="3"/>
  <c r="H279" i="3"/>
  <c r="E279" i="3"/>
  <c r="F279" i="3"/>
  <c r="I279" i="3"/>
  <c r="J279" i="3"/>
  <c r="D280" i="3"/>
  <c r="H280" i="3"/>
  <c r="I280" i="3"/>
  <c r="E280" i="3"/>
  <c r="F280" i="3"/>
  <c r="G280" i="3"/>
  <c r="J280" i="3"/>
  <c r="L280" i="3"/>
  <c r="D281" i="3"/>
  <c r="I281" i="3"/>
  <c r="F281" i="3"/>
  <c r="E281" i="3"/>
  <c r="G281" i="3"/>
  <c r="H281" i="3"/>
  <c r="K281" i="3"/>
  <c r="D282" i="3"/>
  <c r="H282" i="3"/>
  <c r="E282" i="3"/>
  <c r="G282" i="3"/>
  <c r="D283" i="3"/>
  <c r="E283" i="3"/>
  <c r="D284" i="3"/>
  <c r="F284" i="3"/>
  <c r="I284" i="3"/>
  <c r="E284" i="3"/>
  <c r="H284" i="3"/>
  <c r="D285" i="3"/>
  <c r="F285" i="3"/>
  <c r="E285" i="3"/>
  <c r="H285" i="3"/>
  <c r="I285" i="3"/>
  <c r="D286" i="3"/>
  <c r="E286" i="3"/>
  <c r="L286" i="3"/>
  <c r="G286" i="3"/>
  <c r="H286" i="3"/>
  <c r="D287" i="3"/>
  <c r="F287" i="3"/>
  <c r="E287" i="3"/>
  <c r="D288" i="3"/>
  <c r="E288" i="3"/>
  <c r="G288" i="3"/>
  <c r="D289" i="3"/>
  <c r="E289" i="3"/>
  <c r="G289" i="3"/>
  <c r="D290" i="3"/>
  <c r="E290" i="3"/>
  <c r="H290" i="3"/>
  <c r="D291" i="3"/>
  <c r="J291" i="3"/>
  <c r="E291" i="3"/>
  <c r="F291" i="3"/>
  <c r="H291" i="3"/>
  <c r="I291" i="3"/>
  <c r="D292" i="3"/>
  <c r="I292" i="3"/>
  <c r="E292" i="3"/>
  <c r="L292" i="3"/>
  <c r="G292" i="3"/>
  <c r="J292" i="3"/>
  <c r="D293" i="3"/>
  <c r="F293" i="3"/>
  <c r="E293" i="3"/>
  <c r="G293" i="3"/>
  <c r="K293" i="3"/>
  <c r="D294" i="3"/>
  <c r="E294" i="3"/>
  <c r="G294" i="3"/>
  <c r="D295" i="3"/>
  <c r="J295" i="3"/>
  <c r="E295" i="3"/>
  <c r="F295" i="3"/>
  <c r="H295" i="3"/>
  <c r="I295" i="3"/>
  <c r="D296" i="3"/>
  <c r="I296" i="3"/>
  <c r="E296" i="3"/>
  <c r="L296" i="3"/>
  <c r="G296" i="3"/>
  <c r="J296" i="3"/>
  <c r="D297" i="3"/>
  <c r="F297" i="3"/>
  <c r="E297" i="3"/>
  <c r="G297" i="3"/>
  <c r="K297" i="3"/>
  <c r="D298" i="3"/>
  <c r="H298" i="3"/>
  <c r="E298" i="3"/>
  <c r="G298" i="3"/>
  <c r="L298" i="3"/>
  <c r="D299" i="3"/>
  <c r="H299" i="3"/>
  <c r="E299" i="3"/>
  <c r="F299" i="3"/>
  <c r="I299" i="3"/>
  <c r="J299" i="3"/>
  <c r="D300" i="3"/>
  <c r="H300" i="3"/>
  <c r="I300" i="3"/>
  <c r="E300" i="3"/>
  <c r="F300" i="3"/>
  <c r="G300" i="3"/>
  <c r="J300" i="3"/>
  <c r="L300" i="3"/>
  <c r="D301" i="3"/>
  <c r="I301" i="3"/>
  <c r="F301" i="3"/>
  <c r="E301" i="3"/>
  <c r="G301" i="3"/>
  <c r="H301" i="3"/>
  <c r="K301" i="3"/>
  <c r="D302" i="3"/>
  <c r="H302" i="3"/>
  <c r="E302" i="3"/>
  <c r="G302" i="3"/>
  <c r="L302" i="3"/>
  <c r="D303" i="3"/>
  <c r="E303" i="3"/>
  <c r="D304" i="3"/>
  <c r="F304" i="3"/>
  <c r="I304" i="3"/>
  <c r="E304" i="3"/>
  <c r="H304" i="3"/>
  <c r="D305" i="3"/>
  <c r="F305" i="3"/>
  <c r="E305" i="3"/>
  <c r="H305" i="3"/>
  <c r="I305" i="3"/>
  <c r="D306" i="3"/>
  <c r="E306" i="3"/>
  <c r="L306" i="3"/>
  <c r="G306" i="3"/>
  <c r="H306" i="3"/>
  <c r="D307" i="3"/>
  <c r="F307" i="3"/>
  <c r="E307" i="3"/>
  <c r="D308" i="3"/>
  <c r="E308" i="3"/>
  <c r="G308" i="3"/>
  <c r="D309" i="3"/>
  <c r="E309" i="3"/>
  <c r="G309" i="3"/>
  <c r="D310" i="3"/>
  <c r="L310" i="3"/>
  <c r="E310" i="3"/>
  <c r="G310" i="3"/>
  <c r="D311" i="3"/>
  <c r="H311" i="3"/>
  <c r="E311" i="3"/>
  <c r="F311" i="3"/>
  <c r="I311" i="3"/>
  <c r="J311" i="3"/>
  <c r="D312" i="3"/>
  <c r="F312" i="3"/>
  <c r="I312" i="3"/>
  <c r="E312" i="3"/>
  <c r="G312" i="3"/>
  <c r="H312" i="3"/>
  <c r="J312" i="3"/>
  <c r="L312" i="3"/>
  <c r="D313" i="3"/>
  <c r="F313" i="3"/>
  <c r="E313" i="3"/>
  <c r="G313" i="3"/>
  <c r="H313" i="3"/>
  <c r="I313" i="3"/>
  <c r="K313" i="3"/>
  <c r="D314" i="3"/>
  <c r="H314" i="3"/>
  <c r="E314" i="3"/>
  <c r="G314" i="3"/>
  <c r="D315" i="3"/>
  <c r="I315" i="3"/>
  <c r="E315" i="3"/>
  <c r="H315" i="3"/>
  <c r="J315" i="3"/>
  <c r="D316" i="3"/>
  <c r="J316" i="3"/>
  <c r="E316" i="3"/>
  <c r="G316" i="3"/>
  <c r="H316" i="3"/>
  <c r="L316" i="3"/>
  <c r="D317" i="3"/>
  <c r="F317" i="3"/>
  <c r="E317" i="3"/>
  <c r="K317" i="3"/>
  <c r="H317" i="3"/>
  <c r="I317" i="3"/>
  <c r="D318" i="3"/>
  <c r="I318" i="3"/>
  <c r="E318" i="3"/>
  <c r="G318" i="3"/>
  <c r="D319" i="3"/>
  <c r="F319" i="3"/>
  <c r="E319" i="3"/>
  <c r="J319" i="3"/>
  <c r="D320" i="3"/>
  <c r="J320" i="3"/>
  <c r="E320" i="3"/>
  <c r="G320" i="3"/>
  <c r="D321" i="3"/>
  <c r="F321" i="3"/>
  <c r="E321" i="3"/>
  <c r="K321" i="3"/>
  <c r="H321" i="3"/>
  <c r="I321" i="3"/>
  <c r="D322" i="3"/>
  <c r="I322" i="3"/>
  <c r="E322" i="3"/>
  <c r="L322" i="3"/>
  <c r="G322" i="3"/>
  <c r="J322" i="3"/>
  <c r="D323" i="3"/>
  <c r="F323" i="3"/>
  <c r="E323" i="3"/>
  <c r="G323" i="3"/>
  <c r="J323" i="3"/>
  <c r="D324" i="3"/>
  <c r="E324" i="3"/>
  <c r="G324" i="3"/>
  <c r="F324" i="3"/>
  <c r="H324" i="3"/>
  <c r="J324" i="3"/>
  <c r="D325" i="3"/>
  <c r="E325" i="3"/>
  <c r="G325" i="3"/>
  <c r="D326" i="3"/>
  <c r="F326" i="3"/>
  <c r="I326" i="3"/>
  <c r="E326" i="3"/>
  <c r="G326" i="3"/>
  <c r="J326" i="3"/>
  <c r="D327" i="3"/>
  <c r="H327" i="3"/>
  <c r="E327" i="3"/>
  <c r="F327" i="3"/>
  <c r="I327" i="3"/>
  <c r="J327" i="3"/>
  <c r="D328" i="3"/>
  <c r="J328" i="3"/>
  <c r="E328" i="3"/>
  <c r="F328" i="3"/>
  <c r="G328" i="3"/>
  <c r="H328" i="3"/>
  <c r="L328" i="3"/>
  <c r="D329" i="3"/>
  <c r="F329" i="3"/>
  <c r="E329" i="3"/>
  <c r="I329" i="3"/>
  <c r="K329" i="3"/>
  <c r="D330" i="3"/>
  <c r="I330" i="3"/>
  <c r="E330" i="3"/>
  <c r="G330" i="3"/>
  <c r="H330" i="3"/>
  <c r="J330" i="3"/>
  <c r="D331" i="3"/>
  <c r="H331" i="3"/>
  <c r="E331" i="3"/>
  <c r="F331" i="3"/>
  <c r="I331" i="3"/>
  <c r="D332" i="3"/>
  <c r="E332" i="3"/>
  <c r="G332" i="3"/>
  <c r="L332" i="3"/>
  <c r="D333" i="3"/>
  <c r="I333" i="3"/>
  <c r="E333" i="3"/>
  <c r="L333" i="3"/>
  <c r="F333" i="3"/>
  <c r="G333" i="3"/>
  <c r="H333" i="3"/>
  <c r="J333" i="3"/>
  <c r="K333" i="3"/>
  <c r="D334" i="3"/>
  <c r="I334" i="3"/>
  <c r="E334" i="3"/>
  <c r="G334" i="3"/>
  <c r="L334" i="3"/>
  <c r="D335" i="3"/>
  <c r="F335" i="3"/>
  <c r="E335" i="3"/>
  <c r="L335" i="3"/>
  <c r="D336" i="3"/>
  <c r="H336" i="3"/>
  <c r="E336" i="3"/>
  <c r="G336" i="3"/>
  <c r="F336" i="3"/>
  <c r="I336" i="3"/>
  <c r="D337" i="3"/>
  <c r="H337" i="3"/>
  <c r="I337" i="3"/>
  <c r="E337" i="3"/>
  <c r="L337" i="3"/>
  <c r="F337" i="3"/>
  <c r="G337" i="3"/>
  <c r="J337" i="3"/>
  <c r="K337" i="3"/>
  <c r="AB2" i="1"/>
  <c r="AB3" i="1"/>
  <c r="AB4" i="1"/>
  <c r="AB5" i="1"/>
  <c r="AB6" i="1"/>
  <c r="AB7" i="1"/>
  <c r="V206" i="1"/>
  <c r="V209" i="1"/>
  <c r="V217" i="1"/>
  <c r="V223" i="1"/>
  <c r="V231" i="1"/>
  <c r="V233" i="1"/>
  <c r="V235" i="1"/>
  <c r="V250" i="1"/>
  <c r="V258" i="1"/>
  <c r="V266" i="1"/>
  <c r="V272" i="1"/>
  <c r="V277" i="1"/>
  <c r="V282" i="1"/>
  <c r="V283" i="1"/>
  <c r="V297" i="1"/>
  <c r="V298" i="1"/>
  <c r="V306" i="1"/>
  <c r="AB8" i="1"/>
  <c r="AB9" i="1"/>
  <c r="W10" i="1"/>
  <c r="W11" i="1" s="1"/>
  <c r="W12" i="1" s="1"/>
  <c r="W13" i="1" s="1"/>
  <c r="AB10" i="1"/>
  <c r="AB11" i="1"/>
  <c r="AB12" i="1"/>
  <c r="AB13" i="1"/>
  <c r="S84" i="1"/>
  <c r="AB14" i="1"/>
  <c r="AB15" i="1"/>
  <c r="AB16" i="1"/>
  <c r="C17" i="1"/>
  <c r="AB17" i="1"/>
  <c r="AB18" i="1"/>
  <c r="AB19" i="1"/>
  <c r="AB20" i="1"/>
  <c r="Q21" i="1"/>
  <c r="AB21" i="1"/>
  <c r="Q22" i="1"/>
  <c r="AB22" i="1"/>
  <c r="Q23" i="1"/>
  <c r="AB23" i="1"/>
  <c r="Q24" i="1"/>
  <c r="AB24" i="1"/>
  <c r="Q25" i="1"/>
  <c r="AB25" i="1"/>
  <c r="Q26" i="1"/>
  <c r="AB26" i="1"/>
  <c r="Q27" i="1"/>
  <c r="AB27" i="1"/>
  <c r="Q28" i="1"/>
  <c r="AB28" i="1"/>
  <c r="Q29" i="1"/>
  <c r="AB29" i="1"/>
  <c r="Q30" i="1"/>
  <c r="AB30" i="1"/>
  <c r="Q31" i="1"/>
  <c r="AB31" i="1"/>
  <c r="Q32" i="1"/>
  <c r="AB32" i="1"/>
  <c r="Q33" i="1"/>
  <c r="AB33" i="1"/>
  <c r="Q34" i="1"/>
  <c r="AB34" i="1"/>
  <c r="Q35" i="1"/>
  <c r="AB35" i="1"/>
  <c r="Q36" i="1"/>
  <c r="AB36" i="1"/>
  <c r="Q37" i="1"/>
  <c r="AB37" i="1"/>
  <c r="Q38" i="1"/>
  <c r="AB38" i="1"/>
  <c r="Q39" i="1"/>
  <c r="AB39" i="1"/>
  <c r="Q40" i="1"/>
  <c r="AB40" i="1"/>
  <c r="Q41" i="1"/>
  <c r="AB41" i="1"/>
  <c r="Q42" i="1"/>
  <c r="AB42" i="1"/>
  <c r="Q43" i="1"/>
  <c r="AB43" i="1"/>
  <c r="Q44" i="1"/>
  <c r="AB44" i="1"/>
  <c r="Q45" i="1"/>
  <c r="AB45" i="1"/>
  <c r="Q46" i="1"/>
  <c r="AB46" i="1"/>
  <c r="Q47" i="1"/>
  <c r="AB47" i="1"/>
  <c r="Q48" i="1"/>
  <c r="AB48" i="1"/>
  <c r="Q49" i="1"/>
  <c r="AB49" i="1"/>
  <c r="Q50" i="1"/>
  <c r="AB50" i="1"/>
  <c r="Q51" i="1"/>
  <c r="AB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101" i="1"/>
  <c r="Q102" i="1"/>
  <c r="Q104" i="1"/>
  <c r="Q105" i="1"/>
  <c r="Q106" i="1"/>
  <c r="Q107" i="1"/>
  <c r="Q109" i="1"/>
  <c r="Q110" i="1"/>
  <c r="Q113" i="1"/>
  <c r="Q114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1" i="1"/>
  <c r="Q153" i="1"/>
  <c r="Q154" i="1"/>
  <c r="Q155" i="1"/>
  <c r="Q156" i="1"/>
  <c r="Q157" i="1"/>
  <c r="Q158" i="1"/>
  <c r="Q159" i="1"/>
  <c r="Q161" i="1"/>
  <c r="Q164" i="1"/>
  <c r="Q167" i="1"/>
  <c r="Q168" i="1"/>
  <c r="Q173" i="1"/>
  <c r="Q175" i="1"/>
  <c r="Q176" i="1"/>
  <c r="Q180" i="1"/>
  <c r="Q181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3" i="1"/>
  <c r="Q206" i="1"/>
  <c r="Q207" i="1"/>
  <c r="Q208" i="1"/>
  <c r="Q209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4" i="1"/>
  <c r="Q245" i="1"/>
  <c r="Q246" i="1"/>
  <c r="Q247" i="1"/>
  <c r="Q250" i="1"/>
  <c r="Q251" i="1"/>
  <c r="Q254" i="1"/>
  <c r="Q257" i="1"/>
  <c r="Q258" i="1"/>
  <c r="Q260" i="1"/>
  <c r="Q266" i="1"/>
  <c r="Q271" i="1"/>
  <c r="Q272" i="1"/>
  <c r="Q273" i="1"/>
  <c r="Q277" i="1"/>
  <c r="Q276" i="1"/>
  <c r="Q281" i="1"/>
  <c r="Q282" i="1"/>
  <c r="Q283" i="1"/>
  <c r="Q284" i="1"/>
  <c r="Q296" i="1"/>
  <c r="Q297" i="1"/>
  <c r="Q298" i="1"/>
  <c r="Q305" i="1"/>
  <c r="Q306" i="1"/>
  <c r="N130" i="12"/>
  <c r="N135" i="12"/>
  <c r="N136" i="12"/>
  <c r="G240" i="1"/>
  <c r="V240" i="1"/>
  <c r="G182" i="1"/>
  <c r="V182" i="1"/>
  <c r="G167" i="1"/>
  <c r="J167" i="1" s="1"/>
  <c r="G198" i="1"/>
  <c r="K198" i="1" s="1"/>
  <c r="V198" i="1"/>
  <c r="G176" i="1"/>
  <c r="K176" i="1" s="1"/>
  <c r="G280" i="1"/>
  <c r="K280" i="1" s="1"/>
  <c r="V280" i="1"/>
  <c r="K235" i="1"/>
  <c r="G214" i="1"/>
  <c r="K214" i="1" s="1"/>
  <c r="V214" i="1"/>
  <c r="G202" i="1"/>
  <c r="K202" i="1" s="1"/>
  <c r="V202" i="1"/>
  <c r="G230" i="1"/>
  <c r="K230" i="1" s="1"/>
  <c r="V230" i="1"/>
  <c r="G211" i="1"/>
  <c r="K211" i="1" s="1"/>
  <c r="V211" i="1"/>
  <c r="G163" i="1"/>
  <c r="K163" i="1" s="1"/>
  <c r="V163" i="1"/>
  <c r="V352" i="1"/>
  <c r="V340" i="1"/>
  <c r="K278" i="1"/>
  <c r="K270" i="1"/>
  <c r="K265" i="1"/>
  <c r="K264" i="1"/>
  <c r="K262" i="1"/>
  <c r="K374" i="1"/>
  <c r="K372" i="1"/>
  <c r="K366" i="1"/>
  <c r="K358" i="1"/>
  <c r="K355" i="1"/>
  <c r="K346" i="1"/>
  <c r="K344" i="1"/>
  <c r="K335" i="1"/>
  <c r="K326" i="1"/>
  <c r="K318" i="1"/>
  <c r="K310" i="1"/>
  <c r="K300" i="1"/>
  <c r="K289" i="1"/>
  <c r="K290" i="1"/>
  <c r="K325" i="1"/>
  <c r="K327" i="1"/>
  <c r="K343" i="1"/>
  <c r="K341" i="1"/>
  <c r="K323" i="1"/>
  <c r="K321" i="1"/>
  <c r="K307" i="1"/>
  <c r="K303" i="1"/>
  <c r="K288" i="1"/>
  <c r="K285" i="1"/>
  <c r="K345" i="1"/>
  <c r="K299" i="1"/>
  <c r="K287" i="1"/>
  <c r="V278" i="1"/>
  <c r="V270" i="1"/>
  <c r="V265" i="1"/>
  <c r="V264" i="1"/>
  <c r="V262" i="1"/>
  <c r="V374" i="1"/>
  <c r="V372" i="1"/>
  <c r="V366" i="1"/>
  <c r="V365" i="1"/>
  <c r="V358" i="1"/>
  <c r="V357" i="1"/>
  <c r="V355" i="1"/>
  <c r="V354" i="1"/>
  <c r="V346" i="1"/>
  <c r="V337" i="1"/>
  <c r="V335" i="1"/>
  <c r="V326" i="1"/>
  <c r="V322" i="1"/>
  <c r="V318" i="1"/>
  <c r="V310" i="1"/>
  <c r="V300" i="1"/>
  <c r="V289" i="1"/>
  <c r="V290" i="1"/>
  <c r="V325" i="1"/>
  <c r="V327" i="1"/>
  <c r="V343" i="1"/>
  <c r="V341" i="1"/>
  <c r="V323" i="1"/>
  <c r="V321" i="1"/>
  <c r="V307" i="1"/>
  <c r="V303" i="1"/>
  <c r="V285" i="1"/>
  <c r="V345" i="1"/>
  <c r="V299" i="1"/>
  <c r="V287" i="1"/>
  <c r="F294" i="3"/>
  <c r="J294" i="3"/>
  <c r="I294" i="3"/>
  <c r="I337" i="6"/>
  <c r="J337" i="6"/>
  <c r="F337" i="6"/>
  <c r="H337" i="6"/>
  <c r="I289" i="6"/>
  <c r="J289" i="6"/>
  <c r="F289" i="6"/>
  <c r="G289" i="6"/>
  <c r="F249" i="9"/>
  <c r="J249" i="9"/>
  <c r="H249" i="9"/>
  <c r="I249" i="9"/>
  <c r="G149" i="9"/>
  <c r="L149" i="9"/>
  <c r="K149" i="9"/>
  <c r="I324" i="3"/>
  <c r="K324" i="3"/>
  <c r="L321" i="3"/>
  <c r="L315" i="3"/>
  <c r="G315" i="3"/>
  <c r="K315" i="3"/>
  <c r="F306" i="3"/>
  <c r="J306" i="3"/>
  <c r="I306" i="3"/>
  <c r="L299" i="3"/>
  <c r="G299" i="3"/>
  <c r="K299" i="3"/>
  <c r="F290" i="3"/>
  <c r="J290" i="3"/>
  <c r="I290" i="3"/>
  <c r="L283" i="3"/>
  <c r="G283" i="3"/>
  <c r="K283" i="3"/>
  <c r="F274" i="3"/>
  <c r="J274" i="3"/>
  <c r="I274" i="3"/>
  <c r="G12" i="3"/>
  <c r="L12" i="3"/>
  <c r="G271" i="3"/>
  <c r="L271" i="3"/>
  <c r="G267" i="3"/>
  <c r="L267" i="3"/>
  <c r="G263" i="3"/>
  <c r="L263" i="3"/>
  <c r="G259" i="3"/>
  <c r="L259" i="3"/>
  <c r="G255" i="3"/>
  <c r="L255" i="3"/>
  <c r="G251" i="3"/>
  <c r="L251" i="3"/>
  <c r="G247" i="3"/>
  <c r="L247" i="3"/>
  <c r="G243" i="3"/>
  <c r="L243" i="3"/>
  <c r="G239" i="3"/>
  <c r="L239" i="3"/>
  <c r="G235" i="3"/>
  <c r="L235" i="3"/>
  <c r="G231" i="3"/>
  <c r="L231" i="3"/>
  <c r="G227" i="3"/>
  <c r="L227" i="3"/>
  <c r="G223" i="3"/>
  <c r="L223" i="3"/>
  <c r="G219" i="3"/>
  <c r="L219" i="3"/>
  <c r="G215" i="3"/>
  <c r="L215" i="3"/>
  <c r="G211" i="3"/>
  <c r="L211" i="3"/>
  <c r="G207" i="3"/>
  <c r="L207" i="3"/>
  <c r="G203" i="3"/>
  <c r="L203" i="3"/>
  <c r="G199" i="3"/>
  <c r="L199" i="3"/>
  <c r="G195" i="3"/>
  <c r="L195" i="3"/>
  <c r="G191" i="3"/>
  <c r="L191" i="3"/>
  <c r="G187" i="3"/>
  <c r="L187" i="3"/>
  <c r="G183" i="3"/>
  <c r="L183" i="3"/>
  <c r="G179" i="3"/>
  <c r="L179" i="3"/>
  <c r="G175" i="3"/>
  <c r="L175" i="3"/>
  <c r="G171" i="3"/>
  <c r="L171" i="3"/>
  <c r="G167" i="3"/>
  <c r="L167" i="3"/>
  <c r="G163" i="3"/>
  <c r="L163" i="3"/>
  <c r="G159" i="3"/>
  <c r="L159" i="3"/>
  <c r="G155" i="3"/>
  <c r="L155" i="3"/>
  <c r="G151" i="3"/>
  <c r="L151" i="3"/>
  <c r="G147" i="3"/>
  <c r="L147" i="3"/>
  <c r="G143" i="3"/>
  <c r="L143" i="3"/>
  <c r="G139" i="3"/>
  <c r="L139" i="3"/>
  <c r="G135" i="3"/>
  <c r="L135" i="3"/>
  <c r="G131" i="3"/>
  <c r="L131" i="3"/>
  <c r="G127" i="3"/>
  <c r="L127" i="3"/>
  <c r="G123" i="3"/>
  <c r="L123" i="3"/>
  <c r="G119" i="3"/>
  <c r="L119" i="3"/>
  <c r="G115" i="3"/>
  <c r="L115" i="3"/>
  <c r="G111" i="3"/>
  <c r="L111" i="3"/>
  <c r="G107" i="3"/>
  <c r="L107" i="3"/>
  <c r="G103" i="3"/>
  <c r="L103" i="3"/>
  <c r="G99" i="3"/>
  <c r="L99" i="3"/>
  <c r="G95" i="3"/>
  <c r="L95" i="3"/>
  <c r="G91" i="3"/>
  <c r="L91" i="3"/>
  <c r="G87" i="3"/>
  <c r="L87" i="3"/>
  <c r="I325" i="6"/>
  <c r="J325" i="6"/>
  <c r="F325" i="6"/>
  <c r="H325" i="6"/>
  <c r="G309" i="6"/>
  <c r="I309" i="6"/>
  <c r="J309" i="6"/>
  <c r="F309" i="6"/>
  <c r="H309" i="6"/>
  <c r="I293" i="6"/>
  <c r="J293" i="6"/>
  <c r="F293" i="6"/>
  <c r="G293" i="6"/>
  <c r="H204" i="6"/>
  <c r="G204" i="6"/>
  <c r="H190" i="6"/>
  <c r="G190" i="6"/>
  <c r="H168" i="6"/>
  <c r="G168" i="6"/>
  <c r="H156" i="6"/>
  <c r="G156" i="6"/>
  <c r="F91" i="6"/>
  <c r="H91" i="6"/>
  <c r="I91" i="6"/>
  <c r="J91" i="6"/>
  <c r="G91" i="6"/>
  <c r="G338" i="9"/>
  <c r="K338" i="9"/>
  <c r="L338" i="9"/>
  <c r="G274" i="9"/>
  <c r="K274" i="9"/>
  <c r="L274" i="9"/>
  <c r="L191" i="9"/>
  <c r="G191" i="9"/>
  <c r="K191" i="9"/>
  <c r="I164" i="9"/>
  <c r="L164" i="9"/>
  <c r="F164" i="9"/>
  <c r="K164" i="9"/>
  <c r="H164" i="9"/>
  <c r="J164" i="9"/>
  <c r="G158" i="9"/>
  <c r="K158" i="9"/>
  <c r="H320" i="3"/>
  <c r="L336" i="3"/>
  <c r="K335" i="3"/>
  <c r="G335" i="3"/>
  <c r="J334" i="3"/>
  <c r="F334" i="3"/>
  <c r="F330" i="3"/>
  <c r="L326" i="3"/>
  <c r="K323" i="3"/>
  <c r="H318" i="3"/>
  <c r="L294" i="3"/>
  <c r="I12" i="3"/>
  <c r="J206" i="3"/>
  <c r="L303" i="3"/>
  <c r="G303" i="3"/>
  <c r="K303" i="3"/>
  <c r="L287" i="3"/>
  <c r="G287" i="3"/>
  <c r="K287" i="3"/>
  <c r="P12" i="3"/>
  <c r="O12" i="3"/>
  <c r="F222" i="3"/>
  <c r="H222" i="3"/>
  <c r="I222" i="3"/>
  <c r="H203" i="3"/>
  <c r="I203" i="3"/>
  <c r="J203" i="3"/>
  <c r="F190" i="3"/>
  <c r="K190" i="3"/>
  <c r="H190" i="3"/>
  <c r="I190" i="3"/>
  <c r="F174" i="3"/>
  <c r="K174" i="3"/>
  <c r="H174" i="3"/>
  <c r="I174" i="3"/>
  <c r="H155" i="3"/>
  <c r="I155" i="3"/>
  <c r="J155" i="3"/>
  <c r="F142" i="3"/>
  <c r="K142" i="3"/>
  <c r="H142" i="3"/>
  <c r="I142" i="3"/>
  <c r="G321" i="6"/>
  <c r="I321" i="6"/>
  <c r="J321" i="6"/>
  <c r="F321" i="6"/>
  <c r="H321" i="6"/>
  <c r="H170" i="6"/>
  <c r="G170" i="6"/>
  <c r="H136" i="6"/>
  <c r="G136" i="6"/>
  <c r="F123" i="6"/>
  <c r="H123" i="6"/>
  <c r="I123" i="6"/>
  <c r="J123" i="6"/>
  <c r="L329" i="3"/>
  <c r="L323" i="3"/>
  <c r="F314" i="3"/>
  <c r="J314" i="3"/>
  <c r="I314" i="3"/>
  <c r="L307" i="3"/>
  <c r="G307" i="3"/>
  <c r="K307" i="3"/>
  <c r="F298" i="3"/>
  <c r="J298" i="3"/>
  <c r="I298" i="3"/>
  <c r="L291" i="3"/>
  <c r="G291" i="3"/>
  <c r="K291" i="3"/>
  <c r="F282" i="3"/>
  <c r="J282" i="3"/>
  <c r="I282" i="3"/>
  <c r="L275" i="3"/>
  <c r="G275" i="3"/>
  <c r="K275" i="3"/>
  <c r="Q12" i="3"/>
  <c r="E12" i="3"/>
  <c r="L273" i="3"/>
  <c r="K273" i="3"/>
  <c r="G273" i="3"/>
  <c r="L269" i="3"/>
  <c r="K269" i="3"/>
  <c r="G269" i="3"/>
  <c r="L265" i="3"/>
  <c r="K265" i="3"/>
  <c r="G265" i="3"/>
  <c r="L261" i="3"/>
  <c r="K261" i="3"/>
  <c r="G261" i="3"/>
  <c r="L257" i="3"/>
  <c r="K257" i="3"/>
  <c r="G257" i="3"/>
  <c r="L253" i="3"/>
  <c r="K253" i="3"/>
  <c r="G253" i="3"/>
  <c r="L249" i="3"/>
  <c r="K249" i="3"/>
  <c r="G249" i="3"/>
  <c r="L245" i="3"/>
  <c r="K245" i="3"/>
  <c r="G245" i="3"/>
  <c r="L241" i="3"/>
  <c r="K241" i="3"/>
  <c r="G241" i="3"/>
  <c r="L237" i="3"/>
  <c r="K237" i="3"/>
  <c r="G237" i="3"/>
  <c r="L233" i="3"/>
  <c r="K233" i="3"/>
  <c r="G233" i="3"/>
  <c r="L229" i="3"/>
  <c r="K229" i="3"/>
  <c r="G229" i="3"/>
  <c r="L225" i="3"/>
  <c r="K225" i="3"/>
  <c r="G225" i="3"/>
  <c r="L221" i="3"/>
  <c r="K221" i="3"/>
  <c r="G221" i="3"/>
  <c r="L217" i="3"/>
  <c r="K217" i="3"/>
  <c r="G217" i="3"/>
  <c r="L213" i="3"/>
  <c r="K213" i="3"/>
  <c r="G213" i="3"/>
  <c r="L209" i="3"/>
  <c r="K209" i="3"/>
  <c r="G209" i="3"/>
  <c r="L205" i="3"/>
  <c r="K205" i="3"/>
  <c r="G205" i="3"/>
  <c r="L201" i="3"/>
  <c r="K201" i="3"/>
  <c r="G201" i="3"/>
  <c r="L197" i="3"/>
  <c r="K197" i="3"/>
  <c r="G197" i="3"/>
  <c r="L193" i="3"/>
  <c r="K193" i="3"/>
  <c r="G193" i="3"/>
  <c r="L189" i="3"/>
  <c r="K189" i="3"/>
  <c r="G189" i="3"/>
  <c r="L185" i="3"/>
  <c r="K185" i="3"/>
  <c r="G185" i="3"/>
  <c r="L181" i="3"/>
  <c r="K181" i="3"/>
  <c r="G181" i="3"/>
  <c r="L177" i="3"/>
  <c r="K177" i="3"/>
  <c r="G177" i="3"/>
  <c r="L173" i="3"/>
  <c r="K173" i="3"/>
  <c r="G173" i="3"/>
  <c r="L169" i="3"/>
  <c r="K169" i="3"/>
  <c r="G169" i="3"/>
  <c r="L165" i="3"/>
  <c r="K165" i="3"/>
  <c r="G165" i="3"/>
  <c r="L161" i="3"/>
  <c r="K161" i="3"/>
  <c r="G161" i="3"/>
  <c r="L157" i="3"/>
  <c r="K157" i="3"/>
  <c r="G157" i="3"/>
  <c r="L153" i="3"/>
  <c r="K153" i="3"/>
  <c r="G153" i="3"/>
  <c r="L149" i="3"/>
  <c r="K149" i="3"/>
  <c r="G149" i="3"/>
  <c r="L145" i="3"/>
  <c r="K145" i="3"/>
  <c r="G145" i="3"/>
  <c r="L141" i="3"/>
  <c r="K141" i="3"/>
  <c r="G141" i="3"/>
  <c r="L137" i="3"/>
  <c r="K137" i="3"/>
  <c r="G137" i="3"/>
  <c r="L133" i="3"/>
  <c r="K133" i="3"/>
  <c r="G133" i="3"/>
  <c r="L129" i="3"/>
  <c r="K129" i="3"/>
  <c r="G129" i="3"/>
  <c r="L125" i="3"/>
  <c r="K125" i="3"/>
  <c r="G125" i="3"/>
  <c r="L121" i="3"/>
  <c r="K121" i="3"/>
  <c r="G121" i="3"/>
  <c r="L117" i="3"/>
  <c r="K117" i="3"/>
  <c r="G117" i="3"/>
  <c r="L113" i="3"/>
  <c r="K113" i="3"/>
  <c r="G113" i="3"/>
  <c r="L109" i="3"/>
  <c r="K109" i="3"/>
  <c r="G109" i="3"/>
  <c r="L105" i="3"/>
  <c r="K105" i="3"/>
  <c r="G105" i="3"/>
  <c r="L101" i="3"/>
  <c r="K101" i="3"/>
  <c r="G101" i="3"/>
  <c r="L97" i="3"/>
  <c r="K97" i="3"/>
  <c r="G97" i="3"/>
  <c r="L93" i="3"/>
  <c r="K93" i="3"/>
  <c r="G93" i="3"/>
  <c r="L89" i="3"/>
  <c r="K89" i="3"/>
  <c r="G89" i="3"/>
  <c r="I333" i="6"/>
  <c r="J333" i="6"/>
  <c r="F333" i="6"/>
  <c r="H333" i="6"/>
  <c r="I317" i="6"/>
  <c r="J317" i="6"/>
  <c r="F317" i="6"/>
  <c r="H317" i="6"/>
  <c r="I301" i="6"/>
  <c r="J301" i="6"/>
  <c r="F301" i="6"/>
  <c r="G301" i="6"/>
  <c r="H301" i="6"/>
  <c r="I285" i="6"/>
  <c r="J285" i="6"/>
  <c r="F285" i="6"/>
  <c r="H285" i="6"/>
  <c r="H208" i="6"/>
  <c r="G208" i="6"/>
  <c r="H138" i="6"/>
  <c r="G138" i="6"/>
  <c r="H126" i="6"/>
  <c r="G126" i="6"/>
  <c r="H104" i="6"/>
  <c r="G104" i="6"/>
  <c r="H92" i="6"/>
  <c r="G92" i="6"/>
  <c r="O12" i="6"/>
  <c r="O13" i="6"/>
  <c r="K12" i="6"/>
  <c r="K13" i="6"/>
  <c r="G12" i="6"/>
  <c r="G13" i="6"/>
  <c r="N12" i="6"/>
  <c r="N13" i="6"/>
  <c r="F155" i="6"/>
  <c r="H155" i="6"/>
  <c r="I155" i="6"/>
  <c r="J155" i="6"/>
  <c r="G306" i="9"/>
  <c r="K306" i="9"/>
  <c r="L306" i="9"/>
  <c r="L255" i="9"/>
  <c r="G255" i="9"/>
  <c r="K255" i="9"/>
  <c r="I228" i="9"/>
  <c r="L228" i="9"/>
  <c r="F228" i="9"/>
  <c r="K228" i="9"/>
  <c r="H228" i="9"/>
  <c r="J228" i="9"/>
  <c r="G222" i="9"/>
  <c r="K222" i="9"/>
  <c r="G75" i="9"/>
  <c r="G129" i="7"/>
  <c r="I129" i="7"/>
  <c r="I335" i="3"/>
  <c r="L318" i="3"/>
  <c r="L222" i="3"/>
  <c r="L190" i="3"/>
  <c r="L174" i="3"/>
  <c r="L158" i="3"/>
  <c r="L142" i="3"/>
  <c r="K219" i="3"/>
  <c r="K203" i="3"/>
  <c r="F155" i="3"/>
  <c r="J222" i="3"/>
  <c r="J190" i="3"/>
  <c r="L327" i="3"/>
  <c r="I320" i="3"/>
  <c r="K320" i="3"/>
  <c r="F310" i="3"/>
  <c r="J310" i="3"/>
  <c r="I310" i="3"/>
  <c r="F278" i="3"/>
  <c r="J278" i="3"/>
  <c r="I278" i="3"/>
  <c r="H219" i="3"/>
  <c r="I219" i="3"/>
  <c r="J219" i="3"/>
  <c r="F206" i="3"/>
  <c r="H206" i="3"/>
  <c r="I206" i="3"/>
  <c r="H187" i="3"/>
  <c r="I187" i="3"/>
  <c r="J187" i="3"/>
  <c r="H171" i="3"/>
  <c r="I171" i="3"/>
  <c r="J171" i="3"/>
  <c r="F158" i="3"/>
  <c r="K158" i="3"/>
  <c r="H158" i="3"/>
  <c r="I158" i="3"/>
  <c r="H139" i="3"/>
  <c r="I139" i="3"/>
  <c r="J139" i="3"/>
  <c r="I305" i="6"/>
  <c r="J305" i="6"/>
  <c r="F305" i="6"/>
  <c r="G305" i="6"/>
  <c r="H158" i="6"/>
  <c r="G158" i="6"/>
  <c r="H124" i="6"/>
  <c r="G124" i="6"/>
  <c r="I328" i="3"/>
  <c r="K328" i="3"/>
  <c r="L325" i="3"/>
  <c r="L319" i="3"/>
  <c r="L311" i="3"/>
  <c r="G311" i="3"/>
  <c r="K311" i="3"/>
  <c r="F302" i="3"/>
  <c r="J302" i="3"/>
  <c r="I302" i="3"/>
  <c r="L295" i="3"/>
  <c r="G295" i="3"/>
  <c r="K295" i="3"/>
  <c r="F286" i="3"/>
  <c r="J286" i="3"/>
  <c r="I286" i="3"/>
  <c r="L279" i="3"/>
  <c r="G279" i="3"/>
  <c r="K279" i="3"/>
  <c r="J12" i="3"/>
  <c r="F214" i="3"/>
  <c r="H214" i="3"/>
  <c r="I214" i="3"/>
  <c r="H211" i="3"/>
  <c r="I211" i="3"/>
  <c r="J211" i="3"/>
  <c r="F198" i="3"/>
  <c r="H198" i="3"/>
  <c r="I198" i="3"/>
  <c r="H195" i="3"/>
  <c r="I195" i="3"/>
  <c r="J195" i="3"/>
  <c r="F182" i="3"/>
  <c r="K182" i="3"/>
  <c r="H182" i="3"/>
  <c r="I182" i="3"/>
  <c r="H179" i="3"/>
  <c r="I179" i="3"/>
  <c r="J179" i="3"/>
  <c r="F166" i="3"/>
  <c r="K166" i="3"/>
  <c r="H166" i="3"/>
  <c r="I166" i="3"/>
  <c r="H163" i="3"/>
  <c r="I163" i="3"/>
  <c r="J163" i="3"/>
  <c r="F150" i="3"/>
  <c r="K150" i="3"/>
  <c r="H150" i="3"/>
  <c r="I150" i="3"/>
  <c r="H147" i="3"/>
  <c r="I147" i="3"/>
  <c r="J147" i="3"/>
  <c r="F134" i="3"/>
  <c r="K134" i="3"/>
  <c r="H134" i="3"/>
  <c r="I134" i="3"/>
  <c r="H130" i="3"/>
  <c r="F130" i="3"/>
  <c r="K130" i="3"/>
  <c r="I130" i="3"/>
  <c r="H126" i="3"/>
  <c r="F126" i="3"/>
  <c r="K126" i="3"/>
  <c r="I126" i="3"/>
  <c r="H122" i="3"/>
  <c r="F122" i="3"/>
  <c r="K122" i="3"/>
  <c r="I122" i="3"/>
  <c r="H118" i="3"/>
  <c r="F118" i="3"/>
  <c r="K118" i="3"/>
  <c r="I118" i="3"/>
  <c r="H114" i="3"/>
  <c r="F114" i="3"/>
  <c r="K114" i="3"/>
  <c r="I114" i="3"/>
  <c r="H110" i="3"/>
  <c r="F110" i="3"/>
  <c r="K110" i="3"/>
  <c r="I110" i="3"/>
  <c r="H106" i="3"/>
  <c r="F106" i="3"/>
  <c r="K106" i="3"/>
  <c r="I106" i="3"/>
  <c r="H102" i="3"/>
  <c r="F102" i="3"/>
  <c r="K102" i="3"/>
  <c r="I102" i="3"/>
  <c r="H98" i="3"/>
  <c r="F98" i="3"/>
  <c r="K98" i="3"/>
  <c r="I98" i="3"/>
  <c r="H94" i="3"/>
  <c r="F94" i="3"/>
  <c r="K94" i="3"/>
  <c r="I94" i="3"/>
  <c r="H90" i="3"/>
  <c r="F90" i="3"/>
  <c r="K90" i="3"/>
  <c r="I90" i="3"/>
  <c r="H86" i="3"/>
  <c r="F86" i="3"/>
  <c r="K86" i="3"/>
  <c r="I86" i="3"/>
  <c r="G329" i="6"/>
  <c r="I329" i="6"/>
  <c r="J329" i="6"/>
  <c r="F329" i="6"/>
  <c r="H329" i="6"/>
  <c r="I313" i="6"/>
  <c r="J313" i="6"/>
  <c r="F313" i="6"/>
  <c r="H313" i="6"/>
  <c r="I297" i="6"/>
  <c r="J297" i="6"/>
  <c r="F297" i="6"/>
  <c r="H297" i="6"/>
  <c r="I281" i="6"/>
  <c r="J281" i="6"/>
  <c r="F281" i="6"/>
  <c r="H281" i="6"/>
  <c r="H188" i="6"/>
  <c r="G188" i="6"/>
  <c r="H106" i="6"/>
  <c r="G106" i="6"/>
  <c r="H94" i="6"/>
  <c r="G94" i="6"/>
  <c r="F187" i="6"/>
  <c r="H187" i="6"/>
  <c r="I187" i="6"/>
  <c r="J187" i="6"/>
  <c r="G213" i="9"/>
  <c r="L213" i="9"/>
  <c r="K213" i="9"/>
  <c r="F185" i="9"/>
  <c r="J185" i="9"/>
  <c r="H185" i="9"/>
  <c r="I185" i="9"/>
  <c r="H12" i="9"/>
  <c r="G115" i="7"/>
  <c r="I115" i="7"/>
  <c r="H335" i="3"/>
  <c r="K336" i="3"/>
  <c r="J335" i="3"/>
  <c r="L330" i="3"/>
  <c r="G329" i="3"/>
  <c r="K327" i="3"/>
  <c r="G327" i="3"/>
  <c r="L320" i="3"/>
  <c r="F320" i="3"/>
  <c r="F318" i="3"/>
  <c r="H310" i="3"/>
  <c r="H294" i="3"/>
  <c r="H278" i="3"/>
  <c r="N12" i="3"/>
  <c r="K171" i="3"/>
  <c r="K139" i="3"/>
  <c r="I340" i="6"/>
  <c r="J340" i="6"/>
  <c r="I336" i="6"/>
  <c r="J336" i="6"/>
  <c r="I332" i="6"/>
  <c r="J332" i="6"/>
  <c r="I328" i="6"/>
  <c r="J328" i="6"/>
  <c r="I324" i="6"/>
  <c r="J324" i="6"/>
  <c r="I320" i="6"/>
  <c r="J320" i="6"/>
  <c r="I316" i="6"/>
  <c r="J316" i="6"/>
  <c r="I312" i="6"/>
  <c r="J312" i="6"/>
  <c r="I308" i="6"/>
  <c r="J308" i="6"/>
  <c r="I304" i="6"/>
  <c r="J304" i="6"/>
  <c r="I300" i="6"/>
  <c r="J300" i="6"/>
  <c r="I296" i="6"/>
  <c r="J296" i="6"/>
  <c r="I292" i="6"/>
  <c r="J292" i="6"/>
  <c r="I288" i="6"/>
  <c r="J288" i="6"/>
  <c r="I284" i="6"/>
  <c r="J284" i="6"/>
  <c r="H210" i="6"/>
  <c r="G210" i="6"/>
  <c r="H206" i="6"/>
  <c r="G206" i="6"/>
  <c r="H200" i="6"/>
  <c r="G200" i="6"/>
  <c r="H196" i="6"/>
  <c r="G196" i="6"/>
  <c r="H178" i="6"/>
  <c r="G178" i="6"/>
  <c r="H176" i="6"/>
  <c r="G176" i="6"/>
  <c r="H166" i="6"/>
  <c r="G166" i="6"/>
  <c r="H164" i="6"/>
  <c r="G164" i="6"/>
  <c r="H146" i="6"/>
  <c r="G146" i="6"/>
  <c r="H144" i="6"/>
  <c r="G144" i="6"/>
  <c r="H134" i="6"/>
  <c r="G134" i="6"/>
  <c r="H132" i="6"/>
  <c r="G132" i="6"/>
  <c r="H114" i="6"/>
  <c r="G114" i="6"/>
  <c r="H112" i="6"/>
  <c r="G112" i="6"/>
  <c r="H102" i="6"/>
  <c r="G102" i="6"/>
  <c r="H100" i="6"/>
  <c r="G100" i="6"/>
  <c r="G48" i="6"/>
  <c r="F195" i="6"/>
  <c r="H195" i="6"/>
  <c r="I195" i="6"/>
  <c r="J195" i="6"/>
  <c r="G195" i="6"/>
  <c r="F163" i="6"/>
  <c r="G163" i="6"/>
  <c r="I163" i="6"/>
  <c r="J163" i="6"/>
  <c r="F131" i="6"/>
  <c r="H131" i="6"/>
  <c r="I131" i="6"/>
  <c r="J131" i="6"/>
  <c r="G131" i="6"/>
  <c r="F99" i="6"/>
  <c r="H99" i="6"/>
  <c r="I99" i="6"/>
  <c r="J99" i="6"/>
  <c r="F326" i="9"/>
  <c r="J326" i="9"/>
  <c r="H326" i="9"/>
  <c r="I326" i="9"/>
  <c r="F325" i="9"/>
  <c r="J325" i="9"/>
  <c r="I325" i="9"/>
  <c r="L325" i="9"/>
  <c r="H325" i="9"/>
  <c r="L307" i="9"/>
  <c r="G307" i="9"/>
  <c r="K307" i="9"/>
  <c r="F294" i="9"/>
  <c r="J294" i="9"/>
  <c r="H294" i="9"/>
  <c r="I294" i="9"/>
  <c r="F293" i="9"/>
  <c r="J293" i="9"/>
  <c r="I293" i="9"/>
  <c r="L293" i="9"/>
  <c r="H293" i="9"/>
  <c r="L275" i="9"/>
  <c r="G275" i="9"/>
  <c r="K275" i="9"/>
  <c r="F265" i="9"/>
  <c r="J265" i="9"/>
  <c r="H265" i="9"/>
  <c r="I265" i="9"/>
  <c r="I244" i="9"/>
  <c r="L244" i="9"/>
  <c r="F244" i="9"/>
  <c r="K244" i="9"/>
  <c r="H244" i="9"/>
  <c r="G238" i="9"/>
  <c r="K238" i="9"/>
  <c r="G229" i="9"/>
  <c r="L229" i="9"/>
  <c r="K229" i="9"/>
  <c r="L207" i="9"/>
  <c r="G207" i="9"/>
  <c r="K207" i="9"/>
  <c r="F201" i="9"/>
  <c r="J201" i="9"/>
  <c r="H201" i="9"/>
  <c r="I201" i="9"/>
  <c r="I180" i="9"/>
  <c r="L180" i="9"/>
  <c r="F180" i="9"/>
  <c r="K180" i="9"/>
  <c r="H180" i="9"/>
  <c r="G174" i="9"/>
  <c r="K174" i="9"/>
  <c r="G165" i="9"/>
  <c r="L165" i="9"/>
  <c r="K165" i="9"/>
  <c r="L143" i="9"/>
  <c r="G143" i="9"/>
  <c r="K143" i="9"/>
  <c r="L139" i="9"/>
  <c r="G139" i="9"/>
  <c r="K139" i="9"/>
  <c r="F110" i="9"/>
  <c r="J110" i="9"/>
  <c r="H110" i="9"/>
  <c r="I110" i="9"/>
  <c r="L110" i="9"/>
  <c r="F77" i="9"/>
  <c r="J77" i="9"/>
  <c r="I77" i="9"/>
  <c r="L77" i="9"/>
  <c r="H77" i="9"/>
  <c r="E12" i="9"/>
  <c r="L317" i="3"/>
  <c r="K316" i="3"/>
  <c r="L313" i="3"/>
  <c r="K312" i="3"/>
  <c r="L309" i="3"/>
  <c r="K308" i="3"/>
  <c r="L305" i="3"/>
  <c r="K304" i="3"/>
  <c r="L301" i="3"/>
  <c r="K300" i="3"/>
  <c r="L297" i="3"/>
  <c r="K296" i="3"/>
  <c r="L293" i="3"/>
  <c r="K292" i="3"/>
  <c r="L289" i="3"/>
  <c r="K288" i="3"/>
  <c r="L285" i="3"/>
  <c r="K284" i="3"/>
  <c r="L281" i="3"/>
  <c r="K280" i="3"/>
  <c r="L277" i="3"/>
  <c r="K276" i="3"/>
  <c r="K272" i="3"/>
  <c r="K268" i="3"/>
  <c r="K264" i="3"/>
  <c r="K260" i="3"/>
  <c r="K256" i="3"/>
  <c r="K252" i="3"/>
  <c r="K248" i="3"/>
  <c r="K244" i="3"/>
  <c r="K240" i="3"/>
  <c r="K236" i="3"/>
  <c r="K232" i="3"/>
  <c r="K228" i="3"/>
  <c r="K224" i="3"/>
  <c r="K220" i="3"/>
  <c r="K216" i="3"/>
  <c r="K212" i="3"/>
  <c r="K208" i="3"/>
  <c r="K204" i="3"/>
  <c r="K200" i="3"/>
  <c r="K196" i="3"/>
  <c r="K192" i="3"/>
  <c r="K188" i="3"/>
  <c r="K184" i="3"/>
  <c r="K180" i="3"/>
  <c r="K176" i="3"/>
  <c r="K172" i="3"/>
  <c r="K168" i="3"/>
  <c r="K164" i="3"/>
  <c r="K160" i="3"/>
  <c r="K156" i="3"/>
  <c r="K152" i="3"/>
  <c r="K148" i="3"/>
  <c r="K144" i="3"/>
  <c r="K140" i="3"/>
  <c r="K136" i="3"/>
  <c r="K249" i="9"/>
  <c r="K185" i="9"/>
  <c r="I123" i="7"/>
  <c r="G339" i="6"/>
  <c r="I339" i="6"/>
  <c r="J339" i="6"/>
  <c r="G335" i="6"/>
  <c r="I335" i="6"/>
  <c r="J335" i="6"/>
  <c r="G331" i="6"/>
  <c r="I331" i="6"/>
  <c r="J331" i="6"/>
  <c r="G327" i="6"/>
  <c r="I327" i="6"/>
  <c r="J327" i="6"/>
  <c r="G323" i="6"/>
  <c r="I323" i="6"/>
  <c r="J323" i="6"/>
  <c r="G319" i="6"/>
  <c r="I319" i="6"/>
  <c r="J319" i="6"/>
  <c r="G315" i="6"/>
  <c r="I315" i="6"/>
  <c r="J315" i="6"/>
  <c r="G311" i="6"/>
  <c r="I311" i="6"/>
  <c r="J311" i="6"/>
  <c r="G307" i="6"/>
  <c r="I307" i="6"/>
  <c r="J307" i="6"/>
  <c r="G303" i="6"/>
  <c r="I303" i="6"/>
  <c r="J303" i="6"/>
  <c r="G299" i="6"/>
  <c r="I299" i="6"/>
  <c r="J299" i="6"/>
  <c r="G295" i="6"/>
  <c r="I295" i="6"/>
  <c r="J295" i="6"/>
  <c r="G291" i="6"/>
  <c r="I291" i="6"/>
  <c r="J291" i="6"/>
  <c r="G287" i="6"/>
  <c r="I287" i="6"/>
  <c r="J287" i="6"/>
  <c r="G283" i="6"/>
  <c r="I283" i="6"/>
  <c r="J283" i="6"/>
  <c r="H202" i="6"/>
  <c r="G202" i="6"/>
  <c r="H198" i="6"/>
  <c r="G198" i="6"/>
  <c r="H186" i="6"/>
  <c r="G186" i="6"/>
  <c r="H184" i="6"/>
  <c r="G184" i="6"/>
  <c r="H174" i="6"/>
  <c r="G174" i="6"/>
  <c r="H172" i="6"/>
  <c r="G172" i="6"/>
  <c r="H154" i="6"/>
  <c r="G154" i="6"/>
  <c r="H152" i="6"/>
  <c r="G152" i="6"/>
  <c r="H142" i="6"/>
  <c r="G142" i="6"/>
  <c r="H140" i="6"/>
  <c r="G140" i="6"/>
  <c r="H122" i="6"/>
  <c r="G122" i="6"/>
  <c r="H120" i="6"/>
  <c r="G120" i="6"/>
  <c r="H110" i="6"/>
  <c r="G110" i="6"/>
  <c r="H108" i="6"/>
  <c r="G108" i="6"/>
  <c r="H90" i="6"/>
  <c r="G90" i="6"/>
  <c r="H88" i="6"/>
  <c r="G88" i="6"/>
  <c r="M12" i="6"/>
  <c r="M13" i="6"/>
  <c r="E12" i="6"/>
  <c r="E13" i="6"/>
  <c r="H13" i="6"/>
  <c r="H12" i="6"/>
  <c r="F203" i="6"/>
  <c r="H203" i="6"/>
  <c r="I203" i="6"/>
  <c r="J203" i="6"/>
  <c r="F171" i="6"/>
  <c r="H171" i="6"/>
  <c r="I171" i="6"/>
  <c r="J171" i="6"/>
  <c r="F139" i="6"/>
  <c r="H139" i="6"/>
  <c r="I139" i="6"/>
  <c r="J139" i="6"/>
  <c r="G139" i="6"/>
  <c r="F107" i="6"/>
  <c r="G107" i="6"/>
  <c r="H107" i="6"/>
  <c r="I107" i="6"/>
  <c r="J107" i="6"/>
  <c r="G322" i="9"/>
  <c r="K322" i="9"/>
  <c r="L322" i="9"/>
  <c r="G290" i="9"/>
  <c r="K290" i="9"/>
  <c r="L290" i="9"/>
  <c r="I260" i="9"/>
  <c r="L260" i="9"/>
  <c r="F260" i="9"/>
  <c r="K260" i="9"/>
  <c r="H260" i="9"/>
  <c r="G254" i="9"/>
  <c r="K254" i="9"/>
  <c r="G245" i="9"/>
  <c r="L245" i="9"/>
  <c r="K245" i="9"/>
  <c r="L223" i="9"/>
  <c r="G223" i="9"/>
  <c r="K223" i="9"/>
  <c r="F217" i="9"/>
  <c r="J217" i="9"/>
  <c r="H217" i="9"/>
  <c r="I217" i="9"/>
  <c r="I196" i="9"/>
  <c r="L196" i="9"/>
  <c r="F196" i="9"/>
  <c r="K196" i="9"/>
  <c r="H196" i="9"/>
  <c r="G190" i="9"/>
  <c r="K190" i="9"/>
  <c r="G181" i="9"/>
  <c r="L181" i="9"/>
  <c r="K181" i="9"/>
  <c r="L159" i="9"/>
  <c r="G159" i="9"/>
  <c r="K159" i="9"/>
  <c r="F153" i="9"/>
  <c r="J153" i="9"/>
  <c r="H153" i="9"/>
  <c r="I153" i="9"/>
  <c r="F141" i="9"/>
  <c r="J141" i="9"/>
  <c r="I141" i="9"/>
  <c r="L141" i="9"/>
  <c r="H141" i="9"/>
  <c r="L103" i="9"/>
  <c r="G103" i="9"/>
  <c r="K103" i="9"/>
  <c r="G74" i="9"/>
  <c r="L74" i="9"/>
  <c r="Q12" i="9"/>
  <c r="G280" i="6"/>
  <c r="G276" i="6"/>
  <c r="G272" i="6"/>
  <c r="G268" i="6"/>
  <c r="G264" i="6"/>
  <c r="G260" i="6"/>
  <c r="G256" i="6"/>
  <c r="G252" i="6"/>
  <c r="G248" i="6"/>
  <c r="G244" i="6"/>
  <c r="G240" i="6"/>
  <c r="G236" i="6"/>
  <c r="G232" i="6"/>
  <c r="G228" i="6"/>
  <c r="G224" i="6"/>
  <c r="G220" i="6"/>
  <c r="G216" i="6"/>
  <c r="G338" i="6"/>
  <c r="I338" i="6"/>
  <c r="J338" i="6"/>
  <c r="G334" i="6"/>
  <c r="I334" i="6"/>
  <c r="J334" i="6"/>
  <c r="G330" i="6"/>
  <c r="I330" i="6"/>
  <c r="J330" i="6"/>
  <c r="G326" i="6"/>
  <c r="I326" i="6"/>
  <c r="J326" i="6"/>
  <c r="G322" i="6"/>
  <c r="I322" i="6"/>
  <c r="J322" i="6"/>
  <c r="G318" i="6"/>
  <c r="I318" i="6"/>
  <c r="J318" i="6"/>
  <c r="G314" i="6"/>
  <c r="I314" i="6"/>
  <c r="J314" i="6"/>
  <c r="G310" i="6"/>
  <c r="I310" i="6"/>
  <c r="J310" i="6"/>
  <c r="G306" i="6"/>
  <c r="I306" i="6"/>
  <c r="J306" i="6"/>
  <c r="G302" i="6"/>
  <c r="I302" i="6"/>
  <c r="J302" i="6"/>
  <c r="G298" i="6"/>
  <c r="I298" i="6"/>
  <c r="J298" i="6"/>
  <c r="G294" i="6"/>
  <c r="I294" i="6"/>
  <c r="J294" i="6"/>
  <c r="G290" i="6"/>
  <c r="I290" i="6"/>
  <c r="J290" i="6"/>
  <c r="G286" i="6"/>
  <c r="I286" i="6"/>
  <c r="J286" i="6"/>
  <c r="G282" i="6"/>
  <c r="I282" i="6"/>
  <c r="J282" i="6"/>
  <c r="H212" i="6"/>
  <c r="G212" i="6"/>
  <c r="H194" i="6"/>
  <c r="G194" i="6"/>
  <c r="H192" i="6"/>
  <c r="G192" i="6"/>
  <c r="H182" i="6"/>
  <c r="G182" i="6"/>
  <c r="H180" i="6"/>
  <c r="G180" i="6"/>
  <c r="H162" i="6"/>
  <c r="G162" i="6"/>
  <c r="H160" i="6"/>
  <c r="G160" i="6"/>
  <c r="H150" i="6"/>
  <c r="G150" i="6"/>
  <c r="H148" i="6"/>
  <c r="G148" i="6"/>
  <c r="H130" i="6"/>
  <c r="G130" i="6"/>
  <c r="H128" i="6"/>
  <c r="G128" i="6"/>
  <c r="H118" i="6"/>
  <c r="G118" i="6"/>
  <c r="H116" i="6"/>
  <c r="G116" i="6"/>
  <c r="H98" i="6"/>
  <c r="G98" i="6"/>
  <c r="H96" i="6"/>
  <c r="G96" i="6"/>
  <c r="H86" i="6"/>
  <c r="G86" i="6"/>
  <c r="F211" i="6"/>
  <c r="H211" i="6"/>
  <c r="I211" i="6"/>
  <c r="J211" i="6"/>
  <c r="G211" i="6"/>
  <c r="F179" i="6"/>
  <c r="H179" i="6"/>
  <c r="I179" i="6"/>
  <c r="J179" i="6"/>
  <c r="G179" i="6"/>
  <c r="F147" i="6"/>
  <c r="H147" i="6"/>
  <c r="I147" i="6"/>
  <c r="J147" i="6"/>
  <c r="G147" i="6"/>
  <c r="F115" i="6"/>
  <c r="H115" i="6"/>
  <c r="I115" i="6"/>
  <c r="J115" i="6"/>
  <c r="F32" i="6"/>
  <c r="H32" i="6" s="1"/>
  <c r="L323" i="9"/>
  <c r="G323" i="9"/>
  <c r="K323" i="9"/>
  <c r="F310" i="9"/>
  <c r="J310" i="9"/>
  <c r="H310" i="9"/>
  <c r="I310" i="9"/>
  <c r="F309" i="9"/>
  <c r="J309" i="9"/>
  <c r="I309" i="9"/>
  <c r="L309" i="9"/>
  <c r="H309" i="9"/>
  <c r="L291" i="9"/>
  <c r="G291" i="9"/>
  <c r="K291" i="9"/>
  <c r="F278" i="9"/>
  <c r="J278" i="9"/>
  <c r="H278" i="9"/>
  <c r="I278" i="9"/>
  <c r="F277" i="9"/>
  <c r="J277" i="9"/>
  <c r="I277" i="9"/>
  <c r="L277" i="9"/>
  <c r="H277" i="9"/>
  <c r="G261" i="9"/>
  <c r="L261" i="9"/>
  <c r="K261" i="9"/>
  <c r="L239" i="9"/>
  <c r="G239" i="9"/>
  <c r="K239" i="9"/>
  <c r="F233" i="9"/>
  <c r="J233" i="9"/>
  <c r="H233" i="9"/>
  <c r="I233" i="9"/>
  <c r="I212" i="9"/>
  <c r="L212" i="9"/>
  <c r="F212" i="9"/>
  <c r="K212" i="9"/>
  <c r="H212" i="9"/>
  <c r="G206" i="9"/>
  <c r="K206" i="9"/>
  <c r="G197" i="9"/>
  <c r="L197" i="9"/>
  <c r="K197" i="9"/>
  <c r="L175" i="9"/>
  <c r="G175" i="9"/>
  <c r="K175" i="9"/>
  <c r="F169" i="9"/>
  <c r="J169" i="9"/>
  <c r="H169" i="9"/>
  <c r="I169" i="9"/>
  <c r="I148" i="9"/>
  <c r="L148" i="9"/>
  <c r="F148" i="9"/>
  <c r="K148" i="9"/>
  <c r="H148" i="9"/>
  <c r="G142" i="9"/>
  <c r="K142" i="9"/>
  <c r="G138" i="9"/>
  <c r="K138" i="9"/>
  <c r="L138" i="9"/>
  <c r="F122" i="9"/>
  <c r="J122" i="9"/>
  <c r="I122" i="9"/>
  <c r="H122" i="9"/>
  <c r="L122" i="9"/>
  <c r="F105" i="9"/>
  <c r="J105" i="9"/>
  <c r="I105" i="9"/>
  <c r="H105" i="9"/>
  <c r="K105" i="9"/>
  <c r="G86" i="9"/>
  <c r="K86" i="9"/>
  <c r="L86" i="9"/>
  <c r="G36" i="9"/>
  <c r="G114" i="7"/>
  <c r="I114" i="7"/>
  <c r="G29" i="7"/>
  <c r="N29" i="7"/>
  <c r="K330" i="3"/>
  <c r="J329" i="3"/>
  <c r="K326" i="3"/>
  <c r="J325" i="3"/>
  <c r="K322" i="3"/>
  <c r="J321" i="3"/>
  <c r="K318" i="3"/>
  <c r="J317" i="3"/>
  <c r="K314" i="3"/>
  <c r="J313" i="3"/>
  <c r="K310" i="3"/>
  <c r="J309" i="3"/>
  <c r="K306" i="3"/>
  <c r="J305" i="3"/>
  <c r="K302" i="3"/>
  <c r="J301" i="3"/>
  <c r="K298" i="3"/>
  <c r="J297" i="3"/>
  <c r="K294" i="3"/>
  <c r="J293" i="3"/>
  <c r="K290" i="3"/>
  <c r="J289" i="3"/>
  <c r="K286" i="3"/>
  <c r="J285" i="3"/>
  <c r="K282" i="3"/>
  <c r="J281" i="3"/>
  <c r="K278" i="3"/>
  <c r="J277" i="3"/>
  <c r="K274" i="3"/>
  <c r="K270" i="3"/>
  <c r="K266" i="3"/>
  <c r="K262" i="3"/>
  <c r="K258" i="3"/>
  <c r="K254" i="3"/>
  <c r="K250" i="3"/>
  <c r="K246" i="3"/>
  <c r="K242" i="3"/>
  <c r="K238" i="3"/>
  <c r="K234" i="3"/>
  <c r="K230" i="3"/>
  <c r="K226" i="3"/>
  <c r="K222" i="3"/>
  <c r="K218" i="3"/>
  <c r="K214" i="3"/>
  <c r="K210" i="3"/>
  <c r="K206" i="3"/>
  <c r="K202" i="3"/>
  <c r="K198" i="3"/>
  <c r="F340" i="6"/>
  <c r="H340" i="6"/>
  <c r="F336" i="6"/>
  <c r="H336" i="6"/>
  <c r="F332" i="6"/>
  <c r="H332" i="6"/>
  <c r="F328" i="6"/>
  <c r="H328" i="6"/>
  <c r="F324" i="6"/>
  <c r="H324" i="6"/>
  <c r="F320" i="6"/>
  <c r="H320" i="6"/>
  <c r="F316" i="6"/>
  <c r="H316" i="6"/>
  <c r="F312" i="6"/>
  <c r="H312" i="6"/>
  <c r="F308" i="6"/>
  <c r="H308" i="6"/>
  <c r="F304" i="6"/>
  <c r="H304" i="6"/>
  <c r="F300" i="6"/>
  <c r="H300" i="6"/>
  <c r="F296" i="6"/>
  <c r="H296" i="6"/>
  <c r="F292" i="6"/>
  <c r="H292" i="6"/>
  <c r="F288" i="6"/>
  <c r="H288" i="6"/>
  <c r="F284" i="6"/>
  <c r="H284" i="6"/>
  <c r="G277" i="6"/>
  <c r="G273" i="6"/>
  <c r="G269" i="6"/>
  <c r="G265" i="6"/>
  <c r="G261" i="6"/>
  <c r="G257" i="6"/>
  <c r="G253" i="6"/>
  <c r="G249" i="6"/>
  <c r="G245" i="6"/>
  <c r="G241" i="6"/>
  <c r="G237" i="6"/>
  <c r="G233" i="6"/>
  <c r="G229" i="6"/>
  <c r="G225" i="6"/>
  <c r="G221" i="6"/>
  <c r="G217" i="6"/>
  <c r="G213" i="6"/>
  <c r="L326" i="9"/>
  <c r="L294" i="9"/>
  <c r="K217" i="9"/>
  <c r="K153" i="9"/>
  <c r="G31" i="6"/>
  <c r="H31" i="6"/>
  <c r="G23" i="6"/>
  <c r="H23" i="6"/>
  <c r="F338" i="9"/>
  <c r="J338" i="9"/>
  <c r="F337" i="9"/>
  <c r="J337" i="9"/>
  <c r="I337" i="9"/>
  <c r="L335" i="9"/>
  <c r="G335" i="9"/>
  <c r="K335" i="9"/>
  <c r="G334" i="9"/>
  <c r="K334" i="9"/>
  <c r="F322" i="9"/>
  <c r="J322" i="9"/>
  <c r="F321" i="9"/>
  <c r="J321" i="9"/>
  <c r="I321" i="9"/>
  <c r="L319" i="9"/>
  <c r="G319" i="9"/>
  <c r="K319" i="9"/>
  <c r="G318" i="9"/>
  <c r="K318" i="9"/>
  <c r="F306" i="9"/>
  <c r="J306" i="9"/>
  <c r="F305" i="9"/>
  <c r="J305" i="9"/>
  <c r="I305" i="9"/>
  <c r="L303" i="9"/>
  <c r="G303" i="9"/>
  <c r="K303" i="9"/>
  <c r="G302" i="9"/>
  <c r="K302" i="9"/>
  <c r="F290" i="9"/>
  <c r="J290" i="9"/>
  <c r="F289" i="9"/>
  <c r="J289" i="9"/>
  <c r="I289" i="9"/>
  <c r="L287" i="9"/>
  <c r="G287" i="9"/>
  <c r="K287" i="9"/>
  <c r="G286" i="9"/>
  <c r="K286" i="9"/>
  <c r="F274" i="9"/>
  <c r="J274" i="9"/>
  <c r="F273" i="9"/>
  <c r="J273" i="9"/>
  <c r="I273" i="9"/>
  <c r="L271" i="9"/>
  <c r="G271" i="9"/>
  <c r="K271" i="9"/>
  <c r="G270" i="9"/>
  <c r="K270" i="9"/>
  <c r="L267" i="9"/>
  <c r="G267" i="9"/>
  <c r="K267" i="9"/>
  <c r="G266" i="9"/>
  <c r="K266" i="9"/>
  <c r="F261" i="9"/>
  <c r="J261" i="9"/>
  <c r="H261" i="9"/>
  <c r="G257" i="9"/>
  <c r="L257" i="9"/>
  <c r="I256" i="9"/>
  <c r="L256" i="9"/>
  <c r="F256" i="9"/>
  <c r="K256" i="9"/>
  <c r="L251" i="9"/>
  <c r="G251" i="9"/>
  <c r="K251" i="9"/>
  <c r="G250" i="9"/>
  <c r="K250" i="9"/>
  <c r="F245" i="9"/>
  <c r="J245" i="9"/>
  <c r="H245" i="9"/>
  <c r="G241" i="9"/>
  <c r="L241" i="9"/>
  <c r="I240" i="9"/>
  <c r="L240" i="9"/>
  <c r="F240" i="9"/>
  <c r="K240" i="9"/>
  <c r="L235" i="9"/>
  <c r="G235" i="9"/>
  <c r="K235" i="9"/>
  <c r="G234" i="9"/>
  <c r="K234" i="9"/>
  <c r="F229" i="9"/>
  <c r="J229" i="9"/>
  <c r="H229" i="9"/>
  <c r="G225" i="9"/>
  <c r="L225" i="9"/>
  <c r="I224" i="9"/>
  <c r="L224" i="9"/>
  <c r="F224" i="9"/>
  <c r="K224" i="9"/>
  <c r="L219" i="9"/>
  <c r="G219" i="9"/>
  <c r="K219" i="9"/>
  <c r="G218" i="9"/>
  <c r="K218" i="9"/>
  <c r="F213" i="9"/>
  <c r="J213" i="9"/>
  <c r="H213" i="9"/>
  <c r="G209" i="9"/>
  <c r="L209" i="9"/>
  <c r="I208" i="9"/>
  <c r="L208" i="9"/>
  <c r="F208" i="9"/>
  <c r="K208" i="9"/>
  <c r="L203" i="9"/>
  <c r="G203" i="9"/>
  <c r="K203" i="9"/>
  <c r="G202" i="9"/>
  <c r="K202" i="9"/>
  <c r="F197" i="9"/>
  <c r="J197" i="9"/>
  <c r="H197" i="9"/>
  <c r="G193" i="9"/>
  <c r="L193" i="9"/>
  <c r="I192" i="9"/>
  <c r="L192" i="9"/>
  <c r="F192" i="9"/>
  <c r="K192" i="9"/>
  <c r="L187" i="9"/>
  <c r="G187" i="9"/>
  <c r="K187" i="9"/>
  <c r="G186" i="9"/>
  <c r="K186" i="9"/>
  <c r="F181" i="9"/>
  <c r="J181" i="9"/>
  <c r="H181" i="9"/>
  <c r="G177" i="9"/>
  <c r="L177" i="9"/>
  <c r="I176" i="9"/>
  <c r="L176" i="9"/>
  <c r="F176" i="9"/>
  <c r="K176" i="9"/>
  <c r="L171" i="9"/>
  <c r="G171" i="9"/>
  <c r="K171" i="9"/>
  <c r="G170" i="9"/>
  <c r="K170" i="9"/>
  <c r="F165" i="9"/>
  <c r="J165" i="9"/>
  <c r="H165" i="9"/>
  <c r="G161" i="9"/>
  <c r="L161" i="9"/>
  <c r="I160" i="9"/>
  <c r="L160" i="9"/>
  <c r="F160" i="9"/>
  <c r="K160" i="9"/>
  <c r="L155" i="9"/>
  <c r="G155" i="9"/>
  <c r="K155" i="9"/>
  <c r="G154" i="9"/>
  <c r="K154" i="9"/>
  <c r="F149" i="9"/>
  <c r="J149" i="9"/>
  <c r="H149" i="9"/>
  <c r="G145" i="9"/>
  <c r="L145" i="9"/>
  <c r="I144" i="9"/>
  <c r="L144" i="9"/>
  <c r="F144" i="9"/>
  <c r="K144" i="9"/>
  <c r="F138" i="9"/>
  <c r="J138" i="9"/>
  <c r="I138" i="9"/>
  <c r="H138" i="9"/>
  <c r="F126" i="9"/>
  <c r="J126" i="9"/>
  <c r="H126" i="9"/>
  <c r="F121" i="9"/>
  <c r="J121" i="9"/>
  <c r="I121" i="9"/>
  <c r="H121" i="9"/>
  <c r="L119" i="9"/>
  <c r="G119" i="9"/>
  <c r="K119" i="9"/>
  <c r="G102" i="9"/>
  <c r="K102" i="9"/>
  <c r="L102" i="9"/>
  <c r="F93" i="9"/>
  <c r="J93" i="9"/>
  <c r="I93" i="9"/>
  <c r="L93" i="9"/>
  <c r="L91" i="9"/>
  <c r="G91" i="9"/>
  <c r="K91" i="9"/>
  <c r="G90" i="9"/>
  <c r="K90" i="9"/>
  <c r="F74" i="9"/>
  <c r="H74" i="9"/>
  <c r="I57" i="9"/>
  <c r="G55" i="9"/>
  <c r="L12" i="9"/>
  <c r="D12" i="9"/>
  <c r="C12" i="9"/>
  <c r="G26" i="9"/>
  <c r="I38" i="9"/>
  <c r="H38" i="9"/>
  <c r="J38" i="9"/>
  <c r="K38" i="9"/>
  <c r="J30" i="9"/>
  <c r="G135" i="7"/>
  <c r="I135" i="7"/>
  <c r="G128" i="7"/>
  <c r="I128" i="7"/>
  <c r="G119" i="7"/>
  <c r="I119" i="7"/>
  <c r="G116" i="7"/>
  <c r="I116" i="7"/>
  <c r="G112" i="7"/>
  <c r="I112" i="7"/>
  <c r="G33" i="7"/>
  <c r="N33" i="7"/>
  <c r="N239" i="13"/>
  <c r="G209" i="13"/>
  <c r="V209" i="13"/>
  <c r="I280" i="6"/>
  <c r="J280" i="6"/>
  <c r="I279" i="6"/>
  <c r="J279" i="6"/>
  <c r="I278" i="6"/>
  <c r="J278" i="6"/>
  <c r="I277" i="6"/>
  <c r="J277" i="6"/>
  <c r="I276" i="6"/>
  <c r="J276" i="6"/>
  <c r="I275" i="6"/>
  <c r="J275" i="6"/>
  <c r="I274" i="6"/>
  <c r="J274" i="6"/>
  <c r="I273" i="6"/>
  <c r="J273" i="6"/>
  <c r="I272" i="6"/>
  <c r="J272" i="6"/>
  <c r="I271" i="6"/>
  <c r="J271" i="6"/>
  <c r="I270" i="6"/>
  <c r="J270" i="6"/>
  <c r="I269" i="6"/>
  <c r="J269" i="6"/>
  <c r="I268" i="6"/>
  <c r="J268" i="6"/>
  <c r="I267" i="6"/>
  <c r="J267" i="6"/>
  <c r="I266" i="6"/>
  <c r="J266" i="6"/>
  <c r="I265" i="6"/>
  <c r="J265" i="6"/>
  <c r="I264" i="6"/>
  <c r="J264" i="6"/>
  <c r="I263" i="6"/>
  <c r="J263" i="6"/>
  <c r="I262" i="6"/>
  <c r="J262" i="6"/>
  <c r="I261" i="6"/>
  <c r="J261" i="6"/>
  <c r="I260" i="6"/>
  <c r="J260" i="6"/>
  <c r="I259" i="6"/>
  <c r="J259" i="6"/>
  <c r="I258" i="6"/>
  <c r="J258" i="6"/>
  <c r="I257" i="6"/>
  <c r="J257" i="6"/>
  <c r="I256" i="6"/>
  <c r="J256" i="6"/>
  <c r="I255" i="6"/>
  <c r="J255" i="6"/>
  <c r="I254" i="6"/>
  <c r="J254" i="6"/>
  <c r="I253" i="6"/>
  <c r="J253" i="6"/>
  <c r="I252" i="6"/>
  <c r="J252" i="6"/>
  <c r="I251" i="6"/>
  <c r="J251" i="6"/>
  <c r="I250" i="6"/>
  <c r="J250" i="6"/>
  <c r="I249" i="6"/>
  <c r="J249" i="6"/>
  <c r="I248" i="6"/>
  <c r="J248" i="6"/>
  <c r="I247" i="6"/>
  <c r="J247" i="6"/>
  <c r="I246" i="6"/>
  <c r="J246" i="6"/>
  <c r="I245" i="6"/>
  <c r="J245" i="6"/>
  <c r="I244" i="6"/>
  <c r="J244" i="6"/>
  <c r="I243" i="6"/>
  <c r="J243" i="6"/>
  <c r="I242" i="6"/>
  <c r="J242" i="6"/>
  <c r="I241" i="6"/>
  <c r="J241" i="6"/>
  <c r="I240" i="6"/>
  <c r="J240" i="6"/>
  <c r="I239" i="6"/>
  <c r="J239" i="6"/>
  <c r="I238" i="6"/>
  <c r="J238" i="6"/>
  <c r="I237" i="6"/>
  <c r="J237" i="6"/>
  <c r="I236" i="6"/>
  <c r="J236" i="6"/>
  <c r="I235" i="6"/>
  <c r="J235" i="6"/>
  <c r="I234" i="6"/>
  <c r="J234" i="6"/>
  <c r="I233" i="6"/>
  <c r="J233" i="6"/>
  <c r="I232" i="6"/>
  <c r="J232" i="6"/>
  <c r="I231" i="6"/>
  <c r="J231" i="6"/>
  <c r="I230" i="6"/>
  <c r="J230" i="6"/>
  <c r="I229" i="6"/>
  <c r="J229" i="6"/>
  <c r="I228" i="6"/>
  <c r="J228" i="6"/>
  <c r="I227" i="6"/>
  <c r="J227" i="6"/>
  <c r="I226" i="6"/>
  <c r="J226" i="6"/>
  <c r="I225" i="6"/>
  <c r="J225" i="6"/>
  <c r="I224" i="6"/>
  <c r="J224" i="6"/>
  <c r="I223" i="6"/>
  <c r="J223" i="6"/>
  <c r="I222" i="6"/>
  <c r="J222" i="6"/>
  <c r="I221" i="6"/>
  <c r="J221" i="6"/>
  <c r="I220" i="6"/>
  <c r="J220" i="6"/>
  <c r="I219" i="6"/>
  <c r="J219" i="6"/>
  <c r="I218" i="6"/>
  <c r="J218" i="6"/>
  <c r="I217" i="6"/>
  <c r="J217" i="6"/>
  <c r="I216" i="6"/>
  <c r="J216" i="6"/>
  <c r="I215" i="6"/>
  <c r="J215" i="6"/>
  <c r="I214" i="6"/>
  <c r="J214" i="6"/>
  <c r="I213" i="6"/>
  <c r="J213" i="6"/>
  <c r="I192" i="6"/>
  <c r="J192" i="6"/>
  <c r="I188" i="6"/>
  <c r="J188" i="6"/>
  <c r="I184" i="6"/>
  <c r="J184" i="6"/>
  <c r="I180" i="6"/>
  <c r="J180" i="6"/>
  <c r="I176" i="6"/>
  <c r="J176" i="6"/>
  <c r="I172" i="6"/>
  <c r="J172" i="6"/>
  <c r="I168" i="6"/>
  <c r="J168" i="6"/>
  <c r="I164" i="6"/>
  <c r="J164" i="6"/>
  <c r="I160" i="6"/>
  <c r="J160" i="6"/>
  <c r="I156" i="6"/>
  <c r="J156" i="6"/>
  <c r="I152" i="6"/>
  <c r="J152" i="6"/>
  <c r="G151" i="6"/>
  <c r="I148" i="6"/>
  <c r="J148" i="6"/>
  <c r="I144" i="6"/>
  <c r="J144" i="6"/>
  <c r="G143" i="6"/>
  <c r="I140" i="6"/>
  <c r="J140" i="6"/>
  <c r="I136" i="6"/>
  <c r="J136" i="6"/>
  <c r="G135" i="6"/>
  <c r="I132" i="6"/>
  <c r="J132" i="6"/>
  <c r="I128" i="6"/>
  <c r="J128" i="6"/>
  <c r="G127" i="6"/>
  <c r="I124" i="6"/>
  <c r="J124" i="6"/>
  <c r="I120" i="6"/>
  <c r="J120" i="6"/>
  <c r="G119" i="6"/>
  <c r="I116" i="6"/>
  <c r="J116" i="6"/>
  <c r="I112" i="6"/>
  <c r="J112" i="6"/>
  <c r="G111" i="6"/>
  <c r="I108" i="6"/>
  <c r="J108" i="6"/>
  <c r="I104" i="6"/>
  <c r="J104" i="6"/>
  <c r="G103" i="6"/>
  <c r="I100" i="6"/>
  <c r="J100" i="6"/>
  <c r="I96" i="6"/>
  <c r="J96" i="6"/>
  <c r="G95" i="6"/>
  <c r="I92" i="6"/>
  <c r="J92" i="6"/>
  <c r="I88" i="6"/>
  <c r="J88" i="6"/>
  <c r="G87" i="6"/>
  <c r="I80" i="6"/>
  <c r="J80" i="6" s="1"/>
  <c r="I64" i="6"/>
  <c r="J64" i="6" s="1"/>
  <c r="L13" i="6"/>
  <c r="L333" i="9"/>
  <c r="L317" i="9"/>
  <c r="L301" i="9"/>
  <c r="L285" i="9"/>
  <c r="L269" i="9"/>
  <c r="G121" i="7"/>
  <c r="I121" i="7"/>
  <c r="I152" i="10"/>
  <c r="F330" i="9"/>
  <c r="J330" i="9"/>
  <c r="F329" i="9"/>
  <c r="J329" i="9"/>
  <c r="I329" i="9"/>
  <c r="L327" i="9"/>
  <c r="G327" i="9"/>
  <c r="K327" i="9"/>
  <c r="G326" i="9"/>
  <c r="K326" i="9"/>
  <c r="F314" i="9"/>
  <c r="J314" i="9"/>
  <c r="F313" i="9"/>
  <c r="J313" i="9"/>
  <c r="I313" i="9"/>
  <c r="L311" i="9"/>
  <c r="G311" i="9"/>
  <c r="K311" i="9"/>
  <c r="G310" i="9"/>
  <c r="K310" i="9"/>
  <c r="F298" i="9"/>
  <c r="J298" i="9"/>
  <c r="F297" i="9"/>
  <c r="J297" i="9"/>
  <c r="I297" i="9"/>
  <c r="L295" i="9"/>
  <c r="G295" i="9"/>
  <c r="K295" i="9"/>
  <c r="G294" i="9"/>
  <c r="K294" i="9"/>
  <c r="F282" i="9"/>
  <c r="J282" i="9"/>
  <c r="F281" i="9"/>
  <c r="J281" i="9"/>
  <c r="I281" i="9"/>
  <c r="L279" i="9"/>
  <c r="G279" i="9"/>
  <c r="K279" i="9"/>
  <c r="G278" i="9"/>
  <c r="K278" i="9"/>
  <c r="G265" i="9"/>
  <c r="L265" i="9"/>
  <c r="I264" i="9"/>
  <c r="L264" i="9"/>
  <c r="F264" i="9"/>
  <c r="K264" i="9"/>
  <c r="L259" i="9"/>
  <c r="G259" i="9"/>
  <c r="K259" i="9"/>
  <c r="G258" i="9"/>
  <c r="K258" i="9"/>
  <c r="F253" i="9"/>
  <c r="J253" i="9"/>
  <c r="H253" i="9"/>
  <c r="G249" i="9"/>
  <c r="L249" i="9"/>
  <c r="I248" i="9"/>
  <c r="L248" i="9"/>
  <c r="F248" i="9"/>
  <c r="K248" i="9"/>
  <c r="L243" i="9"/>
  <c r="G243" i="9"/>
  <c r="K243" i="9"/>
  <c r="G242" i="9"/>
  <c r="K242" i="9"/>
  <c r="F237" i="9"/>
  <c r="J237" i="9"/>
  <c r="H237" i="9"/>
  <c r="G233" i="9"/>
  <c r="L233" i="9"/>
  <c r="I232" i="9"/>
  <c r="L232" i="9"/>
  <c r="F232" i="9"/>
  <c r="K232" i="9"/>
  <c r="L227" i="9"/>
  <c r="G227" i="9"/>
  <c r="K227" i="9"/>
  <c r="G226" i="9"/>
  <c r="K226" i="9"/>
  <c r="F221" i="9"/>
  <c r="J221" i="9"/>
  <c r="H221" i="9"/>
  <c r="G217" i="9"/>
  <c r="L217" i="9"/>
  <c r="I216" i="9"/>
  <c r="L216" i="9"/>
  <c r="F216" i="9"/>
  <c r="K216" i="9"/>
  <c r="L211" i="9"/>
  <c r="G211" i="9"/>
  <c r="K211" i="9"/>
  <c r="G210" i="9"/>
  <c r="K210" i="9"/>
  <c r="F205" i="9"/>
  <c r="J205" i="9"/>
  <c r="H205" i="9"/>
  <c r="G201" i="9"/>
  <c r="L201" i="9"/>
  <c r="I200" i="9"/>
  <c r="L200" i="9"/>
  <c r="F200" i="9"/>
  <c r="K200" i="9"/>
  <c r="L195" i="9"/>
  <c r="G195" i="9"/>
  <c r="K195" i="9"/>
  <c r="G194" i="9"/>
  <c r="K194" i="9"/>
  <c r="F189" i="9"/>
  <c r="J189" i="9"/>
  <c r="H189" i="9"/>
  <c r="G185" i="9"/>
  <c r="L185" i="9"/>
  <c r="I184" i="9"/>
  <c r="L184" i="9"/>
  <c r="F184" i="9"/>
  <c r="K184" i="9"/>
  <c r="L179" i="9"/>
  <c r="G179" i="9"/>
  <c r="K179" i="9"/>
  <c r="G178" i="9"/>
  <c r="K178" i="9"/>
  <c r="F173" i="9"/>
  <c r="J173" i="9"/>
  <c r="H173" i="9"/>
  <c r="G169" i="9"/>
  <c r="L169" i="9"/>
  <c r="I168" i="9"/>
  <c r="L168" i="9"/>
  <c r="F168" i="9"/>
  <c r="K168" i="9"/>
  <c r="L163" i="9"/>
  <c r="G163" i="9"/>
  <c r="K163" i="9"/>
  <c r="G162" i="9"/>
  <c r="K162" i="9"/>
  <c r="F157" i="9"/>
  <c r="J157" i="9"/>
  <c r="H157" i="9"/>
  <c r="G153" i="9"/>
  <c r="L153" i="9"/>
  <c r="I152" i="9"/>
  <c r="L152" i="9"/>
  <c r="F152" i="9"/>
  <c r="K152" i="9"/>
  <c r="L147" i="9"/>
  <c r="G147" i="9"/>
  <c r="K147" i="9"/>
  <c r="G146" i="9"/>
  <c r="K146" i="9"/>
  <c r="G134" i="9"/>
  <c r="K134" i="9"/>
  <c r="L134" i="9"/>
  <c r="F125" i="9"/>
  <c r="J125" i="9"/>
  <c r="I125" i="9"/>
  <c r="L125" i="9"/>
  <c r="L123" i="9"/>
  <c r="G123" i="9"/>
  <c r="K123" i="9"/>
  <c r="G122" i="9"/>
  <c r="K122" i="9"/>
  <c r="F106" i="9"/>
  <c r="J106" i="9"/>
  <c r="I106" i="9"/>
  <c r="H106" i="9"/>
  <c r="F94" i="9"/>
  <c r="J94" i="9"/>
  <c r="H94" i="9"/>
  <c r="F89" i="9"/>
  <c r="J89" i="9"/>
  <c r="I89" i="9"/>
  <c r="H89" i="9"/>
  <c r="L87" i="9"/>
  <c r="G87" i="9"/>
  <c r="K87" i="9"/>
  <c r="G70" i="9"/>
  <c r="K70" i="9"/>
  <c r="L59" i="9"/>
  <c r="G59" i="9"/>
  <c r="K59" i="9"/>
  <c r="G58" i="9"/>
  <c r="L42" i="9"/>
  <c r="G42" i="9"/>
  <c r="I12" i="9"/>
  <c r="G127" i="7"/>
  <c r="I127" i="7"/>
  <c r="G120" i="7"/>
  <c r="N120" i="7"/>
  <c r="G113" i="7"/>
  <c r="I113" i="7"/>
  <c r="G284" i="13"/>
  <c r="V284" i="13"/>
  <c r="D13" i="6"/>
  <c r="L12" i="6"/>
  <c r="D12" i="6"/>
  <c r="F334" i="9"/>
  <c r="J334" i="9"/>
  <c r="F333" i="9"/>
  <c r="J333" i="9"/>
  <c r="I333" i="9"/>
  <c r="L331" i="9"/>
  <c r="G331" i="9"/>
  <c r="K331" i="9"/>
  <c r="G330" i="9"/>
  <c r="K330" i="9"/>
  <c r="F318" i="9"/>
  <c r="J318" i="9"/>
  <c r="F317" i="9"/>
  <c r="J317" i="9"/>
  <c r="I317" i="9"/>
  <c r="L315" i="9"/>
  <c r="G315" i="9"/>
  <c r="K315" i="9"/>
  <c r="G314" i="9"/>
  <c r="K314" i="9"/>
  <c r="F302" i="9"/>
  <c r="J302" i="9"/>
  <c r="F301" i="9"/>
  <c r="J301" i="9"/>
  <c r="I301" i="9"/>
  <c r="L299" i="9"/>
  <c r="G299" i="9"/>
  <c r="K299" i="9"/>
  <c r="G298" i="9"/>
  <c r="K298" i="9"/>
  <c r="F286" i="9"/>
  <c r="J286" i="9"/>
  <c r="F285" i="9"/>
  <c r="J285" i="9"/>
  <c r="I285" i="9"/>
  <c r="L283" i="9"/>
  <c r="G283" i="9"/>
  <c r="K283" i="9"/>
  <c r="G282" i="9"/>
  <c r="K282" i="9"/>
  <c r="F270" i="9"/>
  <c r="J270" i="9"/>
  <c r="F269" i="9"/>
  <c r="J269" i="9"/>
  <c r="I269" i="9"/>
  <c r="I268" i="9"/>
  <c r="L268" i="9"/>
  <c r="F268" i="9"/>
  <c r="K268" i="9"/>
  <c r="L263" i="9"/>
  <c r="G263" i="9"/>
  <c r="K263" i="9"/>
  <c r="G262" i="9"/>
  <c r="K262" i="9"/>
  <c r="F257" i="9"/>
  <c r="J257" i="9"/>
  <c r="H257" i="9"/>
  <c r="G253" i="9"/>
  <c r="L253" i="9"/>
  <c r="I252" i="9"/>
  <c r="L252" i="9"/>
  <c r="F252" i="9"/>
  <c r="K252" i="9"/>
  <c r="L247" i="9"/>
  <c r="G247" i="9"/>
  <c r="K247" i="9"/>
  <c r="G246" i="9"/>
  <c r="K246" i="9"/>
  <c r="F241" i="9"/>
  <c r="J241" i="9"/>
  <c r="H241" i="9"/>
  <c r="G237" i="9"/>
  <c r="L237" i="9"/>
  <c r="I236" i="9"/>
  <c r="L236" i="9"/>
  <c r="F236" i="9"/>
  <c r="K236" i="9"/>
  <c r="L231" i="9"/>
  <c r="G231" i="9"/>
  <c r="K231" i="9"/>
  <c r="G230" i="9"/>
  <c r="K230" i="9"/>
  <c r="F225" i="9"/>
  <c r="J225" i="9"/>
  <c r="H225" i="9"/>
  <c r="G221" i="9"/>
  <c r="L221" i="9"/>
  <c r="I220" i="9"/>
  <c r="L220" i="9"/>
  <c r="F220" i="9"/>
  <c r="K220" i="9"/>
  <c r="L215" i="9"/>
  <c r="G215" i="9"/>
  <c r="K215" i="9"/>
  <c r="G214" i="9"/>
  <c r="K214" i="9"/>
  <c r="F209" i="9"/>
  <c r="J209" i="9"/>
  <c r="H209" i="9"/>
  <c r="G205" i="9"/>
  <c r="L205" i="9"/>
  <c r="I204" i="9"/>
  <c r="L204" i="9"/>
  <c r="F204" i="9"/>
  <c r="K204" i="9"/>
  <c r="L199" i="9"/>
  <c r="G199" i="9"/>
  <c r="K199" i="9"/>
  <c r="G198" i="9"/>
  <c r="K198" i="9"/>
  <c r="F193" i="9"/>
  <c r="J193" i="9"/>
  <c r="H193" i="9"/>
  <c r="G189" i="9"/>
  <c r="L189" i="9"/>
  <c r="I188" i="9"/>
  <c r="L188" i="9"/>
  <c r="F188" i="9"/>
  <c r="K188" i="9"/>
  <c r="L183" i="9"/>
  <c r="G183" i="9"/>
  <c r="K183" i="9"/>
  <c r="G182" i="9"/>
  <c r="K182" i="9"/>
  <c r="F177" i="9"/>
  <c r="J177" i="9"/>
  <c r="H177" i="9"/>
  <c r="G173" i="9"/>
  <c r="L173" i="9"/>
  <c r="I172" i="9"/>
  <c r="L172" i="9"/>
  <c r="F172" i="9"/>
  <c r="K172" i="9"/>
  <c r="L167" i="9"/>
  <c r="G167" i="9"/>
  <c r="K167" i="9"/>
  <c r="G166" i="9"/>
  <c r="K166" i="9"/>
  <c r="F161" i="9"/>
  <c r="J161" i="9"/>
  <c r="H161" i="9"/>
  <c r="G157" i="9"/>
  <c r="L157" i="9"/>
  <c r="I156" i="9"/>
  <c r="L156" i="9"/>
  <c r="F156" i="9"/>
  <c r="K156" i="9"/>
  <c r="L151" i="9"/>
  <c r="G151" i="9"/>
  <c r="K151" i="9"/>
  <c r="G150" i="9"/>
  <c r="K150" i="9"/>
  <c r="F145" i="9"/>
  <c r="J145" i="9"/>
  <c r="H145" i="9"/>
  <c r="F137" i="9"/>
  <c r="J137" i="9"/>
  <c r="I137" i="9"/>
  <c r="H137" i="9"/>
  <c r="L135" i="9"/>
  <c r="G135" i="9"/>
  <c r="K135" i="9"/>
  <c r="G118" i="9"/>
  <c r="K118" i="9"/>
  <c r="L118" i="9"/>
  <c r="F109" i="9"/>
  <c r="J109" i="9"/>
  <c r="I109" i="9"/>
  <c r="L109" i="9"/>
  <c r="L107" i="9"/>
  <c r="G107" i="9"/>
  <c r="K107" i="9"/>
  <c r="G106" i="9"/>
  <c r="K106" i="9"/>
  <c r="F90" i="9"/>
  <c r="J90" i="9"/>
  <c r="I90" i="9"/>
  <c r="H90" i="9"/>
  <c r="G71" i="9"/>
  <c r="G54" i="9"/>
  <c r="G34" i="9"/>
  <c r="I106" i="10"/>
  <c r="I121" i="10"/>
  <c r="I63" i="10"/>
  <c r="K158" i="10"/>
  <c r="I34" i="10"/>
  <c r="J193" i="10"/>
  <c r="F13" i="6"/>
  <c r="Q19" i="10"/>
  <c r="N287" i="13"/>
  <c r="G268" i="13"/>
  <c r="V268" i="13"/>
  <c r="G218" i="13"/>
  <c r="V218" i="13"/>
  <c r="G215" i="13"/>
  <c r="V215" i="13"/>
  <c r="G175" i="13"/>
  <c r="V175" i="13"/>
  <c r="G172" i="13"/>
  <c r="V172" i="13"/>
  <c r="G142" i="13"/>
  <c r="I109" i="13"/>
  <c r="F130" i="9"/>
  <c r="J130" i="9"/>
  <c r="F129" i="9"/>
  <c r="J129" i="9"/>
  <c r="I129" i="9"/>
  <c r="L127" i="9"/>
  <c r="G127" i="9"/>
  <c r="K127" i="9"/>
  <c r="G126" i="9"/>
  <c r="K126" i="9"/>
  <c r="F114" i="9"/>
  <c r="J114" i="9"/>
  <c r="F113" i="9"/>
  <c r="J113" i="9"/>
  <c r="I113" i="9"/>
  <c r="L111" i="9"/>
  <c r="G111" i="9"/>
  <c r="K111" i="9"/>
  <c r="G110" i="9"/>
  <c r="K110" i="9"/>
  <c r="F98" i="9"/>
  <c r="J98" i="9"/>
  <c r="F97" i="9"/>
  <c r="J97" i="9"/>
  <c r="I97" i="9"/>
  <c r="L95" i="9"/>
  <c r="G95" i="9"/>
  <c r="K95" i="9"/>
  <c r="G94" i="9"/>
  <c r="K94" i="9"/>
  <c r="G79" i="9"/>
  <c r="G78" i="9"/>
  <c r="F66" i="9"/>
  <c r="J66" i="9"/>
  <c r="L63" i="9"/>
  <c r="G63" i="9"/>
  <c r="K63" i="9"/>
  <c r="G62" i="9"/>
  <c r="F49" i="9"/>
  <c r="J49" i="9"/>
  <c r="I49" i="9"/>
  <c r="G47" i="9"/>
  <c r="G46" i="9"/>
  <c r="K32" i="9"/>
  <c r="K24" i="9"/>
  <c r="J42" i="9"/>
  <c r="G105" i="7"/>
  <c r="I105" i="7"/>
  <c r="G101" i="7"/>
  <c r="I101" i="7"/>
  <c r="G97" i="7"/>
  <c r="N97" i="7"/>
  <c r="G93" i="7"/>
  <c r="I93" i="7"/>
  <c r="G89" i="7"/>
  <c r="J89" i="7"/>
  <c r="G85" i="7"/>
  <c r="I85" i="7"/>
  <c r="G81" i="7"/>
  <c r="N81" i="7"/>
  <c r="G77" i="7"/>
  <c r="N77" i="7"/>
  <c r="G73" i="7"/>
  <c r="N73" i="7"/>
  <c r="G69" i="7"/>
  <c r="N69" i="7"/>
  <c r="G65" i="7"/>
  <c r="N65" i="7"/>
  <c r="G61" i="7"/>
  <c r="N61" i="7"/>
  <c r="G57" i="7"/>
  <c r="N57" i="7"/>
  <c r="G53" i="7"/>
  <c r="N53" i="7"/>
  <c r="G49" i="7"/>
  <c r="N49" i="7"/>
  <c r="G45" i="7"/>
  <c r="N45" i="7"/>
  <c r="G41" i="7"/>
  <c r="N41" i="7"/>
  <c r="G25" i="7"/>
  <c r="N25" i="7"/>
  <c r="G21" i="7"/>
  <c r="N21" i="7"/>
  <c r="I123" i="10"/>
  <c r="I95" i="10"/>
  <c r="I25" i="10"/>
  <c r="N303" i="13"/>
  <c r="N255" i="13"/>
  <c r="G236" i="13"/>
  <c r="V236" i="13"/>
  <c r="J194" i="13"/>
  <c r="F134" i="9"/>
  <c r="J134" i="9"/>
  <c r="F133" i="9"/>
  <c r="J133" i="9"/>
  <c r="I133" i="9"/>
  <c r="L131" i="9"/>
  <c r="G131" i="9"/>
  <c r="K131" i="9"/>
  <c r="G130" i="9"/>
  <c r="K130" i="9"/>
  <c r="F118" i="9"/>
  <c r="J118" i="9"/>
  <c r="F117" i="9"/>
  <c r="J117" i="9"/>
  <c r="I117" i="9"/>
  <c r="L115" i="9"/>
  <c r="G115" i="9"/>
  <c r="K115" i="9"/>
  <c r="G114" i="9"/>
  <c r="K114" i="9"/>
  <c r="F102" i="9"/>
  <c r="J102" i="9"/>
  <c r="F101" i="9"/>
  <c r="J101" i="9"/>
  <c r="I101" i="9"/>
  <c r="L99" i="9"/>
  <c r="G99" i="9"/>
  <c r="K99" i="9"/>
  <c r="G98" i="9"/>
  <c r="K98" i="9"/>
  <c r="F86" i="9"/>
  <c r="J86" i="9"/>
  <c r="F85" i="9"/>
  <c r="J85" i="9"/>
  <c r="I85" i="9"/>
  <c r="G83" i="9"/>
  <c r="G82" i="9"/>
  <c r="G67" i="9"/>
  <c r="G66" i="9"/>
  <c r="K66" i="9"/>
  <c r="J54" i="9"/>
  <c r="I53" i="9"/>
  <c r="G51" i="9"/>
  <c r="G50" i="9"/>
  <c r="F32" i="9"/>
  <c r="H32" i="9"/>
  <c r="F24" i="9"/>
  <c r="H24" i="9"/>
  <c r="G110" i="7"/>
  <c r="I110" i="7"/>
  <c r="G37" i="7"/>
  <c r="N37" i="7"/>
  <c r="I134" i="10"/>
  <c r="I105" i="10"/>
  <c r="I51" i="10"/>
  <c r="I42" i="10"/>
  <c r="I28" i="10"/>
  <c r="G300" i="13"/>
  <c r="V300" i="13"/>
  <c r="N271" i="13"/>
  <c r="G252" i="13"/>
  <c r="V252" i="13"/>
  <c r="L38" i="9"/>
  <c r="F12" i="9"/>
  <c r="H23" i="10"/>
  <c r="I125" i="10"/>
  <c r="I136" i="10"/>
  <c r="J183" i="10"/>
  <c r="G22" i="10"/>
  <c r="G26" i="10"/>
  <c r="G36" i="10"/>
  <c r="G40" i="10"/>
  <c r="G50" i="10"/>
  <c r="G52" i="10"/>
  <c r="G60" i="10"/>
  <c r="G62" i="10"/>
  <c r="G66" i="10"/>
  <c r="G72" i="10"/>
  <c r="G76" i="10"/>
  <c r="G78" i="10"/>
  <c r="G80" i="10"/>
  <c r="G92" i="10"/>
  <c r="G94" i="10"/>
  <c r="G96" i="10"/>
  <c r="G102" i="10"/>
  <c r="G104" i="10"/>
  <c r="G108" i="10"/>
  <c r="G116" i="10"/>
  <c r="G120" i="10"/>
  <c r="G122" i="10"/>
  <c r="G124" i="10"/>
  <c r="G126" i="10"/>
  <c r="G128" i="10"/>
  <c r="G130" i="10"/>
  <c r="G142" i="10"/>
  <c r="G146" i="10"/>
  <c r="G148" i="10"/>
  <c r="G154" i="10"/>
  <c r="G156" i="10"/>
  <c r="G162" i="10"/>
  <c r="G168" i="10"/>
  <c r="G172" i="10"/>
  <c r="G180" i="10"/>
  <c r="G182" i="10"/>
  <c r="G194" i="10"/>
  <c r="W8" i="10"/>
  <c r="W33" i="10"/>
  <c r="D16" i="10"/>
  <c r="D19" i="10" s="1"/>
  <c r="N307" i="13"/>
  <c r="G304" i="13"/>
  <c r="V304" i="13"/>
  <c r="N291" i="13"/>
  <c r="G288" i="13"/>
  <c r="V288" i="13"/>
  <c r="N275" i="13"/>
  <c r="G272" i="13"/>
  <c r="V272" i="13"/>
  <c r="N259" i="13"/>
  <c r="G256" i="13"/>
  <c r="V256" i="13"/>
  <c r="N243" i="13"/>
  <c r="G240" i="13"/>
  <c r="V240" i="13"/>
  <c r="G210" i="13"/>
  <c r="V210" i="13"/>
  <c r="G207" i="13"/>
  <c r="V207" i="13"/>
  <c r="G201" i="13"/>
  <c r="V201" i="13"/>
  <c r="G190" i="13"/>
  <c r="V190" i="13"/>
  <c r="I129" i="10"/>
  <c r="I117" i="10"/>
  <c r="G27" i="10"/>
  <c r="G29" i="10"/>
  <c r="G31" i="10"/>
  <c r="G33" i="10"/>
  <c r="G37" i="10"/>
  <c r="G41" i="10"/>
  <c r="G43" i="10"/>
  <c r="G45" i="10"/>
  <c r="G47" i="10"/>
  <c r="G53" i="10"/>
  <c r="G55" i="10"/>
  <c r="G59" i="10"/>
  <c r="G67" i="10"/>
  <c r="G69" i="10"/>
  <c r="G73" i="10"/>
  <c r="G79" i="10"/>
  <c r="G81" i="10"/>
  <c r="G83" i="10"/>
  <c r="G85" i="10"/>
  <c r="G87" i="10"/>
  <c r="G89" i="10"/>
  <c r="G97" i="10"/>
  <c r="G99" i="10"/>
  <c r="G109" i="10"/>
  <c r="G111" i="10"/>
  <c r="G113" i="10"/>
  <c r="G119" i="10"/>
  <c r="G131" i="10"/>
  <c r="G133" i="10"/>
  <c r="G135" i="10"/>
  <c r="G137" i="10"/>
  <c r="J145" i="10"/>
  <c r="K149" i="10"/>
  <c r="J173" i="10"/>
  <c r="J187" i="10"/>
  <c r="G312" i="13"/>
  <c r="V312" i="13"/>
  <c r="N299" i="13"/>
  <c r="G296" i="13"/>
  <c r="V296" i="13"/>
  <c r="N283" i="13"/>
  <c r="G280" i="13"/>
  <c r="V280" i="13"/>
  <c r="N267" i="13"/>
  <c r="G264" i="13"/>
  <c r="V264" i="13"/>
  <c r="N251" i="13"/>
  <c r="G248" i="13"/>
  <c r="V248" i="13"/>
  <c r="N235" i="13"/>
  <c r="G226" i="13"/>
  <c r="V226" i="13"/>
  <c r="G223" i="13"/>
  <c r="V223" i="13"/>
  <c r="G217" i="13"/>
  <c r="V217" i="13"/>
  <c r="G183" i="13"/>
  <c r="V183" i="13"/>
  <c r="G180" i="13"/>
  <c r="V180" i="13"/>
  <c r="G174" i="13"/>
  <c r="V174" i="13"/>
  <c r="I143" i="10"/>
  <c r="I57" i="10"/>
  <c r="I30" i="10"/>
  <c r="J192" i="10"/>
  <c r="G74" i="10"/>
  <c r="G48" i="10"/>
  <c r="G38" i="10"/>
  <c r="G150" i="10"/>
  <c r="G160" i="10"/>
  <c r="G144" i="10"/>
  <c r="G138" i="10"/>
  <c r="G166" i="10"/>
  <c r="G88" i="10"/>
  <c r="G184" i="10"/>
  <c r="P107" i="10"/>
  <c r="N311" i="13"/>
  <c r="G308" i="13"/>
  <c r="V308" i="13"/>
  <c r="N295" i="13"/>
  <c r="G292" i="13"/>
  <c r="V292" i="13"/>
  <c r="N279" i="13"/>
  <c r="G276" i="13"/>
  <c r="V276" i="13"/>
  <c r="N263" i="13"/>
  <c r="G260" i="13"/>
  <c r="V260" i="13"/>
  <c r="N247" i="13"/>
  <c r="G244" i="13"/>
  <c r="V244" i="13"/>
  <c r="G231" i="13"/>
  <c r="V231" i="13"/>
  <c r="G225" i="13"/>
  <c r="V225" i="13"/>
  <c r="G202" i="13"/>
  <c r="V202" i="13"/>
  <c r="G199" i="13"/>
  <c r="V199" i="13"/>
  <c r="G193" i="13"/>
  <c r="V193" i="13"/>
  <c r="V192" i="13"/>
  <c r="G192" i="13"/>
  <c r="V191" i="13"/>
  <c r="G191" i="13"/>
  <c r="G188" i="13"/>
  <c r="V188" i="13"/>
  <c r="G182" i="13"/>
  <c r="V182" i="13"/>
  <c r="J190" i="10"/>
  <c r="J181" i="10"/>
  <c r="J176" i="10"/>
  <c r="J185" i="10"/>
  <c r="J170" i="10"/>
  <c r="K167" i="10"/>
  <c r="K153" i="10"/>
  <c r="I65" i="10"/>
  <c r="I98" i="10"/>
  <c r="I61" i="10"/>
  <c r="G75" i="10"/>
  <c r="G127" i="10"/>
  <c r="G115" i="10"/>
  <c r="G112" i="10"/>
  <c r="G101" i="10"/>
  <c r="G91" i="10"/>
  <c r="G70" i="10"/>
  <c r="G56" i="10"/>
  <c r="G46" i="10"/>
  <c r="G35" i="10"/>
  <c r="G164" i="10"/>
  <c r="G107" i="10"/>
  <c r="G49" i="10"/>
  <c r="G24" i="10"/>
  <c r="G188" i="10"/>
  <c r="G174" i="10"/>
  <c r="G90" i="10"/>
  <c r="G186" i="10"/>
  <c r="V311" i="13"/>
  <c r="V307" i="13"/>
  <c r="V303" i="13"/>
  <c r="V299" i="13"/>
  <c r="V295" i="13"/>
  <c r="V291" i="13"/>
  <c r="V287" i="13"/>
  <c r="V283" i="13"/>
  <c r="V279" i="13"/>
  <c r="V275" i="13"/>
  <c r="V271" i="13"/>
  <c r="V267" i="13"/>
  <c r="V263" i="13"/>
  <c r="V259" i="13"/>
  <c r="V255" i="13"/>
  <c r="V251" i="13"/>
  <c r="V247" i="13"/>
  <c r="V243" i="13"/>
  <c r="V239" i="13"/>
  <c r="V235" i="13"/>
  <c r="N156" i="13"/>
  <c r="V153" i="13"/>
  <c r="G153" i="13"/>
  <c r="I143" i="13"/>
  <c r="K89" i="13"/>
  <c r="G139" i="10"/>
  <c r="G227" i="13"/>
  <c r="G219" i="13"/>
  <c r="G211" i="13"/>
  <c r="G203" i="13"/>
  <c r="G195" i="13"/>
  <c r="G184" i="13"/>
  <c r="G176" i="13"/>
  <c r="V313" i="13"/>
  <c r="V309" i="13"/>
  <c r="V301" i="13"/>
  <c r="V297" i="13"/>
  <c r="V293" i="13"/>
  <c r="V285" i="13"/>
  <c r="V281" i="13"/>
  <c r="V277" i="13"/>
  <c r="V269" i="13"/>
  <c r="V265" i="13"/>
  <c r="V261" i="13"/>
  <c r="V253" i="13"/>
  <c r="V249" i="13"/>
  <c r="V245" i="13"/>
  <c r="P245" i="13"/>
  <c r="R245" i="13" s="1"/>
  <c r="T245" i="13" s="1"/>
  <c r="V237" i="13"/>
  <c r="V233" i="13"/>
  <c r="G146" i="13"/>
  <c r="K144" i="13"/>
  <c r="I119" i="13"/>
  <c r="N97" i="13"/>
  <c r="V227" i="13"/>
  <c r="V219" i="13"/>
  <c r="V211" i="13"/>
  <c r="V203" i="13"/>
  <c r="V195" i="13"/>
  <c r="V184" i="13"/>
  <c r="V176" i="13"/>
  <c r="G310" i="13"/>
  <c r="V310" i="13"/>
  <c r="G306" i="13"/>
  <c r="V306" i="13"/>
  <c r="G302" i="13"/>
  <c r="V302" i="13"/>
  <c r="G298" i="13"/>
  <c r="V298" i="13"/>
  <c r="G294" i="13"/>
  <c r="V294" i="13"/>
  <c r="G290" i="13"/>
  <c r="V290" i="13"/>
  <c r="G286" i="13"/>
  <c r="V286" i="13"/>
  <c r="G282" i="13"/>
  <c r="V282" i="13"/>
  <c r="G278" i="13"/>
  <c r="V278" i="13"/>
  <c r="G274" i="13"/>
  <c r="V274" i="13"/>
  <c r="G270" i="13"/>
  <c r="V270" i="13"/>
  <c r="G266" i="13"/>
  <c r="V266" i="13"/>
  <c r="G262" i="13"/>
  <c r="V262" i="13"/>
  <c r="G258" i="13"/>
  <c r="V258" i="13"/>
  <c r="G254" i="13"/>
  <c r="V254" i="13"/>
  <c r="G250" i="13"/>
  <c r="V250" i="13"/>
  <c r="G246" i="13"/>
  <c r="V246" i="13"/>
  <c r="G242" i="13"/>
  <c r="V242" i="13"/>
  <c r="G238" i="13"/>
  <c r="V238" i="13"/>
  <c r="G234" i="13"/>
  <c r="V234" i="13"/>
  <c r="G230" i="13"/>
  <c r="V230" i="13"/>
  <c r="G229" i="13"/>
  <c r="V229" i="13"/>
  <c r="G222" i="13"/>
  <c r="V222" i="13"/>
  <c r="G221" i="13"/>
  <c r="V221" i="13"/>
  <c r="G214" i="13"/>
  <c r="V214" i="13"/>
  <c r="G213" i="13"/>
  <c r="V213" i="13"/>
  <c r="G206" i="13"/>
  <c r="V206" i="13"/>
  <c r="G205" i="13"/>
  <c r="V205" i="13"/>
  <c r="G198" i="13"/>
  <c r="V198" i="13"/>
  <c r="G197" i="13"/>
  <c r="V197" i="13"/>
  <c r="V194" i="13"/>
  <c r="G187" i="13"/>
  <c r="V187" i="13"/>
  <c r="G186" i="13"/>
  <c r="V186" i="13"/>
  <c r="G179" i="13"/>
  <c r="V179" i="13"/>
  <c r="G178" i="13"/>
  <c r="V178" i="13"/>
  <c r="G171" i="13"/>
  <c r="V171" i="13"/>
  <c r="V170" i="13"/>
  <c r="G170" i="13"/>
  <c r="V169" i="13"/>
  <c r="G169" i="13"/>
  <c r="V168" i="13"/>
  <c r="G168" i="13"/>
  <c r="V167" i="13"/>
  <c r="G167" i="13"/>
  <c r="G166" i="13"/>
  <c r="V166" i="13"/>
  <c r="G165" i="13"/>
  <c r="V165" i="13"/>
  <c r="G164" i="13"/>
  <c r="V164" i="13"/>
  <c r="G163" i="13"/>
  <c r="V163" i="13"/>
  <c r="G162" i="13"/>
  <c r="V162" i="13"/>
  <c r="G161" i="13"/>
  <c r="V161" i="13"/>
  <c r="G160" i="13"/>
  <c r="V160" i="13"/>
  <c r="J155" i="13"/>
  <c r="G140" i="13"/>
  <c r="I101" i="13"/>
  <c r="G158" i="13"/>
  <c r="G134" i="13"/>
  <c r="G130" i="13"/>
  <c r="G126" i="13"/>
  <c r="G122" i="13"/>
  <c r="G83" i="13"/>
  <c r="G79" i="13"/>
  <c r="G75" i="13"/>
  <c r="G71" i="13"/>
  <c r="G67" i="13"/>
  <c r="N64" i="13"/>
  <c r="G63" i="13"/>
  <c r="N60" i="13"/>
  <c r="G59" i="13"/>
  <c r="N56" i="13"/>
  <c r="G55" i="13"/>
  <c r="N52" i="13"/>
  <c r="G51" i="13"/>
  <c r="N48" i="13"/>
  <c r="G47" i="13"/>
  <c r="N44" i="13"/>
  <c r="G43" i="13"/>
  <c r="N40" i="13"/>
  <c r="G39" i="13"/>
  <c r="N36" i="13"/>
  <c r="G35" i="13"/>
  <c r="N32" i="13"/>
  <c r="G31" i="13"/>
  <c r="N28" i="13"/>
  <c r="G27" i="13"/>
  <c r="N24" i="13"/>
  <c r="G23" i="13"/>
  <c r="F122" i="14"/>
  <c r="J122" i="14"/>
  <c r="I122" i="14"/>
  <c r="L122" i="14"/>
  <c r="H122" i="14"/>
  <c r="K122" i="14"/>
  <c r="L117" i="14"/>
  <c r="G117" i="14"/>
  <c r="K117" i="14"/>
  <c r="G232" i="13"/>
  <c r="V228" i="13"/>
  <c r="G228" i="13"/>
  <c r="V224" i="13"/>
  <c r="G224" i="13"/>
  <c r="V220" i="13"/>
  <c r="V216" i="13"/>
  <c r="G216" i="13"/>
  <c r="V212" i="13"/>
  <c r="G212" i="13"/>
  <c r="V208" i="13"/>
  <c r="G208" i="13"/>
  <c r="V204" i="13"/>
  <c r="V200" i="13"/>
  <c r="G200" i="13"/>
  <c r="V196" i="13"/>
  <c r="G196" i="13"/>
  <c r="V189" i="13"/>
  <c r="G189" i="13"/>
  <c r="V185" i="13"/>
  <c r="G185" i="13"/>
  <c r="V181" i="13"/>
  <c r="G181" i="13"/>
  <c r="V177" i="13"/>
  <c r="G177" i="13"/>
  <c r="V173" i="13"/>
  <c r="G173" i="13"/>
  <c r="G148" i="13"/>
  <c r="G138" i="13"/>
  <c r="G132" i="13"/>
  <c r="G157" i="13"/>
  <c r="G152" i="13"/>
  <c r="V152" i="13"/>
  <c r="G114" i="13"/>
  <c r="G110" i="13"/>
  <c r="G106" i="13"/>
  <c r="G102" i="13"/>
  <c r="G98" i="13"/>
  <c r="G94" i="13"/>
  <c r="G90" i="13"/>
  <c r="G86" i="13"/>
  <c r="G81" i="13"/>
  <c r="G77" i="13"/>
  <c r="G73" i="13"/>
  <c r="G69" i="13"/>
  <c r="N66" i="13"/>
  <c r="G65" i="13"/>
  <c r="N62" i="13"/>
  <c r="G61" i="13"/>
  <c r="N58" i="13"/>
  <c r="G57" i="13"/>
  <c r="N54" i="13"/>
  <c r="G53" i="13"/>
  <c r="G49" i="13"/>
  <c r="P49" i="13"/>
  <c r="R49" i="13" s="1"/>
  <c r="T49" i="13" s="1"/>
  <c r="G45" i="13"/>
  <c r="G41" i="13"/>
  <c r="G37" i="13"/>
  <c r="G33" i="13"/>
  <c r="G29" i="13"/>
  <c r="G25" i="13"/>
  <c r="G21" i="13"/>
  <c r="F186" i="14"/>
  <c r="J186" i="14"/>
  <c r="I186" i="14"/>
  <c r="L186" i="14"/>
  <c r="H186" i="14"/>
  <c r="K186" i="14"/>
  <c r="L181" i="14"/>
  <c r="G181" i="14"/>
  <c r="K181" i="14"/>
  <c r="G159" i="13"/>
  <c r="V155" i="13"/>
  <c r="J147" i="13"/>
  <c r="I141" i="13"/>
  <c r="I139" i="13"/>
  <c r="N137" i="13"/>
  <c r="L335" i="14"/>
  <c r="G335" i="14"/>
  <c r="K335" i="14"/>
  <c r="I330" i="14"/>
  <c r="F330" i="14"/>
  <c r="J330" i="14"/>
  <c r="H330" i="14"/>
  <c r="L330" i="14"/>
  <c r="L327" i="14"/>
  <c r="G327" i="14"/>
  <c r="K327" i="14"/>
  <c r="I322" i="14"/>
  <c r="F322" i="14"/>
  <c r="J322" i="14"/>
  <c r="H322" i="14"/>
  <c r="L322" i="14"/>
  <c r="L319" i="14"/>
  <c r="G319" i="14"/>
  <c r="K319" i="14"/>
  <c r="I314" i="14"/>
  <c r="F314" i="14"/>
  <c r="J314" i="14"/>
  <c r="H314" i="14"/>
  <c r="L314" i="14"/>
  <c r="L311" i="14"/>
  <c r="G311" i="14"/>
  <c r="K311" i="14"/>
  <c r="I306" i="14"/>
  <c r="F306" i="14"/>
  <c r="J306" i="14"/>
  <c r="H306" i="14"/>
  <c r="L306" i="14"/>
  <c r="L303" i="14"/>
  <c r="G303" i="14"/>
  <c r="K303" i="14"/>
  <c r="I298" i="14"/>
  <c r="F298" i="14"/>
  <c r="J298" i="14"/>
  <c r="H298" i="14"/>
  <c r="L298" i="14"/>
  <c r="L295" i="14"/>
  <c r="G295" i="14"/>
  <c r="K295" i="14"/>
  <c r="I290" i="14"/>
  <c r="F290" i="14"/>
  <c r="J290" i="14"/>
  <c r="H290" i="14"/>
  <c r="L290" i="14"/>
  <c r="L287" i="14"/>
  <c r="G287" i="14"/>
  <c r="K287" i="14"/>
  <c r="I282" i="14"/>
  <c r="F282" i="14"/>
  <c r="J282" i="14"/>
  <c r="H282" i="14"/>
  <c r="L282" i="14"/>
  <c r="L279" i="14"/>
  <c r="G279" i="14"/>
  <c r="K279" i="14"/>
  <c r="I274" i="14"/>
  <c r="F274" i="14"/>
  <c r="J274" i="14"/>
  <c r="H274" i="14"/>
  <c r="L274" i="14"/>
  <c r="L271" i="14"/>
  <c r="G271" i="14"/>
  <c r="K271" i="14"/>
  <c r="I266" i="14"/>
  <c r="F266" i="14"/>
  <c r="J266" i="14"/>
  <c r="H266" i="14"/>
  <c r="L266" i="14"/>
  <c r="L263" i="14"/>
  <c r="G263" i="14"/>
  <c r="K263" i="14"/>
  <c r="I258" i="14"/>
  <c r="F258" i="14"/>
  <c r="J258" i="14"/>
  <c r="H258" i="14"/>
  <c r="L258" i="14"/>
  <c r="L255" i="14"/>
  <c r="G255" i="14"/>
  <c r="K255" i="14"/>
  <c r="I250" i="14"/>
  <c r="F250" i="14"/>
  <c r="J250" i="14"/>
  <c r="H250" i="14"/>
  <c r="L250" i="14"/>
  <c r="L247" i="14"/>
  <c r="G247" i="14"/>
  <c r="K247" i="14"/>
  <c r="I242" i="14"/>
  <c r="F242" i="14"/>
  <c r="J242" i="14"/>
  <c r="H242" i="14"/>
  <c r="L242" i="14"/>
  <c r="L239" i="14"/>
  <c r="G239" i="14"/>
  <c r="K239" i="14"/>
  <c r="I234" i="14"/>
  <c r="F234" i="14"/>
  <c r="J234" i="14"/>
  <c r="H234" i="14"/>
  <c r="L234" i="14"/>
  <c r="L231" i="14"/>
  <c r="G231" i="14"/>
  <c r="K231" i="14"/>
  <c r="F222" i="14"/>
  <c r="J222" i="14"/>
  <c r="K222" i="14"/>
  <c r="H222" i="14"/>
  <c r="I222" i="14"/>
  <c r="F214" i="14"/>
  <c r="J214" i="14"/>
  <c r="K214" i="14"/>
  <c r="H214" i="14"/>
  <c r="I214" i="14"/>
  <c r="F206" i="14"/>
  <c r="J206" i="14"/>
  <c r="K206" i="14"/>
  <c r="H206" i="14"/>
  <c r="I206" i="14"/>
  <c r="F198" i="14"/>
  <c r="J198" i="14"/>
  <c r="K198" i="14"/>
  <c r="H198" i="14"/>
  <c r="I198" i="14"/>
  <c r="F154" i="14"/>
  <c r="J154" i="14"/>
  <c r="I154" i="14"/>
  <c r="L154" i="14"/>
  <c r="H154" i="14"/>
  <c r="K154" i="14"/>
  <c r="L149" i="14"/>
  <c r="G149" i="14"/>
  <c r="K149" i="14"/>
  <c r="F102" i="14"/>
  <c r="J102" i="14"/>
  <c r="I102" i="14"/>
  <c r="K102" i="14"/>
  <c r="H102" i="14"/>
  <c r="L102" i="14"/>
  <c r="J225" i="14"/>
  <c r="H225" i="14"/>
  <c r="F225" i="14"/>
  <c r="L221" i="14"/>
  <c r="G221" i="14"/>
  <c r="K221" i="14"/>
  <c r="L213" i="14"/>
  <c r="G213" i="14"/>
  <c r="K213" i="14"/>
  <c r="L205" i="14"/>
  <c r="G205" i="14"/>
  <c r="K205" i="14"/>
  <c r="L197" i="14"/>
  <c r="G197" i="14"/>
  <c r="K197" i="14"/>
  <c r="F178" i="14"/>
  <c r="J178" i="14"/>
  <c r="I178" i="14"/>
  <c r="L178" i="14"/>
  <c r="H178" i="14"/>
  <c r="L173" i="14"/>
  <c r="G173" i="14"/>
  <c r="K173" i="14"/>
  <c r="F146" i="14"/>
  <c r="J146" i="14"/>
  <c r="I146" i="14"/>
  <c r="L146" i="14"/>
  <c r="H146" i="14"/>
  <c r="L141" i="14"/>
  <c r="G141" i="14"/>
  <c r="K141" i="14"/>
  <c r="F114" i="14"/>
  <c r="J114" i="14"/>
  <c r="I114" i="14"/>
  <c r="L114" i="14"/>
  <c r="H114" i="14"/>
  <c r="L109" i="14"/>
  <c r="G109" i="14"/>
  <c r="K109" i="14"/>
  <c r="K13" i="14"/>
  <c r="K12" i="14"/>
  <c r="C12" i="14"/>
  <c r="L189" i="14"/>
  <c r="G189" i="14"/>
  <c r="K189" i="14"/>
  <c r="F162" i="14"/>
  <c r="J162" i="14"/>
  <c r="I162" i="14"/>
  <c r="L162" i="14"/>
  <c r="H162" i="14"/>
  <c r="L157" i="14"/>
  <c r="G157" i="14"/>
  <c r="K157" i="14"/>
  <c r="F130" i="14"/>
  <c r="J130" i="14"/>
  <c r="I130" i="14"/>
  <c r="L130" i="14"/>
  <c r="H130" i="14"/>
  <c r="L125" i="14"/>
  <c r="G125" i="14"/>
  <c r="K125" i="14"/>
  <c r="I225" i="14"/>
  <c r="I334" i="14"/>
  <c r="F334" i="14"/>
  <c r="J334" i="14"/>
  <c r="L331" i="14"/>
  <c r="G331" i="14"/>
  <c r="K331" i="14"/>
  <c r="I326" i="14"/>
  <c r="F326" i="14"/>
  <c r="J326" i="14"/>
  <c r="L323" i="14"/>
  <c r="G323" i="14"/>
  <c r="K323" i="14"/>
  <c r="I318" i="14"/>
  <c r="F318" i="14"/>
  <c r="J318" i="14"/>
  <c r="L315" i="14"/>
  <c r="G315" i="14"/>
  <c r="K315" i="14"/>
  <c r="I310" i="14"/>
  <c r="F310" i="14"/>
  <c r="J310" i="14"/>
  <c r="L307" i="14"/>
  <c r="G307" i="14"/>
  <c r="K307" i="14"/>
  <c r="I302" i="14"/>
  <c r="F302" i="14"/>
  <c r="J302" i="14"/>
  <c r="L299" i="14"/>
  <c r="G299" i="14"/>
  <c r="K299" i="14"/>
  <c r="I294" i="14"/>
  <c r="F294" i="14"/>
  <c r="J294" i="14"/>
  <c r="L291" i="14"/>
  <c r="G291" i="14"/>
  <c r="K291" i="14"/>
  <c r="I286" i="14"/>
  <c r="F286" i="14"/>
  <c r="J286" i="14"/>
  <c r="L283" i="14"/>
  <c r="G283" i="14"/>
  <c r="K283" i="14"/>
  <c r="I278" i="14"/>
  <c r="F278" i="14"/>
  <c r="J278" i="14"/>
  <c r="L275" i="14"/>
  <c r="G275" i="14"/>
  <c r="K275" i="14"/>
  <c r="I270" i="14"/>
  <c r="F270" i="14"/>
  <c r="J270" i="14"/>
  <c r="L267" i="14"/>
  <c r="G267" i="14"/>
  <c r="K267" i="14"/>
  <c r="I262" i="14"/>
  <c r="F262" i="14"/>
  <c r="J262" i="14"/>
  <c r="L259" i="14"/>
  <c r="G259" i="14"/>
  <c r="K259" i="14"/>
  <c r="I254" i="14"/>
  <c r="F254" i="14"/>
  <c r="J254" i="14"/>
  <c r="L251" i="14"/>
  <c r="G251" i="14"/>
  <c r="K251" i="14"/>
  <c r="I246" i="14"/>
  <c r="F246" i="14"/>
  <c r="J246" i="14"/>
  <c r="L243" i="14"/>
  <c r="G243" i="14"/>
  <c r="K243" i="14"/>
  <c r="I238" i="14"/>
  <c r="F238" i="14"/>
  <c r="J238" i="14"/>
  <c r="L235" i="14"/>
  <c r="G235" i="14"/>
  <c r="K235" i="14"/>
  <c r="I230" i="14"/>
  <c r="F230" i="14"/>
  <c r="J230" i="14"/>
  <c r="G220" i="14"/>
  <c r="L220" i="14"/>
  <c r="G212" i="14"/>
  <c r="L212" i="14"/>
  <c r="G204" i="14"/>
  <c r="L204" i="14"/>
  <c r="G196" i="14"/>
  <c r="L196" i="14"/>
  <c r="F170" i="14"/>
  <c r="J170" i="14"/>
  <c r="I170" i="14"/>
  <c r="L170" i="14"/>
  <c r="H170" i="14"/>
  <c r="L165" i="14"/>
  <c r="G165" i="14"/>
  <c r="K165" i="14"/>
  <c r="F138" i="14"/>
  <c r="J138" i="14"/>
  <c r="I138" i="14"/>
  <c r="L138" i="14"/>
  <c r="H138" i="14"/>
  <c r="L133" i="14"/>
  <c r="G133" i="14"/>
  <c r="K133" i="14"/>
  <c r="F106" i="14"/>
  <c r="J106" i="14"/>
  <c r="I106" i="14"/>
  <c r="L106" i="14"/>
  <c r="H106" i="14"/>
  <c r="F218" i="14"/>
  <c r="J218" i="14"/>
  <c r="F210" i="14"/>
  <c r="J210" i="14"/>
  <c r="F202" i="14"/>
  <c r="J202" i="14"/>
  <c r="F194" i="14"/>
  <c r="J194" i="14"/>
  <c r="F190" i="14"/>
  <c r="J190" i="14"/>
  <c r="I190" i="14"/>
  <c r="L185" i="14"/>
  <c r="G185" i="14"/>
  <c r="K185" i="14"/>
  <c r="F182" i="14"/>
  <c r="J182" i="14"/>
  <c r="I182" i="14"/>
  <c r="L177" i="14"/>
  <c r="G177" i="14"/>
  <c r="K177" i="14"/>
  <c r="F174" i="14"/>
  <c r="J174" i="14"/>
  <c r="I174" i="14"/>
  <c r="L169" i="14"/>
  <c r="G169" i="14"/>
  <c r="K169" i="14"/>
  <c r="F166" i="14"/>
  <c r="J166" i="14"/>
  <c r="I166" i="14"/>
  <c r="L161" i="14"/>
  <c r="G161" i="14"/>
  <c r="K161" i="14"/>
  <c r="F158" i="14"/>
  <c r="J158" i="14"/>
  <c r="I158" i="14"/>
  <c r="L153" i="14"/>
  <c r="G153" i="14"/>
  <c r="K153" i="14"/>
  <c r="F150" i="14"/>
  <c r="J150" i="14"/>
  <c r="I150" i="14"/>
  <c r="L145" i="14"/>
  <c r="G145" i="14"/>
  <c r="K145" i="14"/>
  <c r="F142" i="14"/>
  <c r="J142" i="14"/>
  <c r="I142" i="14"/>
  <c r="L137" i="14"/>
  <c r="G137" i="14"/>
  <c r="K137" i="14"/>
  <c r="F134" i="14"/>
  <c r="J134" i="14"/>
  <c r="I134" i="14"/>
  <c r="L129" i="14"/>
  <c r="G129" i="14"/>
  <c r="K129" i="14"/>
  <c r="F126" i="14"/>
  <c r="J126" i="14"/>
  <c r="I126" i="14"/>
  <c r="L121" i="14"/>
  <c r="G121" i="14"/>
  <c r="K121" i="14"/>
  <c r="F118" i="14"/>
  <c r="J118" i="14"/>
  <c r="I118" i="14"/>
  <c r="L113" i="14"/>
  <c r="G113" i="14"/>
  <c r="K113" i="14"/>
  <c r="F110" i="14"/>
  <c r="J110" i="14"/>
  <c r="I110" i="14"/>
  <c r="L105" i="14"/>
  <c r="G105" i="14"/>
  <c r="K105" i="14"/>
  <c r="F100" i="14"/>
  <c r="J100" i="14"/>
  <c r="I100" i="14"/>
  <c r="L100" i="14"/>
  <c r="H100" i="14"/>
  <c r="L95" i="14"/>
  <c r="G95" i="14"/>
  <c r="K95" i="14"/>
  <c r="Q12" i="14"/>
  <c r="M12" i="14"/>
  <c r="I12" i="14"/>
  <c r="E12" i="14"/>
  <c r="G12" i="14"/>
  <c r="AB5" i="13"/>
  <c r="I337" i="14"/>
  <c r="I333" i="14"/>
  <c r="I329" i="14"/>
  <c r="I325" i="14"/>
  <c r="I321" i="14"/>
  <c r="I317" i="14"/>
  <c r="I313" i="14"/>
  <c r="I309" i="14"/>
  <c r="I305" i="14"/>
  <c r="I301" i="14"/>
  <c r="I297" i="14"/>
  <c r="I293" i="14"/>
  <c r="I289" i="14"/>
  <c r="I285" i="14"/>
  <c r="I281" i="14"/>
  <c r="I277" i="14"/>
  <c r="I273" i="14"/>
  <c r="I269" i="14"/>
  <c r="I265" i="14"/>
  <c r="I261" i="14"/>
  <c r="I257" i="14"/>
  <c r="I253" i="14"/>
  <c r="I249" i="14"/>
  <c r="I245" i="14"/>
  <c r="I241" i="14"/>
  <c r="I237" i="14"/>
  <c r="I233" i="14"/>
  <c r="I229" i="14"/>
  <c r="J227" i="14"/>
  <c r="L225" i="14"/>
  <c r="L222" i="14"/>
  <c r="G222" i="14"/>
  <c r="L214" i="14"/>
  <c r="G214" i="14"/>
  <c r="L206" i="14"/>
  <c r="G206" i="14"/>
  <c r="L198" i="14"/>
  <c r="G198" i="14"/>
  <c r="F220" i="14"/>
  <c r="J220" i="14"/>
  <c r="F212" i="14"/>
  <c r="J212" i="14"/>
  <c r="F204" i="14"/>
  <c r="J204" i="14"/>
  <c r="F196" i="14"/>
  <c r="J196" i="14"/>
  <c r="F192" i="14"/>
  <c r="J192" i="14"/>
  <c r="I192" i="14"/>
  <c r="L187" i="14"/>
  <c r="G187" i="14"/>
  <c r="K187" i="14"/>
  <c r="F184" i="14"/>
  <c r="J184" i="14"/>
  <c r="I184" i="14"/>
  <c r="L179" i="14"/>
  <c r="G179" i="14"/>
  <c r="K179" i="14"/>
  <c r="F176" i="14"/>
  <c r="J176" i="14"/>
  <c r="I176" i="14"/>
  <c r="L171" i="14"/>
  <c r="G171" i="14"/>
  <c r="K171" i="14"/>
  <c r="F168" i="14"/>
  <c r="J168" i="14"/>
  <c r="I168" i="14"/>
  <c r="L163" i="14"/>
  <c r="G163" i="14"/>
  <c r="K163" i="14"/>
  <c r="F160" i="14"/>
  <c r="J160" i="14"/>
  <c r="I160" i="14"/>
  <c r="L155" i="14"/>
  <c r="G155" i="14"/>
  <c r="K155" i="14"/>
  <c r="F152" i="14"/>
  <c r="J152" i="14"/>
  <c r="I152" i="14"/>
  <c r="L147" i="14"/>
  <c r="G147" i="14"/>
  <c r="K147" i="14"/>
  <c r="F144" i="14"/>
  <c r="J144" i="14"/>
  <c r="I144" i="14"/>
  <c r="L139" i="14"/>
  <c r="G139" i="14"/>
  <c r="K139" i="14"/>
  <c r="F136" i="14"/>
  <c r="J136" i="14"/>
  <c r="I136" i="14"/>
  <c r="L131" i="14"/>
  <c r="G131" i="14"/>
  <c r="K131" i="14"/>
  <c r="F128" i="14"/>
  <c r="J128" i="14"/>
  <c r="I128" i="14"/>
  <c r="L123" i="14"/>
  <c r="G123" i="14"/>
  <c r="K123" i="14"/>
  <c r="F120" i="14"/>
  <c r="J120" i="14"/>
  <c r="I120" i="14"/>
  <c r="L115" i="14"/>
  <c r="G115" i="14"/>
  <c r="K115" i="14"/>
  <c r="F112" i="14"/>
  <c r="J112" i="14"/>
  <c r="I112" i="14"/>
  <c r="L107" i="14"/>
  <c r="G107" i="14"/>
  <c r="K107" i="14"/>
  <c r="F104" i="14"/>
  <c r="J104" i="14"/>
  <c r="I104" i="14"/>
  <c r="K84" i="14"/>
  <c r="L84" i="14"/>
  <c r="G84" i="14"/>
  <c r="K76" i="14"/>
  <c r="L76" i="14"/>
  <c r="G76" i="14"/>
  <c r="K68" i="14"/>
  <c r="L68" i="14"/>
  <c r="G68" i="14"/>
  <c r="K60" i="14"/>
  <c r="L60" i="14"/>
  <c r="G60" i="14"/>
  <c r="G52" i="14"/>
  <c r="G44" i="14"/>
  <c r="K36" i="14"/>
  <c r="G36" i="14"/>
  <c r="O12" i="14"/>
  <c r="J337" i="14"/>
  <c r="K334" i="14"/>
  <c r="J333" i="14"/>
  <c r="K330" i="14"/>
  <c r="J329" i="14"/>
  <c r="K326" i="14"/>
  <c r="J325" i="14"/>
  <c r="K322" i="14"/>
  <c r="J321" i="14"/>
  <c r="K318" i="14"/>
  <c r="J317" i="14"/>
  <c r="K314" i="14"/>
  <c r="J313" i="14"/>
  <c r="K310" i="14"/>
  <c r="J309" i="14"/>
  <c r="K306" i="14"/>
  <c r="J305" i="14"/>
  <c r="K302" i="14"/>
  <c r="J301" i="14"/>
  <c r="K298" i="14"/>
  <c r="J297" i="14"/>
  <c r="K294" i="14"/>
  <c r="J293" i="14"/>
  <c r="K290" i="14"/>
  <c r="J289" i="14"/>
  <c r="K286" i="14"/>
  <c r="J285" i="14"/>
  <c r="K282" i="14"/>
  <c r="J281" i="14"/>
  <c r="K278" i="14"/>
  <c r="J277" i="14"/>
  <c r="K274" i="14"/>
  <c r="J273" i="14"/>
  <c r="K270" i="14"/>
  <c r="J269" i="14"/>
  <c r="K266" i="14"/>
  <c r="J265" i="14"/>
  <c r="K262" i="14"/>
  <c r="J261" i="14"/>
  <c r="K258" i="14"/>
  <c r="J257" i="14"/>
  <c r="K254" i="14"/>
  <c r="J253" i="14"/>
  <c r="K250" i="14"/>
  <c r="J249" i="14"/>
  <c r="K246" i="14"/>
  <c r="J245" i="14"/>
  <c r="K242" i="14"/>
  <c r="J241" i="14"/>
  <c r="K238" i="14"/>
  <c r="J237" i="14"/>
  <c r="K234" i="14"/>
  <c r="J233" i="14"/>
  <c r="K230" i="14"/>
  <c r="J229" i="14"/>
  <c r="L228" i="14"/>
  <c r="K227" i="14"/>
  <c r="F227" i="14"/>
  <c r="K226" i="14"/>
  <c r="G226" i="14"/>
  <c r="L224" i="14"/>
  <c r="G224" i="14"/>
  <c r="K223" i="14"/>
  <c r="G223" i="14"/>
  <c r="K218" i="14"/>
  <c r="L216" i="14"/>
  <c r="K215" i="14"/>
  <c r="G215" i="14"/>
  <c r="K210" i="14"/>
  <c r="L208" i="14"/>
  <c r="K207" i="14"/>
  <c r="G207" i="14"/>
  <c r="K202" i="14"/>
  <c r="L200" i="14"/>
  <c r="K199" i="14"/>
  <c r="G199" i="14"/>
  <c r="K194" i="14"/>
  <c r="L190" i="14"/>
  <c r="L182" i="14"/>
  <c r="L174" i="14"/>
  <c r="L166" i="14"/>
  <c r="L158" i="14"/>
  <c r="L150" i="14"/>
  <c r="L142" i="14"/>
  <c r="L134" i="14"/>
  <c r="L126" i="14"/>
  <c r="L118" i="14"/>
  <c r="L110" i="14"/>
  <c r="F228" i="14"/>
  <c r="J228" i="14"/>
  <c r="G225" i="14"/>
  <c r="K225" i="14"/>
  <c r="F224" i="14"/>
  <c r="J224" i="14"/>
  <c r="F216" i="14"/>
  <c r="J216" i="14"/>
  <c r="F208" i="14"/>
  <c r="J208" i="14"/>
  <c r="F200" i="14"/>
  <c r="J200" i="14"/>
  <c r="L191" i="14"/>
  <c r="G191" i="14"/>
  <c r="K191" i="14"/>
  <c r="F188" i="14"/>
  <c r="J188" i="14"/>
  <c r="I188" i="14"/>
  <c r="L183" i="14"/>
  <c r="G183" i="14"/>
  <c r="K183" i="14"/>
  <c r="F180" i="14"/>
  <c r="J180" i="14"/>
  <c r="I180" i="14"/>
  <c r="L175" i="14"/>
  <c r="G175" i="14"/>
  <c r="K175" i="14"/>
  <c r="F172" i="14"/>
  <c r="J172" i="14"/>
  <c r="I172" i="14"/>
  <c r="L167" i="14"/>
  <c r="G167" i="14"/>
  <c r="K167" i="14"/>
  <c r="F164" i="14"/>
  <c r="J164" i="14"/>
  <c r="I164" i="14"/>
  <c r="L159" i="14"/>
  <c r="G159" i="14"/>
  <c r="K159" i="14"/>
  <c r="F156" i="14"/>
  <c r="J156" i="14"/>
  <c r="I156" i="14"/>
  <c r="L151" i="14"/>
  <c r="G151" i="14"/>
  <c r="K151" i="14"/>
  <c r="F148" i="14"/>
  <c r="J148" i="14"/>
  <c r="I148" i="14"/>
  <c r="L143" i="14"/>
  <c r="G143" i="14"/>
  <c r="K143" i="14"/>
  <c r="F140" i="14"/>
  <c r="J140" i="14"/>
  <c r="I140" i="14"/>
  <c r="L135" i="14"/>
  <c r="G135" i="14"/>
  <c r="K135" i="14"/>
  <c r="F132" i="14"/>
  <c r="J132" i="14"/>
  <c r="I132" i="14"/>
  <c r="L127" i="14"/>
  <c r="G127" i="14"/>
  <c r="K127" i="14"/>
  <c r="F124" i="14"/>
  <c r="J124" i="14"/>
  <c r="I124" i="14"/>
  <c r="L119" i="14"/>
  <c r="G119" i="14"/>
  <c r="K119" i="14"/>
  <c r="F116" i="14"/>
  <c r="J116" i="14"/>
  <c r="I116" i="14"/>
  <c r="L111" i="14"/>
  <c r="G111" i="14"/>
  <c r="K111" i="14"/>
  <c r="F108" i="14"/>
  <c r="J108" i="14"/>
  <c r="I108" i="14"/>
  <c r="F92" i="14"/>
  <c r="J92" i="14"/>
  <c r="I92" i="14"/>
  <c r="L92" i="14"/>
  <c r="H92" i="14"/>
  <c r="L87" i="14"/>
  <c r="G87" i="14"/>
  <c r="K87" i="14"/>
  <c r="G80" i="14"/>
  <c r="G72" i="14"/>
  <c r="K64" i="14"/>
  <c r="G64" i="14"/>
  <c r="G56" i="14"/>
  <c r="G48" i="14"/>
  <c r="G40" i="14"/>
  <c r="G23" i="14"/>
  <c r="P12" i="14"/>
  <c r="L12" i="14"/>
  <c r="L13" i="14"/>
  <c r="H12" i="14"/>
  <c r="D12" i="14"/>
  <c r="F98" i="14"/>
  <c r="J98" i="14"/>
  <c r="I98" i="14"/>
  <c r="L93" i="14"/>
  <c r="G93" i="14"/>
  <c r="K93" i="14"/>
  <c r="F90" i="14"/>
  <c r="J90" i="14"/>
  <c r="I90" i="14"/>
  <c r="L85" i="14"/>
  <c r="G85" i="14"/>
  <c r="K85" i="14"/>
  <c r="K83" i="14"/>
  <c r="L83" i="14"/>
  <c r="G83" i="14"/>
  <c r="G79" i="14"/>
  <c r="K75" i="14"/>
  <c r="L75" i="14"/>
  <c r="G75" i="14"/>
  <c r="G71" i="14"/>
  <c r="G67" i="14"/>
  <c r="G63" i="14"/>
  <c r="G59" i="14"/>
  <c r="L55" i="14"/>
  <c r="G55" i="14"/>
  <c r="G51" i="14"/>
  <c r="G47" i="14"/>
  <c r="G43" i="14"/>
  <c r="G39" i="14"/>
  <c r="G35" i="14"/>
  <c r="L97" i="14"/>
  <c r="G97" i="14"/>
  <c r="K97" i="14"/>
  <c r="F94" i="14"/>
  <c r="J94" i="14"/>
  <c r="I94" i="14"/>
  <c r="L89" i="14"/>
  <c r="G89" i="14"/>
  <c r="K89" i="14"/>
  <c r="F86" i="14"/>
  <c r="J86" i="14"/>
  <c r="I86" i="14"/>
  <c r="G27" i="14"/>
  <c r="K103" i="14"/>
  <c r="G103" i="14"/>
  <c r="K101" i="14"/>
  <c r="G101" i="14"/>
  <c r="L99" i="14"/>
  <c r="G99" i="14"/>
  <c r="K99" i="14"/>
  <c r="F96" i="14"/>
  <c r="J96" i="14"/>
  <c r="I96" i="14"/>
  <c r="L91" i="14"/>
  <c r="G91" i="14"/>
  <c r="K91" i="14"/>
  <c r="F88" i="14"/>
  <c r="J88" i="14"/>
  <c r="I88" i="14"/>
  <c r="L31" i="14"/>
  <c r="G31" i="14"/>
  <c r="H98" i="14"/>
  <c r="L94" i="14"/>
  <c r="H90" i="14"/>
  <c r="L86" i="14"/>
  <c r="G24" i="14"/>
  <c r="N12" i="14"/>
  <c r="F12" i="14"/>
  <c r="L21" i="14"/>
  <c r="K21" i="14"/>
  <c r="V338" i="1"/>
  <c r="V256" i="1"/>
  <c r="G256" i="1"/>
  <c r="K256" i="1" s="1"/>
  <c r="K367" i="1"/>
  <c r="K30" i="14"/>
  <c r="L69" i="14"/>
  <c r="K69" i="14"/>
  <c r="L61" i="14"/>
  <c r="K61" i="14"/>
  <c r="L57" i="14"/>
  <c r="L53" i="14"/>
  <c r="K53" i="14"/>
  <c r="L45" i="14"/>
  <c r="K45" i="14"/>
  <c r="L37" i="14"/>
  <c r="K37" i="14"/>
  <c r="L33" i="14"/>
  <c r="K33" i="14"/>
  <c r="L29" i="14"/>
  <c r="K29" i="14"/>
  <c r="L25" i="14"/>
  <c r="K25" i="14"/>
  <c r="V178" i="1"/>
  <c r="X178" i="1"/>
  <c r="G82" i="14"/>
  <c r="G78" i="14"/>
  <c r="G74" i="14"/>
  <c r="G70" i="14"/>
  <c r="G66" i="14"/>
  <c r="G62" i="14"/>
  <c r="G58" i="14"/>
  <c r="G54" i="14"/>
  <c r="G50" i="14"/>
  <c r="G46" i="14"/>
  <c r="G42" i="14"/>
  <c r="G38" i="14"/>
  <c r="G231" i="10"/>
  <c r="G226" i="10"/>
  <c r="G224" i="10"/>
  <c r="G213" i="10"/>
  <c r="G205" i="10"/>
  <c r="G238" i="10"/>
  <c r="K236" i="10"/>
  <c r="K371" i="1"/>
  <c r="G235" i="10"/>
  <c r="G219" i="10"/>
  <c r="G208" i="10"/>
  <c r="P208" i="10"/>
  <c r="G201" i="10"/>
  <c r="G215" i="10"/>
  <c r="K352" i="1"/>
  <c r="G227" i="10"/>
  <c r="G222" i="10"/>
  <c r="G220" i="10"/>
  <c r="G209" i="10"/>
  <c r="G200" i="10"/>
  <c r="K217" i="10"/>
  <c r="K240" i="10"/>
  <c r="V349" i="1"/>
  <c r="G223" i="10"/>
  <c r="G218" i="10"/>
  <c r="P214" i="10"/>
  <c r="G214" i="10"/>
  <c r="G204" i="10"/>
  <c r="K239" i="10"/>
  <c r="G212" i="10"/>
  <c r="V347" i="1"/>
  <c r="X177" i="1"/>
  <c r="V177" i="1"/>
  <c r="V367" i="1"/>
  <c r="V371" i="1"/>
  <c r="K240" i="1"/>
  <c r="J200" i="10"/>
  <c r="J208" i="10"/>
  <c r="N37" i="13"/>
  <c r="N57" i="13"/>
  <c r="N69" i="13"/>
  <c r="I94" i="13"/>
  <c r="J185" i="13"/>
  <c r="N196" i="13"/>
  <c r="J224" i="13"/>
  <c r="N178" i="13"/>
  <c r="N221" i="13"/>
  <c r="N250" i="13"/>
  <c r="N282" i="13"/>
  <c r="I75" i="10"/>
  <c r="K160" i="10"/>
  <c r="N210" i="13"/>
  <c r="N256" i="13"/>
  <c r="K212" i="10"/>
  <c r="J204" i="10"/>
  <c r="J218" i="10"/>
  <c r="K209" i="10"/>
  <c r="J201" i="10"/>
  <c r="J213" i="10"/>
  <c r="K226" i="10"/>
  <c r="K338" i="1"/>
  <c r="J159" i="13"/>
  <c r="K90" i="13"/>
  <c r="J152" i="13"/>
  <c r="N208" i="13"/>
  <c r="N216" i="13"/>
  <c r="N23" i="13"/>
  <c r="N27" i="13"/>
  <c r="N31" i="13"/>
  <c r="N35" i="13"/>
  <c r="N39" i="13"/>
  <c r="N43" i="13"/>
  <c r="N47" i="13"/>
  <c r="N51" i="13"/>
  <c r="N55" i="13"/>
  <c r="N59" i="13"/>
  <c r="N63" i="13"/>
  <c r="N67" i="13"/>
  <c r="N75" i="13"/>
  <c r="I83" i="13"/>
  <c r="J140" i="13"/>
  <c r="J160" i="13"/>
  <c r="J163" i="13"/>
  <c r="J170" i="13"/>
  <c r="N171" i="13"/>
  <c r="N187" i="13"/>
  <c r="N198" i="13"/>
  <c r="N214" i="13"/>
  <c r="N230" i="13"/>
  <c r="N246" i="13"/>
  <c r="N262" i="13"/>
  <c r="N278" i="13"/>
  <c r="N294" i="13"/>
  <c r="N310" i="13"/>
  <c r="N195" i="13"/>
  <c r="J211" i="13"/>
  <c r="N227" i="13"/>
  <c r="J153" i="13"/>
  <c r="I90" i="10"/>
  <c r="I49" i="10"/>
  <c r="K164" i="10"/>
  <c r="I56" i="10"/>
  <c r="I112" i="10"/>
  <c r="N182" i="13"/>
  <c r="J191" i="13"/>
  <c r="J192" i="13"/>
  <c r="J225" i="13"/>
  <c r="N276" i="13"/>
  <c r="J166" i="10"/>
  <c r="J150" i="10"/>
  <c r="I74" i="10"/>
  <c r="N174" i="13"/>
  <c r="N223" i="13"/>
  <c r="N248" i="13"/>
  <c r="N312" i="13"/>
  <c r="I137" i="10"/>
  <c r="I133" i="10"/>
  <c r="I119" i="10"/>
  <c r="I111" i="10"/>
  <c r="I99" i="10"/>
  <c r="I89" i="10"/>
  <c r="I85" i="10"/>
  <c r="I81" i="10"/>
  <c r="I73" i="10"/>
  <c r="I67" i="10"/>
  <c r="I55" i="10"/>
  <c r="I47" i="10"/>
  <c r="I43" i="10"/>
  <c r="I37" i="10"/>
  <c r="I31" i="10"/>
  <c r="I27" i="10"/>
  <c r="N207" i="13"/>
  <c r="N272" i="13"/>
  <c r="J194" i="10"/>
  <c r="J180" i="10"/>
  <c r="J168" i="10"/>
  <c r="J156" i="10"/>
  <c r="K148" i="10"/>
  <c r="I142" i="10"/>
  <c r="I128" i="10"/>
  <c r="I124" i="10"/>
  <c r="I120" i="10"/>
  <c r="I116" i="10"/>
  <c r="I104" i="10"/>
  <c r="I96" i="10"/>
  <c r="I92" i="10"/>
  <c r="I78" i="10"/>
  <c r="I72" i="10"/>
  <c r="I62" i="10"/>
  <c r="I52" i="10"/>
  <c r="I40" i="10"/>
  <c r="I26" i="10"/>
  <c r="J215" i="13"/>
  <c r="G284" i="6"/>
  <c r="G292" i="6"/>
  <c r="G300" i="6"/>
  <c r="G308" i="6"/>
  <c r="G316" i="6"/>
  <c r="G324" i="6"/>
  <c r="G332" i="6"/>
  <c r="G340" i="6"/>
  <c r="G313" i="6"/>
  <c r="G285" i="6"/>
  <c r="J227" i="10"/>
  <c r="K235" i="10"/>
  <c r="N21" i="13"/>
  <c r="N45" i="13"/>
  <c r="N61" i="13"/>
  <c r="I102" i="13"/>
  <c r="N177" i="13"/>
  <c r="N232" i="13"/>
  <c r="I126" i="13"/>
  <c r="J205" i="13"/>
  <c r="J184" i="13"/>
  <c r="J186" i="10"/>
  <c r="I46" i="10"/>
  <c r="J193" i="13"/>
  <c r="N180" i="13"/>
  <c r="N296" i="13"/>
  <c r="J218" i="13"/>
  <c r="K347" i="1"/>
  <c r="J223" i="10"/>
  <c r="J220" i="10"/>
  <c r="K215" i="10"/>
  <c r="J231" i="10"/>
  <c r="K86" i="13"/>
  <c r="J157" i="13"/>
  <c r="J148" i="13"/>
  <c r="N212" i="13"/>
  <c r="N71" i="13"/>
  <c r="N79" i="13"/>
  <c r="J161" i="13"/>
  <c r="J165" i="13"/>
  <c r="J168" i="13"/>
  <c r="J179" i="13"/>
  <c r="N206" i="13"/>
  <c r="N222" i="13"/>
  <c r="N238" i="13"/>
  <c r="N254" i="13"/>
  <c r="N270" i="13"/>
  <c r="N286" i="13"/>
  <c r="N302" i="13"/>
  <c r="J146" i="13"/>
  <c r="N176" i="13"/>
  <c r="N203" i="13"/>
  <c r="N219" i="13"/>
  <c r="I139" i="10"/>
  <c r="J188" i="10"/>
  <c r="I35" i="10"/>
  <c r="I91" i="10"/>
  <c r="I127" i="10"/>
  <c r="N199" i="13"/>
  <c r="N244" i="13"/>
  <c r="N308" i="13"/>
  <c r="J184" i="10"/>
  <c r="K144" i="10"/>
  <c r="I48" i="10"/>
  <c r="N183" i="13"/>
  <c r="N280" i="13"/>
  <c r="I135" i="10"/>
  <c r="I131" i="10"/>
  <c r="I113" i="10"/>
  <c r="I109" i="10"/>
  <c r="I97" i="10"/>
  <c r="I87" i="10"/>
  <c r="I83" i="10"/>
  <c r="I79" i="10"/>
  <c r="I69" i="10"/>
  <c r="I59" i="10"/>
  <c r="I53" i="10"/>
  <c r="I45" i="10"/>
  <c r="I41" i="10"/>
  <c r="I33" i="10"/>
  <c r="I29" i="10"/>
  <c r="N190" i="13"/>
  <c r="N240" i="13"/>
  <c r="N304" i="13"/>
  <c r="J182" i="10"/>
  <c r="J172" i="10"/>
  <c r="J162" i="10"/>
  <c r="J154" i="10"/>
  <c r="K146" i="10"/>
  <c r="I130" i="10"/>
  <c r="I126" i="10"/>
  <c r="I122" i="10"/>
  <c r="I108" i="10"/>
  <c r="I102" i="10"/>
  <c r="I94" i="10"/>
  <c r="I80" i="10"/>
  <c r="I76" i="10"/>
  <c r="I66" i="10"/>
  <c r="I60" i="10"/>
  <c r="I50" i="10"/>
  <c r="I36" i="10"/>
  <c r="I22" i="10"/>
  <c r="N300" i="13"/>
  <c r="N236" i="13"/>
  <c r="J172" i="13"/>
  <c r="N268" i="13"/>
  <c r="G171" i="6"/>
  <c r="G288" i="6"/>
  <c r="G296" i="6"/>
  <c r="G304" i="6"/>
  <c r="G312" i="6"/>
  <c r="G320" i="6"/>
  <c r="G328" i="6"/>
  <c r="G336" i="6"/>
  <c r="G281" i="6"/>
  <c r="G317" i="6"/>
  <c r="K238" i="10"/>
  <c r="N29" i="13"/>
  <c r="N53" i="13"/>
  <c r="N65" i="13"/>
  <c r="N77" i="13"/>
  <c r="I110" i="13"/>
  <c r="I138" i="13"/>
  <c r="I134" i="13"/>
  <c r="J164" i="13"/>
  <c r="J167" i="13"/>
  <c r="N234" i="13"/>
  <c r="N266" i="13"/>
  <c r="N298" i="13"/>
  <c r="I24" i="10"/>
  <c r="I101" i="10"/>
  <c r="N188" i="13"/>
  <c r="N231" i="13"/>
  <c r="N260" i="13"/>
  <c r="I88" i="10"/>
  <c r="J226" i="13"/>
  <c r="I142" i="13"/>
  <c r="J214" i="10"/>
  <c r="K349" i="1"/>
  <c r="J222" i="10"/>
  <c r="K369" i="1"/>
  <c r="J219" i="10"/>
  <c r="K205" i="10"/>
  <c r="J224" i="10"/>
  <c r="N25" i="13"/>
  <c r="N33" i="13"/>
  <c r="N41" i="13"/>
  <c r="N49" i="13"/>
  <c r="N73" i="13"/>
  <c r="N81" i="13"/>
  <c r="I98" i="13"/>
  <c r="H106" i="13"/>
  <c r="I114" i="13"/>
  <c r="N132" i="13"/>
  <c r="N173" i="13"/>
  <c r="N181" i="13"/>
  <c r="N189" i="13"/>
  <c r="N200" i="13"/>
  <c r="N228" i="13"/>
  <c r="I122" i="13"/>
  <c r="I130" i="13"/>
  <c r="J158" i="13"/>
  <c r="J162" i="13"/>
  <c r="N166" i="13"/>
  <c r="J169" i="13"/>
  <c r="J186" i="13"/>
  <c r="N197" i="13"/>
  <c r="N213" i="13"/>
  <c r="N229" i="13"/>
  <c r="N242" i="13"/>
  <c r="N258" i="13"/>
  <c r="N274" i="13"/>
  <c r="N290" i="13"/>
  <c r="N306" i="13"/>
  <c r="J174" i="10"/>
  <c r="I107" i="10"/>
  <c r="I70" i="10"/>
  <c r="I115" i="10"/>
  <c r="N202" i="13"/>
  <c r="N292" i="13"/>
  <c r="I138" i="10"/>
  <c r="I38" i="10"/>
  <c r="J217" i="13"/>
  <c r="N264" i="13"/>
  <c r="N201" i="13"/>
  <c r="N288" i="13"/>
  <c r="N252" i="13"/>
  <c r="N175" i="13"/>
  <c r="N284" i="13"/>
  <c r="J209" i="13"/>
  <c r="G115" i="6"/>
  <c r="G203" i="6"/>
  <c r="G99" i="6"/>
  <c r="G187" i="6"/>
  <c r="G297" i="6"/>
  <c r="G155" i="6"/>
  <c r="G333" i="6"/>
  <c r="G123" i="6"/>
  <c r="G325" i="6"/>
  <c r="G337" i="6"/>
  <c r="G304" i="3"/>
  <c r="L304" i="3"/>
  <c r="G266" i="3"/>
  <c r="L266" i="3"/>
  <c r="G234" i="3"/>
  <c r="L234" i="3"/>
  <c r="G202" i="3"/>
  <c r="L202" i="3"/>
  <c r="G170" i="3"/>
  <c r="K170" i="3"/>
  <c r="L170" i="3"/>
  <c r="G138" i="3"/>
  <c r="K138" i="3"/>
  <c r="H163" i="6"/>
  <c r="H305" i="6"/>
  <c r="H293" i="6"/>
  <c r="H289" i="6"/>
  <c r="F332" i="3"/>
  <c r="H332" i="3"/>
  <c r="I332" i="3"/>
  <c r="J332" i="3"/>
  <c r="K332" i="3"/>
  <c r="F325" i="3"/>
  <c r="H325" i="3"/>
  <c r="I325" i="3"/>
  <c r="F309" i="3"/>
  <c r="H309" i="3"/>
  <c r="I309" i="3"/>
  <c r="I288" i="3"/>
  <c r="F288" i="3"/>
  <c r="H288" i="3"/>
  <c r="J288" i="3"/>
  <c r="L90" i="3"/>
  <c r="G85" i="3"/>
  <c r="K85" i="3"/>
  <c r="L85" i="3"/>
  <c r="G69" i="3"/>
  <c r="K69" i="3"/>
  <c r="L69" i="3"/>
  <c r="G53" i="3"/>
  <c r="K53" i="3"/>
  <c r="L53" i="3"/>
  <c r="G37" i="3"/>
  <c r="K37" i="3"/>
  <c r="L37" i="3"/>
  <c r="G21" i="3"/>
  <c r="K21" i="3"/>
  <c r="G285" i="3"/>
  <c r="K285" i="3"/>
  <c r="F283" i="3"/>
  <c r="H283" i="3"/>
  <c r="I283" i="3"/>
  <c r="J283" i="3"/>
  <c r="I308" i="3"/>
  <c r="F308" i="3"/>
  <c r="H308" i="3"/>
  <c r="J308" i="3"/>
  <c r="G73" i="3"/>
  <c r="L73" i="3"/>
  <c r="G57" i="3"/>
  <c r="L57" i="3"/>
  <c r="G41" i="3"/>
  <c r="L41" i="3"/>
  <c r="G25" i="3"/>
  <c r="L25" i="3"/>
  <c r="L331" i="3"/>
  <c r="G331" i="3"/>
  <c r="K331" i="3"/>
  <c r="G305" i="3"/>
  <c r="K305" i="3"/>
  <c r="F303" i="3"/>
  <c r="H303" i="3"/>
  <c r="I303" i="3"/>
  <c r="J303" i="3"/>
  <c r="G290" i="3"/>
  <c r="L290" i="3"/>
  <c r="G250" i="3"/>
  <c r="L250" i="3"/>
  <c r="G218" i="3"/>
  <c r="L218" i="3"/>
  <c r="G186" i="3"/>
  <c r="L186" i="3"/>
  <c r="K186" i="3"/>
  <c r="G154" i="3"/>
  <c r="K154" i="3"/>
  <c r="L154" i="3"/>
  <c r="G77" i="3"/>
  <c r="K77" i="3"/>
  <c r="L77" i="3"/>
  <c r="G61" i="3"/>
  <c r="K61" i="3"/>
  <c r="L61" i="3"/>
  <c r="G45" i="3"/>
  <c r="K45" i="3"/>
  <c r="L45" i="3"/>
  <c r="G29" i="3"/>
  <c r="K29" i="3"/>
  <c r="L29" i="3"/>
  <c r="G284" i="3"/>
  <c r="L284" i="3"/>
  <c r="G319" i="3"/>
  <c r="K319" i="3"/>
  <c r="F289" i="3"/>
  <c r="H289" i="3"/>
  <c r="I289" i="3"/>
  <c r="G81" i="3"/>
  <c r="L81" i="3"/>
  <c r="G65" i="3"/>
  <c r="L65" i="3"/>
  <c r="G49" i="3"/>
  <c r="L49" i="3"/>
  <c r="G33" i="3"/>
  <c r="L33" i="3"/>
  <c r="F258" i="6"/>
  <c r="H258" i="6"/>
  <c r="H337" i="9"/>
  <c r="K337" i="9"/>
  <c r="L337" i="9"/>
  <c r="G321" i="9"/>
  <c r="K321" i="9"/>
  <c r="L321" i="9"/>
  <c r="I199" i="9"/>
  <c r="F199" i="9"/>
  <c r="H199" i="9"/>
  <c r="J199" i="9"/>
  <c r="K137" i="9"/>
  <c r="G137" i="9"/>
  <c r="L137" i="9"/>
  <c r="G61" i="9"/>
  <c r="G56" i="9"/>
  <c r="K56" i="9"/>
  <c r="L56" i="9"/>
  <c r="G86" i="10"/>
  <c r="G100" i="10"/>
  <c r="G178" i="10"/>
  <c r="K334" i="3"/>
  <c r="L324" i="3"/>
  <c r="I323" i="3"/>
  <c r="H322" i="3"/>
  <c r="F315" i="3"/>
  <c r="L308" i="3"/>
  <c r="J307" i="3"/>
  <c r="I297" i="3"/>
  <c r="H296" i="3"/>
  <c r="I293" i="3"/>
  <c r="H292" i="3"/>
  <c r="L288" i="3"/>
  <c r="J287" i="3"/>
  <c r="L282" i="3"/>
  <c r="F275" i="3"/>
  <c r="K80" i="3"/>
  <c r="K72" i="3"/>
  <c r="K64" i="3"/>
  <c r="K56" i="3"/>
  <c r="K48" i="3"/>
  <c r="K40" i="3"/>
  <c r="K32" i="3"/>
  <c r="K24" i="3"/>
  <c r="F273" i="3"/>
  <c r="F265" i="3"/>
  <c r="F257" i="3"/>
  <c r="F249" i="3"/>
  <c r="F241" i="3"/>
  <c r="F233" i="3"/>
  <c r="F225" i="3"/>
  <c r="F156" i="3"/>
  <c r="F125" i="3"/>
  <c r="F93" i="3"/>
  <c r="I160" i="3"/>
  <c r="I107" i="3"/>
  <c r="J186" i="3"/>
  <c r="J177" i="3"/>
  <c r="F319" i="9"/>
  <c r="H319" i="9"/>
  <c r="I319" i="9"/>
  <c r="J319" i="9"/>
  <c r="H334" i="3"/>
  <c r="J331" i="3"/>
  <c r="H329" i="3"/>
  <c r="K325" i="3"/>
  <c r="H323" i="3"/>
  <c r="F322" i="3"/>
  <c r="G321" i="3"/>
  <c r="J318" i="3"/>
  <c r="G317" i="3"/>
  <c r="F316" i="3"/>
  <c r="K309" i="3"/>
  <c r="I307" i="3"/>
  <c r="H297" i="3"/>
  <c r="H293" i="3"/>
  <c r="K289" i="3"/>
  <c r="I287" i="3"/>
  <c r="G277" i="3"/>
  <c r="F276" i="3"/>
  <c r="L134" i="3"/>
  <c r="L118" i="3"/>
  <c r="L102" i="3"/>
  <c r="L86" i="3"/>
  <c r="L78" i="3"/>
  <c r="L70" i="3"/>
  <c r="K120" i="3"/>
  <c r="K104" i="3"/>
  <c r="K88" i="3"/>
  <c r="G264" i="3"/>
  <c r="G248" i="3"/>
  <c r="G232" i="3"/>
  <c r="G184" i="3"/>
  <c r="I212" i="3"/>
  <c r="I169" i="3"/>
  <c r="I116" i="3"/>
  <c r="I84" i="3"/>
  <c r="I76" i="3"/>
  <c r="I68" i="3"/>
  <c r="I60" i="3"/>
  <c r="I52" i="3"/>
  <c r="I44" i="3"/>
  <c r="I36" i="3"/>
  <c r="I28" i="3"/>
  <c r="J273" i="3"/>
  <c r="J265" i="3"/>
  <c r="J257" i="3"/>
  <c r="J249" i="3"/>
  <c r="J241" i="3"/>
  <c r="J233" i="3"/>
  <c r="J225" i="3"/>
  <c r="J156" i="3"/>
  <c r="J80" i="3"/>
  <c r="J72" i="3"/>
  <c r="J64" i="3"/>
  <c r="J56" i="3"/>
  <c r="J48" i="3"/>
  <c r="J40" i="3"/>
  <c r="J32" i="3"/>
  <c r="J24" i="3"/>
  <c r="G271" i="6"/>
  <c r="H271" i="6"/>
  <c r="G246" i="6"/>
  <c r="F238" i="6"/>
  <c r="H238" i="6"/>
  <c r="G238" i="6"/>
  <c r="G231" i="6"/>
  <c r="G223" i="6"/>
  <c r="H223" i="6"/>
  <c r="G189" i="6"/>
  <c r="G101" i="6"/>
  <c r="L298" i="9"/>
  <c r="L286" i="9"/>
  <c r="I189" i="9"/>
  <c r="K189" i="9"/>
  <c r="H307" i="3"/>
  <c r="F296" i="3"/>
  <c r="F292" i="3"/>
  <c r="H287" i="3"/>
  <c r="F212" i="3"/>
  <c r="F173" i="3"/>
  <c r="I125" i="3"/>
  <c r="I93" i="3"/>
  <c r="F274" i="6"/>
  <c r="H274" i="6"/>
  <c r="H266" i="6"/>
  <c r="F259" i="6"/>
  <c r="H259" i="6"/>
  <c r="F226" i="6"/>
  <c r="H226" i="6"/>
  <c r="H218" i="6"/>
  <c r="F331" i="9"/>
  <c r="H331" i="9"/>
  <c r="I331" i="9"/>
  <c r="J331" i="9"/>
  <c r="H298" i="9"/>
  <c r="I298" i="9"/>
  <c r="I286" i="9"/>
  <c r="H286" i="9"/>
  <c r="L280" i="9"/>
  <c r="F280" i="9"/>
  <c r="H280" i="9"/>
  <c r="I280" i="9"/>
  <c r="J280" i="9"/>
  <c r="H240" i="9"/>
  <c r="J240" i="9"/>
  <c r="H326" i="3"/>
  <c r="I319" i="3"/>
  <c r="I316" i="3"/>
  <c r="L314" i="3"/>
  <c r="J304" i="3"/>
  <c r="J284" i="3"/>
  <c r="I276" i="3"/>
  <c r="L166" i="3"/>
  <c r="L84" i="3"/>
  <c r="L76" i="3"/>
  <c r="L68" i="3"/>
  <c r="L60" i="3"/>
  <c r="L52" i="3"/>
  <c r="L44" i="3"/>
  <c r="L36" i="3"/>
  <c r="L28" i="3"/>
  <c r="K116" i="3"/>
  <c r="F80" i="3"/>
  <c r="F72" i="3"/>
  <c r="F64" i="3"/>
  <c r="F56" i="3"/>
  <c r="F48" i="3"/>
  <c r="F40" i="3"/>
  <c r="F32" i="3"/>
  <c r="F24" i="3"/>
  <c r="I269" i="3"/>
  <c r="I261" i="3"/>
  <c r="I253" i="3"/>
  <c r="I245" i="3"/>
  <c r="I237" i="3"/>
  <c r="I229" i="3"/>
  <c r="I177" i="3"/>
  <c r="I156" i="3"/>
  <c r="J173" i="3"/>
  <c r="G262" i="6"/>
  <c r="F254" i="6"/>
  <c r="H254" i="6"/>
  <c r="G254" i="6"/>
  <c r="G214" i="6"/>
  <c r="G193" i="6"/>
  <c r="H183" i="6"/>
  <c r="G169" i="6"/>
  <c r="H169" i="6"/>
  <c r="F215" i="9"/>
  <c r="H215" i="9"/>
  <c r="I215" i="9"/>
  <c r="J215" i="9"/>
  <c r="I86" i="9"/>
  <c r="H86" i="9"/>
  <c r="J336" i="3"/>
  <c r="H319" i="3"/>
  <c r="L182" i="3"/>
  <c r="K84" i="3"/>
  <c r="K76" i="3"/>
  <c r="K68" i="3"/>
  <c r="K60" i="3"/>
  <c r="K52" i="3"/>
  <c r="K44" i="3"/>
  <c r="K36" i="3"/>
  <c r="K28" i="3"/>
  <c r="G214" i="3"/>
  <c r="G82" i="3"/>
  <c r="G74" i="3"/>
  <c r="G66" i="3"/>
  <c r="G58" i="3"/>
  <c r="G50" i="3"/>
  <c r="G42" i="3"/>
  <c r="G34" i="3"/>
  <c r="G26" i="3"/>
  <c r="F269" i="3"/>
  <c r="F261" i="3"/>
  <c r="F253" i="3"/>
  <c r="F245" i="3"/>
  <c r="F237" i="3"/>
  <c r="F229" i="3"/>
  <c r="I186" i="3"/>
  <c r="J212" i="3"/>
  <c r="J125" i="3"/>
  <c r="J93" i="3"/>
  <c r="G247" i="6"/>
  <c r="G239" i="6"/>
  <c r="H239" i="6"/>
  <c r="G201" i="6"/>
  <c r="H201" i="6"/>
  <c r="H167" i="6"/>
  <c r="H153" i="6"/>
  <c r="H89" i="6"/>
  <c r="I126" i="6"/>
  <c r="J126" i="6"/>
  <c r="L336" i="9"/>
  <c r="G336" i="9"/>
  <c r="K336" i="9"/>
  <c r="L324" i="9"/>
  <c r="G324" i="9"/>
  <c r="K324" i="9"/>
  <c r="H168" i="9"/>
  <c r="J168" i="9"/>
  <c r="F155" i="9"/>
  <c r="I155" i="9"/>
  <c r="H155" i="9"/>
  <c r="J155" i="9"/>
  <c r="I50" i="9"/>
  <c r="F169" i="3"/>
  <c r="F160" i="3"/>
  <c r="I80" i="3"/>
  <c r="I72" i="3"/>
  <c r="I64" i="3"/>
  <c r="I56" i="3"/>
  <c r="I48" i="3"/>
  <c r="I40" i="3"/>
  <c r="I32" i="3"/>
  <c r="I24" i="3"/>
  <c r="J269" i="3"/>
  <c r="J261" i="3"/>
  <c r="J253" i="3"/>
  <c r="J245" i="3"/>
  <c r="J237" i="3"/>
  <c r="J229" i="3"/>
  <c r="J116" i="3"/>
  <c r="J84" i="3"/>
  <c r="J76" i="3"/>
  <c r="J68" i="3"/>
  <c r="J60" i="3"/>
  <c r="J52" i="3"/>
  <c r="J44" i="3"/>
  <c r="J36" i="3"/>
  <c r="J28" i="3"/>
  <c r="F242" i="6"/>
  <c r="H242" i="6"/>
  <c r="G181" i="6"/>
  <c r="G317" i="9"/>
  <c r="K317" i="9"/>
  <c r="K89" i="9"/>
  <c r="G89" i="9"/>
  <c r="L89" i="9"/>
  <c r="K52" i="9"/>
  <c r="L160" i="3"/>
  <c r="F107" i="3"/>
  <c r="I173" i="3"/>
  <c r="J169" i="3"/>
  <c r="J160" i="3"/>
  <c r="J107" i="3"/>
  <c r="G278" i="6"/>
  <c r="F270" i="6"/>
  <c r="H270" i="6"/>
  <c r="G270" i="6"/>
  <c r="G263" i="6"/>
  <c r="G255" i="6"/>
  <c r="H255" i="6"/>
  <c r="G230" i="6"/>
  <c r="F222" i="6"/>
  <c r="H222" i="6"/>
  <c r="G215" i="6"/>
  <c r="G205" i="6"/>
  <c r="H137" i="6"/>
  <c r="G117" i="6"/>
  <c r="K325" i="9"/>
  <c r="H274" i="9"/>
  <c r="I274" i="9"/>
  <c r="F178" i="9"/>
  <c r="J178" i="9"/>
  <c r="H178" i="9"/>
  <c r="I178" i="9"/>
  <c r="H130" i="9"/>
  <c r="I130" i="9"/>
  <c r="I92" i="9"/>
  <c r="H92" i="9"/>
  <c r="F92" i="9"/>
  <c r="J92" i="9"/>
  <c r="K92" i="9"/>
  <c r="L92" i="9"/>
  <c r="I129" i="6"/>
  <c r="J129" i="6"/>
  <c r="I97" i="6"/>
  <c r="J97" i="6"/>
  <c r="G329" i="9"/>
  <c r="F328" i="9"/>
  <c r="L316" i="9"/>
  <c r="G312" i="9"/>
  <c r="F311" i="9"/>
  <c r="L308" i="9"/>
  <c r="G305" i="9"/>
  <c r="F299" i="9"/>
  <c r="L297" i="9"/>
  <c r="F287" i="9"/>
  <c r="K285" i="9"/>
  <c r="H284" i="9"/>
  <c r="J279" i="9"/>
  <c r="H276" i="9"/>
  <c r="L273" i="9"/>
  <c r="F263" i="9"/>
  <c r="F243" i="9"/>
  <c r="K225" i="9"/>
  <c r="H222" i="9"/>
  <c r="K209" i="9"/>
  <c r="F207" i="9"/>
  <c r="H204" i="9"/>
  <c r="J204" i="9"/>
  <c r="F202" i="9"/>
  <c r="J188" i="9"/>
  <c r="H179" i="9"/>
  <c r="I177" i="9"/>
  <c r="H166" i="9"/>
  <c r="J146" i="9"/>
  <c r="H146" i="9"/>
  <c r="I146" i="9"/>
  <c r="L146" i="9"/>
  <c r="F142" i="9"/>
  <c r="I142" i="9"/>
  <c r="L116" i="9"/>
  <c r="G116" i="9"/>
  <c r="K116" i="9"/>
  <c r="L108" i="9"/>
  <c r="G108" i="9"/>
  <c r="K108" i="9"/>
  <c r="K12" i="9"/>
  <c r="I175" i="6"/>
  <c r="J175" i="6"/>
  <c r="I143" i="6"/>
  <c r="J143" i="6"/>
  <c r="I111" i="6"/>
  <c r="J111" i="6"/>
  <c r="L328" i="9"/>
  <c r="I314" i="9"/>
  <c r="G313" i="9"/>
  <c r="L304" i="9"/>
  <c r="K297" i="9"/>
  <c r="L292" i="9"/>
  <c r="G289" i="9"/>
  <c r="L281" i="9"/>
  <c r="I279" i="9"/>
  <c r="K273" i="9"/>
  <c r="K269" i="9"/>
  <c r="H236" i="9"/>
  <c r="J236" i="9"/>
  <c r="J230" i="9"/>
  <c r="J226" i="9"/>
  <c r="J203" i="9"/>
  <c r="J186" i="9"/>
  <c r="F175" i="9"/>
  <c r="I175" i="9"/>
  <c r="J175" i="9"/>
  <c r="G141" i="9"/>
  <c r="K141" i="9"/>
  <c r="J112" i="9"/>
  <c r="H112" i="9"/>
  <c r="K112" i="9"/>
  <c r="L112" i="9"/>
  <c r="F100" i="9"/>
  <c r="I100" i="9"/>
  <c r="H100" i="9"/>
  <c r="K93" i="9"/>
  <c r="G93" i="9"/>
  <c r="G60" i="9"/>
  <c r="P12" i="9"/>
  <c r="L314" i="9"/>
  <c r="G296" i="9"/>
  <c r="I290" i="9"/>
  <c r="F284" i="9"/>
  <c r="K281" i="9"/>
  <c r="H279" i="9"/>
  <c r="F276" i="9"/>
  <c r="G272" i="9"/>
  <c r="I230" i="9"/>
  <c r="I226" i="9"/>
  <c r="J224" i="9"/>
  <c r="J208" i="9"/>
  <c r="K205" i="9"/>
  <c r="I203" i="9"/>
  <c r="I186" i="9"/>
  <c r="L174" i="9"/>
  <c r="I147" i="9"/>
  <c r="J63" i="9"/>
  <c r="F63" i="9"/>
  <c r="I63" i="9"/>
  <c r="H60" i="9"/>
  <c r="O12" i="9"/>
  <c r="L41" i="9"/>
  <c r="K29" i="9"/>
  <c r="I193" i="6"/>
  <c r="J193" i="6"/>
  <c r="G175" i="6"/>
  <c r="I332" i="9"/>
  <c r="I320" i="9"/>
  <c r="J316" i="9"/>
  <c r="J308" i="9"/>
  <c r="J307" i="9"/>
  <c r="L284" i="9"/>
  <c r="L276" i="9"/>
  <c r="L262" i="9"/>
  <c r="L242" i="9"/>
  <c r="L230" i="9"/>
  <c r="F226" i="9"/>
  <c r="H203" i="9"/>
  <c r="L186" i="9"/>
  <c r="H332" i="9"/>
  <c r="J328" i="9"/>
  <c r="J327" i="9"/>
  <c r="H320" i="9"/>
  <c r="I315" i="9"/>
  <c r="I307" i="9"/>
  <c r="J304" i="9"/>
  <c r="J303" i="9"/>
  <c r="L296" i="9"/>
  <c r="J292" i="9"/>
  <c r="J291" i="9"/>
  <c r="L272" i="9"/>
  <c r="I262" i="9"/>
  <c r="J258" i="9"/>
  <c r="J251" i="9"/>
  <c r="I242" i="9"/>
  <c r="J231" i="9"/>
  <c r="H230" i="9"/>
  <c r="J227" i="9"/>
  <c r="L226" i="9"/>
  <c r="F219" i="9"/>
  <c r="J211" i="9"/>
  <c r="J187" i="9"/>
  <c r="H186" i="9"/>
  <c r="H172" i="9"/>
  <c r="L170" i="9"/>
  <c r="L162" i="9"/>
  <c r="F139" i="9"/>
  <c r="H139" i="9"/>
  <c r="J139" i="9"/>
  <c r="L88" i="9"/>
  <c r="G88" i="9"/>
  <c r="K88" i="9"/>
  <c r="L178" i="9"/>
  <c r="H174" i="9"/>
  <c r="F174" i="9"/>
  <c r="I174" i="9"/>
  <c r="F147" i="9"/>
  <c r="J147" i="9"/>
  <c r="H133" i="9"/>
  <c r="K133" i="9"/>
  <c r="F115" i="9"/>
  <c r="I115" i="9"/>
  <c r="J115" i="9"/>
  <c r="F107" i="9"/>
  <c r="I107" i="9"/>
  <c r="J107" i="9"/>
  <c r="H95" i="9"/>
  <c r="I95" i="9"/>
  <c r="J95" i="9"/>
  <c r="G73" i="9"/>
  <c r="F47" i="9"/>
  <c r="H270" i="9"/>
  <c r="J263" i="9"/>
  <c r="F258" i="9"/>
  <c r="F251" i="9"/>
  <c r="I247" i="9"/>
  <c r="J243" i="9"/>
  <c r="F231" i="9"/>
  <c r="H227" i="9"/>
  <c r="F222" i="9"/>
  <c r="F211" i="9"/>
  <c r="J207" i="9"/>
  <c r="J202" i="9"/>
  <c r="F187" i="9"/>
  <c r="I170" i="9"/>
  <c r="F166" i="9"/>
  <c r="I162" i="9"/>
  <c r="F151" i="9"/>
  <c r="I151" i="9"/>
  <c r="F146" i="9"/>
  <c r="L142" i="9"/>
  <c r="G128" i="9"/>
  <c r="K128" i="9"/>
  <c r="L128" i="9"/>
  <c r="F112" i="9"/>
  <c r="J100" i="9"/>
  <c r="G23" i="9"/>
  <c r="G82" i="7"/>
  <c r="I82" i="7"/>
  <c r="L140" i="9"/>
  <c r="G140" i="9"/>
  <c r="G132" i="9"/>
  <c r="I128" i="9"/>
  <c r="H128" i="9"/>
  <c r="G97" i="9"/>
  <c r="H59" i="9"/>
  <c r="I56" i="9"/>
  <c r="H56" i="9"/>
  <c r="K49" i="9"/>
  <c r="G48" i="9"/>
  <c r="P103" i="7"/>
  <c r="R103" i="7" s="1"/>
  <c r="T103" i="7" s="1"/>
  <c r="J196" i="10"/>
  <c r="G132" i="10"/>
  <c r="I96" i="9"/>
  <c r="H96" i="9"/>
  <c r="G110" i="10"/>
  <c r="I132" i="9"/>
  <c r="G125" i="9"/>
  <c r="G120" i="9"/>
  <c r="K100" i="9"/>
  <c r="L90" i="9"/>
  <c r="G69" i="9"/>
  <c r="G45" i="9"/>
  <c r="P58" i="10"/>
  <c r="R58" i="10" s="1"/>
  <c r="T58" i="10" s="1"/>
  <c r="G58" i="10"/>
  <c r="G82" i="10"/>
  <c r="L130" i="9"/>
  <c r="I124" i="9"/>
  <c r="H124" i="9"/>
  <c r="I84" i="9"/>
  <c r="H84" i="9"/>
  <c r="I44" i="10"/>
  <c r="I68" i="10"/>
  <c r="G64" i="10"/>
  <c r="G84" i="10"/>
  <c r="J154" i="9"/>
  <c r="H154" i="9"/>
  <c r="H150" i="9"/>
  <c r="J150" i="9"/>
  <c r="L132" i="9"/>
  <c r="H131" i="9"/>
  <c r="L129" i="9"/>
  <c r="I123" i="9"/>
  <c r="I99" i="9"/>
  <c r="J96" i="9"/>
  <c r="J91" i="9"/>
  <c r="G72" i="9"/>
  <c r="J64" i="9"/>
  <c r="G43" i="9"/>
  <c r="G24" i="9"/>
  <c r="L24" i="9"/>
  <c r="G54" i="10"/>
  <c r="G114" i="10"/>
  <c r="G140" i="10"/>
  <c r="G32" i="10"/>
  <c r="G289" i="13"/>
  <c r="V289" i="13"/>
  <c r="V273" i="13"/>
  <c r="G273" i="13"/>
  <c r="N204" i="13"/>
  <c r="G305" i="13"/>
  <c r="V154" i="13"/>
  <c r="G154" i="13"/>
  <c r="G93" i="13"/>
  <c r="G85" i="13"/>
  <c r="G145" i="13"/>
  <c r="G103" i="13"/>
  <c r="G99" i="13"/>
  <c r="G151" i="13"/>
  <c r="V151" i="13"/>
  <c r="V149" i="13"/>
  <c r="G149" i="13"/>
  <c r="G105" i="13"/>
  <c r="N220" i="13"/>
  <c r="G117" i="13"/>
  <c r="G113" i="13"/>
  <c r="G111" i="13"/>
  <c r="G135" i="13"/>
  <c r="G131" i="13"/>
  <c r="G129" i="13"/>
  <c r="G127" i="13"/>
  <c r="G121" i="13"/>
  <c r="G115" i="13"/>
  <c r="G125" i="13"/>
  <c r="G123" i="13"/>
  <c r="AB41" i="13"/>
  <c r="AB29" i="13"/>
  <c r="AB24" i="13"/>
  <c r="AB21" i="13"/>
  <c r="AB16" i="13"/>
  <c r="AB12" i="13"/>
  <c r="G325" i="14"/>
  <c r="K325" i="14"/>
  <c r="L325" i="14"/>
  <c r="F165" i="14"/>
  <c r="H165" i="14"/>
  <c r="I165" i="14"/>
  <c r="J165" i="14"/>
  <c r="AB48" i="13"/>
  <c r="AB43" i="13"/>
  <c r="AB38" i="13"/>
  <c r="AB36" i="13"/>
  <c r="AB31" i="13"/>
  <c r="AB26" i="13"/>
  <c r="AB11" i="13"/>
  <c r="AB4" i="13"/>
  <c r="AB6" i="13"/>
  <c r="AB2" i="13"/>
  <c r="AB8" i="13"/>
  <c r="I312" i="14"/>
  <c r="F312" i="14"/>
  <c r="H312" i="14"/>
  <c r="J312" i="14"/>
  <c r="K312" i="14"/>
  <c r="F256" i="14"/>
  <c r="H256" i="14"/>
  <c r="J256" i="14"/>
  <c r="I256" i="14"/>
  <c r="G309" i="14"/>
  <c r="K309" i="14"/>
  <c r="L309" i="14"/>
  <c r="L233" i="14"/>
  <c r="G233" i="14"/>
  <c r="K233" i="14"/>
  <c r="H128" i="14"/>
  <c r="K128" i="14"/>
  <c r="G112" i="14"/>
  <c r="K112" i="14"/>
  <c r="L112" i="14"/>
  <c r="AB47" i="13"/>
  <c r="AB42" i="13"/>
  <c r="AB35" i="13"/>
  <c r="AB30" i="13"/>
  <c r="AB19" i="13"/>
  <c r="AB14" i="13"/>
  <c r="AB9" i="13"/>
  <c r="AB7" i="13"/>
  <c r="K289" i="14"/>
  <c r="G289" i="14"/>
  <c r="L289" i="14"/>
  <c r="G150" i="14"/>
  <c r="K150" i="14"/>
  <c r="AB25" i="13"/>
  <c r="AB22" i="13"/>
  <c r="AB18" i="13"/>
  <c r="G294" i="14"/>
  <c r="L294" i="14"/>
  <c r="AB49" i="13"/>
  <c r="AB44" i="13"/>
  <c r="AB39" i="13"/>
  <c r="AB37" i="13"/>
  <c r="AB32" i="13"/>
  <c r="AB27" i="13"/>
  <c r="I296" i="14"/>
  <c r="F296" i="14"/>
  <c r="H296" i="14"/>
  <c r="J296" i="14"/>
  <c r="K296" i="14"/>
  <c r="L286" i="14"/>
  <c r="G286" i="14"/>
  <c r="K212" i="14"/>
  <c r="H212" i="14"/>
  <c r="I212" i="14"/>
  <c r="I328" i="14"/>
  <c r="F328" i="14"/>
  <c r="H328" i="14"/>
  <c r="J328" i="14"/>
  <c r="K328" i="14"/>
  <c r="H215" i="14"/>
  <c r="I215" i="14"/>
  <c r="J215" i="14"/>
  <c r="L215" i="14"/>
  <c r="F215" i="14"/>
  <c r="F336" i="14"/>
  <c r="K333" i="14"/>
  <c r="F320" i="14"/>
  <c r="K317" i="14"/>
  <c r="F304" i="14"/>
  <c r="K301" i="14"/>
  <c r="H288" i="14"/>
  <c r="J288" i="14"/>
  <c r="F261" i="14"/>
  <c r="H261" i="14"/>
  <c r="K252" i="14"/>
  <c r="L252" i="14"/>
  <c r="F245" i="14"/>
  <c r="H245" i="14"/>
  <c r="L245" i="14"/>
  <c r="F239" i="14"/>
  <c r="H239" i="14"/>
  <c r="I239" i="14"/>
  <c r="K209" i="14"/>
  <c r="H203" i="14"/>
  <c r="I203" i="14"/>
  <c r="J203" i="14"/>
  <c r="K200" i="14"/>
  <c r="F191" i="14"/>
  <c r="H191" i="14"/>
  <c r="I191" i="14"/>
  <c r="F185" i="14"/>
  <c r="H185" i="14"/>
  <c r="I185" i="14"/>
  <c r="H158" i="14"/>
  <c r="K158" i="14"/>
  <c r="H144" i="14"/>
  <c r="K144" i="14"/>
  <c r="J95" i="14"/>
  <c r="F95" i="14"/>
  <c r="H95" i="14"/>
  <c r="I95" i="14"/>
  <c r="H331" i="14"/>
  <c r="I327" i="14"/>
  <c r="H315" i="14"/>
  <c r="I311" i="14"/>
  <c r="H301" i="14"/>
  <c r="H299" i="14"/>
  <c r="J292" i="14"/>
  <c r="F291" i="14"/>
  <c r="H291" i="14"/>
  <c r="J287" i="14"/>
  <c r="L285" i="14"/>
  <c r="H283" i="14"/>
  <c r="L277" i="14"/>
  <c r="I267" i="14"/>
  <c r="J267" i="14"/>
  <c r="K253" i="14"/>
  <c r="L253" i="14"/>
  <c r="L244" i="14"/>
  <c r="G202" i="14"/>
  <c r="L202" i="14"/>
  <c r="K193" i="14"/>
  <c r="L193" i="14"/>
  <c r="I189" i="14"/>
  <c r="J189" i="14"/>
  <c r="F175" i="14"/>
  <c r="H175" i="14"/>
  <c r="I175" i="14"/>
  <c r="J175" i="14"/>
  <c r="F171" i="14"/>
  <c r="H171" i="14"/>
  <c r="I171" i="14"/>
  <c r="K138" i="14"/>
  <c r="G138" i="14"/>
  <c r="G26" i="14"/>
  <c r="G375" i="1"/>
  <c r="K375" i="1" s="1"/>
  <c r="I336" i="14"/>
  <c r="G332" i="14"/>
  <c r="L324" i="14"/>
  <c r="I320" i="14"/>
  <c r="G316" i="14"/>
  <c r="L308" i="14"/>
  <c r="I304" i="14"/>
  <c r="G300" i="14"/>
  <c r="L293" i="14"/>
  <c r="F292" i="14"/>
  <c r="K285" i="14"/>
  <c r="F276" i="14"/>
  <c r="H276" i="14"/>
  <c r="L273" i="14"/>
  <c r="F272" i="14"/>
  <c r="H272" i="14"/>
  <c r="J272" i="14"/>
  <c r="F255" i="14"/>
  <c r="H255" i="14"/>
  <c r="I255" i="14"/>
  <c r="H251" i="14"/>
  <c r="G249" i="14"/>
  <c r="J244" i="14"/>
  <c r="L238" i="14"/>
  <c r="G238" i="14"/>
  <c r="I235" i="14"/>
  <c r="J235" i="14"/>
  <c r="H226" i="14"/>
  <c r="I226" i="14"/>
  <c r="J226" i="14"/>
  <c r="F223" i="14"/>
  <c r="H223" i="14"/>
  <c r="I223" i="14"/>
  <c r="L211" i="14"/>
  <c r="G211" i="14"/>
  <c r="H202" i="14"/>
  <c r="I202" i="14"/>
  <c r="H159" i="14"/>
  <c r="G100" i="14"/>
  <c r="K100" i="14"/>
  <c r="K288" i="14"/>
  <c r="K268" i="14"/>
  <c r="L268" i="14"/>
  <c r="L256" i="14"/>
  <c r="G240" i="14"/>
  <c r="L240" i="14"/>
  <c r="F211" i="14"/>
  <c r="H211" i="14"/>
  <c r="J211" i="14"/>
  <c r="L194" i="14"/>
  <c r="I179" i="14"/>
  <c r="J179" i="14"/>
  <c r="L337" i="14"/>
  <c r="K336" i="14"/>
  <c r="I323" i="14"/>
  <c r="L321" i="14"/>
  <c r="K320" i="14"/>
  <c r="I307" i="14"/>
  <c r="L305" i="14"/>
  <c r="K304" i="14"/>
  <c r="I292" i="14"/>
  <c r="H287" i="14"/>
  <c r="I287" i="14"/>
  <c r="F277" i="14"/>
  <c r="H277" i="14"/>
  <c r="F273" i="14"/>
  <c r="K269" i="14"/>
  <c r="L269" i="14"/>
  <c r="K256" i="14"/>
  <c r="G254" i="14"/>
  <c r="L246" i="14"/>
  <c r="F229" i="14"/>
  <c r="H229" i="14"/>
  <c r="L229" i="14"/>
  <c r="L209" i="14"/>
  <c r="F209" i="14"/>
  <c r="I209" i="14"/>
  <c r="K203" i="14"/>
  <c r="K192" i="14"/>
  <c r="L192" i="14"/>
  <c r="G182" i="14"/>
  <c r="K182" i="14"/>
  <c r="G172" i="14"/>
  <c r="K172" i="14"/>
  <c r="H168" i="14"/>
  <c r="K168" i="14"/>
  <c r="K166" i="14"/>
  <c r="G162" i="14"/>
  <c r="K162" i="14"/>
  <c r="I153" i="14"/>
  <c r="J153" i="14"/>
  <c r="H147" i="14"/>
  <c r="J147" i="14"/>
  <c r="F137" i="14"/>
  <c r="I137" i="14"/>
  <c r="H137" i="14"/>
  <c r="J137" i="14"/>
  <c r="H133" i="14"/>
  <c r="J133" i="14"/>
  <c r="H25" i="14"/>
  <c r="J25" i="14"/>
  <c r="I25" i="14"/>
  <c r="F25" i="14"/>
  <c r="J336" i="14"/>
  <c r="H323" i="14"/>
  <c r="J320" i="14"/>
  <c r="H307" i="14"/>
  <c r="J304" i="14"/>
  <c r="F288" i="14"/>
  <c r="F271" i="14"/>
  <c r="H271" i="14"/>
  <c r="I271" i="14"/>
  <c r="I251" i="14"/>
  <c r="J251" i="14"/>
  <c r="F244" i="14"/>
  <c r="H244" i="14"/>
  <c r="K244" i="14"/>
  <c r="K236" i="14"/>
  <c r="L236" i="14"/>
  <c r="I213" i="14"/>
  <c r="J213" i="14"/>
  <c r="G201" i="14"/>
  <c r="K201" i="14"/>
  <c r="H188" i="14"/>
  <c r="K188" i="14"/>
  <c r="I159" i="14"/>
  <c r="J159" i="14"/>
  <c r="G152" i="14"/>
  <c r="K152" i="14"/>
  <c r="L152" i="14"/>
  <c r="L104" i="14"/>
  <c r="K104" i="14"/>
  <c r="J291" i="14"/>
  <c r="K276" i="14"/>
  <c r="L272" i="14"/>
  <c r="H267" i="14"/>
  <c r="K261" i="14"/>
  <c r="F260" i="14"/>
  <c r="H260" i="14"/>
  <c r="L257" i="14"/>
  <c r="G252" i="14"/>
  <c r="K245" i="14"/>
  <c r="J239" i="14"/>
  <c r="F221" i="14"/>
  <c r="H221" i="14"/>
  <c r="I221" i="14"/>
  <c r="J221" i="14"/>
  <c r="L203" i="14"/>
  <c r="J191" i="14"/>
  <c r="H189" i="14"/>
  <c r="J185" i="14"/>
  <c r="L180" i="14"/>
  <c r="G180" i="14"/>
  <c r="K176" i="14"/>
  <c r="L128" i="14"/>
  <c r="K124" i="14"/>
  <c r="L124" i="14"/>
  <c r="K106" i="14"/>
  <c r="G106" i="14"/>
  <c r="H120" i="14"/>
  <c r="L120" i="14"/>
  <c r="K108" i="14"/>
  <c r="L108" i="14"/>
  <c r="K98" i="14"/>
  <c r="F91" i="14"/>
  <c r="I91" i="14"/>
  <c r="G94" i="14"/>
  <c r="K94" i="14"/>
  <c r="H87" i="14"/>
  <c r="J87" i="14"/>
  <c r="J83" i="14"/>
  <c r="I83" i="14"/>
  <c r="F83" i="14"/>
  <c r="J75" i="14"/>
  <c r="I75" i="14"/>
  <c r="F75" i="14"/>
  <c r="J71" i="14"/>
  <c r="F63" i="14"/>
  <c r="I55" i="14"/>
  <c r="I39" i="14"/>
  <c r="H275" i="14"/>
  <c r="K273" i="14"/>
  <c r="H259" i="14"/>
  <c r="H243" i="14"/>
  <c r="J240" i="14"/>
  <c r="L217" i="14"/>
  <c r="I201" i="14"/>
  <c r="H197" i="14"/>
  <c r="K178" i="14"/>
  <c r="G136" i="14"/>
  <c r="K136" i="14"/>
  <c r="K134" i="14"/>
  <c r="F105" i="14"/>
  <c r="K88" i="14"/>
  <c r="K86" i="14"/>
  <c r="L30" i="14"/>
  <c r="G30" i="14"/>
  <c r="I248" i="14"/>
  <c r="H240" i="14"/>
  <c r="I232" i="14"/>
  <c r="L219" i="14"/>
  <c r="H201" i="14"/>
  <c r="G200" i="14"/>
  <c r="J169" i="14"/>
  <c r="J155" i="14"/>
  <c r="J149" i="14"/>
  <c r="H127" i="14"/>
  <c r="J127" i="14"/>
  <c r="L103" i="14"/>
  <c r="G88" i="14"/>
  <c r="L237" i="14"/>
  <c r="I224" i="14"/>
  <c r="I204" i="14"/>
  <c r="L176" i="14"/>
  <c r="I169" i="14"/>
  <c r="I155" i="14"/>
  <c r="I149" i="14"/>
  <c r="L132" i="14"/>
  <c r="G132" i="14"/>
  <c r="H121" i="14"/>
  <c r="J121" i="14"/>
  <c r="H103" i="14"/>
  <c r="J103" i="14"/>
  <c r="H21" i="14"/>
  <c r="J21" i="14"/>
  <c r="I21" i="14"/>
  <c r="F21" i="14"/>
  <c r="L144" i="14"/>
  <c r="G126" i="14"/>
  <c r="K126" i="14"/>
  <c r="F123" i="14"/>
  <c r="I123" i="14"/>
  <c r="K120" i="14"/>
  <c r="F117" i="14"/>
  <c r="I117" i="14"/>
  <c r="K110" i="14"/>
  <c r="H107" i="14"/>
  <c r="J107" i="14"/>
  <c r="H97" i="14"/>
  <c r="J97" i="14"/>
  <c r="J91" i="14"/>
  <c r="I89" i="14"/>
  <c r="G34" i="14"/>
  <c r="V380" i="1"/>
  <c r="J101" i="14"/>
  <c r="F29" i="14"/>
  <c r="I29" i="14"/>
  <c r="V378" i="1"/>
  <c r="V375" i="1"/>
  <c r="I125" i="13"/>
  <c r="I127" i="13"/>
  <c r="J145" i="13"/>
  <c r="I54" i="10"/>
  <c r="I84" i="10"/>
  <c r="I100" i="10"/>
  <c r="I113" i="13"/>
  <c r="N149" i="13"/>
  <c r="J154" i="13"/>
  <c r="I64" i="10"/>
  <c r="I82" i="10"/>
  <c r="I110" i="10"/>
  <c r="I132" i="10"/>
  <c r="G274" i="6"/>
  <c r="I129" i="13"/>
  <c r="N289" i="13"/>
  <c r="G242" i="6"/>
  <c r="I86" i="10"/>
  <c r="G259" i="6"/>
  <c r="I115" i="13"/>
  <c r="I131" i="13"/>
  <c r="I117" i="13"/>
  <c r="I85" i="13"/>
  <c r="N305" i="13"/>
  <c r="I58" i="10"/>
  <c r="I135" i="13"/>
  <c r="J151" i="13"/>
  <c r="J140" i="10"/>
  <c r="I93" i="13"/>
  <c r="I32" i="10"/>
  <c r="I114" i="10"/>
  <c r="G222" i="6"/>
  <c r="G226" i="6"/>
  <c r="I123" i="13"/>
  <c r="I121" i="13"/>
  <c r="I99" i="13"/>
  <c r="N273" i="13"/>
  <c r="J178" i="10"/>
  <c r="I111" i="13"/>
  <c r="I105" i="13"/>
  <c r="I103" i="13"/>
  <c r="G258" i="6"/>
  <c r="J83" i="9"/>
  <c r="J32" i="9"/>
  <c r="I32" i="9"/>
  <c r="L32" i="9"/>
  <c r="F56" i="9"/>
  <c r="J56" i="9"/>
  <c r="I63" i="6"/>
  <c r="J63" i="6" s="1"/>
  <c r="I59" i="9"/>
  <c r="L49" i="9"/>
  <c r="I66" i="9"/>
  <c r="H51" i="9"/>
  <c r="H66" i="9"/>
  <c r="I82" i="14"/>
  <c r="I61" i="14"/>
  <c r="L38" i="14"/>
  <c r="F38" i="14"/>
  <c r="I70" i="14"/>
  <c r="I38" i="14"/>
  <c r="J38" i="14"/>
  <c r="K38" i="14"/>
  <c r="F78" i="14"/>
  <c r="F57" i="14"/>
  <c r="I68" i="14"/>
  <c r="J78" i="14"/>
  <c r="J46" i="14"/>
  <c r="C12" i="5"/>
  <c r="C12" i="8"/>
  <c r="D18" i="6"/>
  <c r="C11" i="7"/>
  <c r="E18" i="14"/>
  <c r="C12" i="10"/>
  <c r="C11" i="8"/>
  <c r="C11" i="13"/>
  <c r="C12" i="7"/>
  <c r="C11" i="10"/>
  <c r="C11" i="5"/>
  <c r="C18" i="9"/>
  <c r="E18" i="6"/>
  <c r="C12" i="13"/>
  <c r="G394" i="1" l="1"/>
  <c r="V394" i="1"/>
  <c r="P394" i="1"/>
  <c r="R394" i="1" s="1"/>
  <c r="T394" i="1" s="1"/>
  <c r="P30" i="13"/>
  <c r="J79" i="9"/>
  <c r="P269" i="13"/>
  <c r="P289" i="13"/>
  <c r="R289" i="13" s="1"/>
  <c r="T289" i="13" s="1"/>
  <c r="P279" i="13"/>
  <c r="R279" i="13" s="1"/>
  <c r="T279" i="13" s="1"/>
  <c r="L79" i="9"/>
  <c r="P27" i="13"/>
  <c r="R27" i="13" s="1"/>
  <c r="T27" i="13" s="1"/>
  <c r="L72" i="9"/>
  <c r="H43" i="9"/>
  <c r="I65" i="9"/>
  <c r="J60" i="14"/>
  <c r="W14" i="10"/>
  <c r="F72" i="9"/>
  <c r="P250" i="13"/>
  <c r="J65" i="9"/>
  <c r="J45" i="14"/>
  <c r="I76" i="9"/>
  <c r="P120" i="13"/>
  <c r="R120" i="13" s="1"/>
  <c r="T120" i="13" s="1"/>
  <c r="H35" i="9"/>
  <c r="H45" i="14"/>
  <c r="P212" i="13"/>
  <c r="R212" i="13" s="1"/>
  <c r="T212" i="13" s="1"/>
  <c r="P34" i="13"/>
  <c r="U34" i="13" s="1"/>
  <c r="I35" i="9"/>
  <c r="P126" i="13"/>
  <c r="R126" i="13" s="1"/>
  <c r="T126" i="13" s="1"/>
  <c r="K54" i="9"/>
  <c r="E26" i="12"/>
  <c r="E64" i="12"/>
  <c r="F93" i="1"/>
  <c r="G93" i="1" s="1"/>
  <c r="I93" i="1" s="1"/>
  <c r="V329" i="1"/>
  <c r="V330" i="1"/>
  <c r="E88" i="11"/>
  <c r="V293" i="1"/>
  <c r="V237" i="1"/>
  <c r="E168" i="12"/>
  <c r="E56" i="11"/>
  <c r="V377" i="1"/>
  <c r="V288" i="1"/>
  <c r="E37" i="12"/>
  <c r="E56" i="12"/>
  <c r="E86" i="12"/>
  <c r="E113" i="12"/>
  <c r="E78" i="11"/>
  <c r="V315" i="1"/>
  <c r="V342" i="1"/>
  <c r="E183" i="12"/>
  <c r="V314" i="1"/>
  <c r="E37" i="11"/>
  <c r="E113" i="11"/>
  <c r="E159" i="11"/>
  <c r="E164" i="11"/>
  <c r="V360" i="1"/>
  <c r="V311" i="1"/>
  <c r="V313" i="1"/>
  <c r="E78" i="12"/>
  <c r="G111" i="1"/>
  <c r="V111" i="1"/>
  <c r="P111" i="1"/>
  <c r="V361" i="1"/>
  <c r="G252" i="1"/>
  <c r="E70" i="12"/>
  <c r="E82" i="12"/>
  <c r="E34" i="11"/>
  <c r="E54" i="11"/>
  <c r="E70" i="11"/>
  <c r="E34" i="12"/>
  <c r="E153" i="12"/>
  <c r="V260" i="1"/>
  <c r="E111" i="12"/>
  <c r="E190" i="12"/>
  <c r="E82" i="11"/>
  <c r="E141" i="12"/>
  <c r="E180" i="11"/>
  <c r="V244" i="1"/>
  <c r="E54" i="12"/>
  <c r="V197" i="1"/>
  <c r="E191" i="12"/>
  <c r="E146" i="11"/>
  <c r="G134" i="1"/>
  <c r="V134" i="1"/>
  <c r="P134" i="1"/>
  <c r="R134" i="1" s="1"/>
  <c r="T134" i="1" s="1"/>
  <c r="G238" i="1"/>
  <c r="V238" i="1"/>
  <c r="G362" i="1"/>
  <c r="K362" i="1" s="1"/>
  <c r="V362" i="1"/>
  <c r="G271" i="1"/>
  <c r="K271" i="1" s="1"/>
  <c r="V271" i="1"/>
  <c r="G320" i="1"/>
  <c r="K320" i="1" s="1"/>
  <c r="V320" i="1"/>
  <c r="V249" i="1"/>
  <c r="V370" i="1"/>
  <c r="V284" i="1"/>
  <c r="E20" i="12"/>
  <c r="E41" i="12"/>
  <c r="E98" i="12"/>
  <c r="E62" i="11"/>
  <c r="E139" i="11"/>
  <c r="V333" i="1"/>
  <c r="E33" i="12"/>
  <c r="E60" i="12"/>
  <c r="E119" i="12"/>
  <c r="E12" i="11"/>
  <c r="E33" i="11"/>
  <c r="E124" i="11"/>
  <c r="E161" i="11"/>
  <c r="V253" i="1"/>
  <c r="E83" i="12"/>
  <c r="E186" i="12"/>
  <c r="E93" i="12"/>
  <c r="E202" i="12"/>
  <c r="E93" i="11"/>
  <c r="E98" i="11"/>
  <c r="V241" i="1"/>
  <c r="E12" i="12"/>
  <c r="E83" i="11"/>
  <c r="E158" i="11"/>
  <c r="V273" i="1"/>
  <c r="E60" i="11"/>
  <c r="V344" i="1"/>
  <c r="V220" i="1"/>
  <c r="E133" i="12"/>
  <c r="E152" i="12"/>
  <c r="E172" i="12"/>
  <c r="E20" i="11"/>
  <c r="V268" i="1"/>
  <c r="E100" i="12"/>
  <c r="E208" i="12"/>
  <c r="E155" i="12"/>
  <c r="E132" i="11"/>
  <c r="E200" i="11"/>
  <c r="G279" i="1"/>
  <c r="K279" i="1" s="1"/>
  <c r="V279" i="1"/>
  <c r="G180" i="1"/>
  <c r="K180" i="1" s="1"/>
  <c r="V180" i="1"/>
  <c r="G275" i="1"/>
  <c r="K275" i="1" s="1"/>
  <c r="V275" i="1"/>
  <c r="G381" i="1"/>
  <c r="K381" i="1" s="1"/>
  <c r="V381" i="1"/>
  <c r="G215" i="1"/>
  <c r="K215" i="1" s="1"/>
  <c r="V215" i="1"/>
  <c r="V191" i="1"/>
  <c r="G191" i="1"/>
  <c r="J191" i="1" s="1"/>
  <c r="G324" i="1"/>
  <c r="K324" i="1" s="1"/>
  <c r="V324" i="1"/>
  <c r="G353" i="1"/>
  <c r="K353" i="1" s="1"/>
  <c r="V353" i="1"/>
  <c r="G316" i="1"/>
  <c r="K316" i="1" s="1"/>
  <c r="V316" i="1"/>
  <c r="G364" i="1"/>
  <c r="K364" i="1" s="1"/>
  <c r="V364" i="1"/>
  <c r="V236" i="1"/>
  <c r="E11" i="12"/>
  <c r="E22" i="12"/>
  <c r="E42" i="12"/>
  <c r="E48" i="12"/>
  <c r="E88" i="12"/>
  <c r="E96" i="12"/>
  <c r="E104" i="12"/>
  <c r="E115" i="12"/>
  <c r="E125" i="12"/>
  <c r="E166" i="12"/>
  <c r="E64" i="11"/>
  <c r="E81" i="11"/>
  <c r="E86" i="11"/>
  <c r="E90" i="11"/>
  <c r="E112" i="11"/>
  <c r="E121" i="11"/>
  <c r="E203" i="11"/>
  <c r="F247" i="1"/>
  <c r="P247" i="1" s="1"/>
  <c r="E99" i="11"/>
  <c r="E15" i="12"/>
  <c r="E23" i="12"/>
  <c r="E35" i="12"/>
  <c r="E193" i="12"/>
  <c r="E15" i="11"/>
  <c r="E19" i="11"/>
  <c r="E23" i="11"/>
  <c r="E96" i="11"/>
  <c r="E100" i="11"/>
  <c r="E142" i="11"/>
  <c r="F75" i="1"/>
  <c r="G75" i="1" s="1"/>
  <c r="I75" i="1" s="1"/>
  <c r="F57" i="1"/>
  <c r="G57" i="1" s="1"/>
  <c r="H57" i="1" s="1"/>
  <c r="F78" i="1"/>
  <c r="G78" i="1" s="1"/>
  <c r="H78" i="1" s="1"/>
  <c r="F47" i="1"/>
  <c r="G47" i="1" s="1"/>
  <c r="H47" i="1" s="1"/>
  <c r="V108" i="1"/>
  <c r="E30" i="11"/>
  <c r="E111" i="11"/>
  <c r="E115" i="11"/>
  <c r="E176" i="11"/>
  <c r="E182" i="11"/>
  <c r="V221" i="1"/>
  <c r="E19" i="12"/>
  <c r="E185" i="12"/>
  <c r="E90" i="12"/>
  <c r="E101" i="12"/>
  <c r="E112" i="12"/>
  <c r="E17" i="11"/>
  <c r="E72" i="11"/>
  <c r="E94" i="11"/>
  <c r="E107" i="11"/>
  <c r="E130" i="11"/>
  <c r="I33" i="6"/>
  <c r="J33" i="6" s="1"/>
  <c r="P99" i="13"/>
  <c r="R99" i="13" s="1"/>
  <c r="T99" i="13" s="1"/>
  <c r="G81" i="6"/>
  <c r="P38" i="13"/>
  <c r="U38" i="13" s="1"/>
  <c r="P68" i="13"/>
  <c r="R68" i="13" s="1"/>
  <c r="T68" i="13" s="1"/>
  <c r="P123" i="13"/>
  <c r="L50" i="9"/>
  <c r="P154" i="13"/>
  <c r="P194" i="13"/>
  <c r="P309" i="13"/>
  <c r="R309" i="13" s="1"/>
  <c r="T309" i="13" s="1"/>
  <c r="K50" i="9"/>
  <c r="P236" i="13"/>
  <c r="P215" i="13"/>
  <c r="R215" i="13" s="1"/>
  <c r="T215" i="13" s="1"/>
  <c r="H57" i="9"/>
  <c r="H46" i="6"/>
  <c r="F49" i="6"/>
  <c r="G49" i="6" s="1"/>
  <c r="P32" i="8"/>
  <c r="R32" i="8" s="1"/>
  <c r="P176" i="13"/>
  <c r="U176" i="13" s="1"/>
  <c r="W176" i="13" s="1"/>
  <c r="P91" i="13"/>
  <c r="U91" i="13" s="1"/>
  <c r="P52" i="13"/>
  <c r="U52" i="13" s="1"/>
  <c r="P111" i="13"/>
  <c r="R111" i="13" s="1"/>
  <c r="T111" i="13" s="1"/>
  <c r="J71" i="9"/>
  <c r="H50" i="9"/>
  <c r="P65" i="13"/>
  <c r="P151" i="13"/>
  <c r="P71" i="13"/>
  <c r="R71" i="13" s="1"/>
  <c r="T71" i="13" s="1"/>
  <c r="P160" i="13"/>
  <c r="P179" i="13"/>
  <c r="R179" i="13" s="1"/>
  <c r="T179" i="13" s="1"/>
  <c r="P222" i="13"/>
  <c r="R222" i="13" s="1"/>
  <c r="T222" i="13" s="1"/>
  <c r="P255" i="13"/>
  <c r="R255" i="13" s="1"/>
  <c r="T255" i="13" s="1"/>
  <c r="P182" i="13"/>
  <c r="U182" i="13" s="1"/>
  <c r="W182" i="13" s="1"/>
  <c r="P201" i="13"/>
  <c r="R201" i="13" s="1"/>
  <c r="T201" i="13" s="1"/>
  <c r="K71" i="9"/>
  <c r="J57" i="9"/>
  <c r="P107" i="13"/>
  <c r="U107" i="13" s="1"/>
  <c r="P227" i="13"/>
  <c r="R227" i="13" s="1"/>
  <c r="T227" i="13" s="1"/>
  <c r="P66" i="13"/>
  <c r="I71" i="9"/>
  <c r="H65" i="6"/>
  <c r="P59" i="13"/>
  <c r="U59" i="13" s="1"/>
  <c r="P282" i="13"/>
  <c r="R282" i="13" s="1"/>
  <c r="T282" i="13" s="1"/>
  <c r="P313" i="13"/>
  <c r="P311" i="13"/>
  <c r="R311" i="13" s="1"/>
  <c r="T311" i="13" s="1"/>
  <c r="P288" i="13"/>
  <c r="P218" i="13"/>
  <c r="P143" i="13"/>
  <c r="R143" i="13" s="1"/>
  <c r="T143" i="13" s="1"/>
  <c r="H71" i="9"/>
  <c r="P33" i="13"/>
  <c r="U33" i="13" s="1"/>
  <c r="P31" i="13"/>
  <c r="P164" i="13"/>
  <c r="P254" i="13"/>
  <c r="P249" i="13"/>
  <c r="P174" i="13"/>
  <c r="R174" i="13" s="1"/>
  <c r="T174" i="13" s="1"/>
  <c r="P296" i="13"/>
  <c r="P256" i="13"/>
  <c r="R256" i="13" s="1"/>
  <c r="T256" i="13" s="1"/>
  <c r="J50" i="9"/>
  <c r="L71" i="9"/>
  <c r="F26" i="6"/>
  <c r="H26" i="6" s="1"/>
  <c r="I73" i="6"/>
  <c r="J73" i="6" s="1"/>
  <c r="P127" i="13"/>
  <c r="P168" i="13"/>
  <c r="R168" i="13" s="1"/>
  <c r="T168" i="13" s="1"/>
  <c r="P239" i="13"/>
  <c r="R239" i="13" s="1"/>
  <c r="T239" i="13" s="1"/>
  <c r="P267" i="13"/>
  <c r="U267" i="13" s="1"/>
  <c r="W267" i="13" s="1"/>
  <c r="H78" i="9"/>
  <c r="P84" i="13"/>
  <c r="R84" i="13" s="1"/>
  <c r="T84" i="13" s="1"/>
  <c r="P97" i="13"/>
  <c r="R97" i="13" s="1"/>
  <c r="T97" i="13" s="1"/>
  <c r="P36" i="13"/>
  <c r="F25" i="9"/>
  <c r="K41" i="9"/>
  <c r="I65" i="6"/>
  <c r="J65" i="6" s="1"/>
  <c r="P155" i="13"/>
  <c r="U155" i="13" s="1"/>
  <c r="W155" i="13" s="1"/>
  <c r="P73" i="13"/>
  <c r="U73" i="13" s="1"/>
  <c r="P100" i="13"/>
  <c r="P63" i="13"/>
  <c r="R63" i="13" s="1"/>
  <c r="T63" i="13" s="1"/>
  <c r="P286" i="13"/>
  <c r="U286" i="13" s="1"/>
  <c r="W286" i="13" s="1"/>
  <c r="P146" i="13"/>
  <c r="R146" i="13" s="1"/>
  <c r="T146" i="13" s="1"/>
  <c r="P295" i="13"/>
  <c r="K78" i="9"/>
  <c r="J78" i="9"/>
  <c r="I81" i="6"/>
  <c r="J81" i="6" s="1"/>
  <c r="P188" i="13"/>
  <c r="P195" i="13"/>
  <c r="U195" i="13" s="1"/>
  <c r="W195" i="13" s="1"/>
  <c r="P112" i="13"/>
  <c r="U112" i="13" s="1"/>
  <c r="P85" i="13"/>
  <c r="R85" i="13" s="1"/>
  <c r="T85" i="13" s="1"/>
  <c r="L78" i="9"/>
  <c r="P153" i="13"/>
  <c r="R153" i="13" s="1"/>
  <c r="T153" i="13" s="1"/>
  <c r="P61" i="13"/>
  <c r="R61" i="13" s="1"/>
  <c r="T61" i="13" s="1"/>
  <c r="P102" i="13"/>
  <c r="R102" i="13" s="1"/>
  <c r="T102" i="13" s="1"/>
  <c r="P140" i="13"/>
  <c r="R140" i="13" s="1"/>
  <c r="T140" i="13" s="1"/>
  <c r="P165" i="13"/>
  <c r="R165" i="13" s="1"/>
  <c r="T165" i="13" s="1"/>
  <c r="P178" i="13"/>
  <c r="U178" i="13" s="1"/>
  <c r="W178" i="13" s="1"/>
  <c r="P221" i="13"/>
  <c r="R221" i="13" s="1"/>
  <c r="T221" i="13" s="1"/>
  <c r="P191" i="13"/>
  <c r="P190" i="13"/>
  <c r="F78" i="9"/>
  <c r="I57" i="14"/>
  <c r="J35" i="9"/>
  <c r="F28" i="6"/>
  <c r="K57" i="14"/>
  <c r="L73" i="14"/>
  <c r="L51" i="9"/>
  <c r="L54" i="9"/>
  <c r="K50" i="14"/>
  <c r="L27" i="9"/>
  <c r="P27" i="5"/>
  <c r="R27" i="5" s="1"/>
  <c r="K27" i="9"/>
  <c r="K49" i="14"/>
  <c r="L80" i="14"/>
  <c r="L22" i="14"/>
  <c r="F80" i="14"/>
  <c r="H33" i="6"/>
  <c r="F51" i="9"/>
  <c r="I27" i="9"/>
  <c r="L49" i="14"/>
  <c r="K80" i="14"/>
  <c r="F73" i="14"/>
  <c r="J30" i="14"/>
  <c r="J27" i="9"/>
  <c r="K51" i="9"/>
  <c r="F49" i="14"/>
  <c r="I72" i="9"/>
  <c r="J51" i="9"/>
  <c r="H27" i="9"/>
  <c r="K73" i="14"/>
  <c r="I60" i="6"/>
  <c r="J60" i="6" s="1"/>
  <c r="G44" i="6"/>
  <c r="F60" i="6"/>
  <c r="H60" i="6" s="1"/>
  <c r="L66" i="14"/>
  <c r="I76" i="6"/>
  <c r="J76" i="6" s="1"/>
  <c r="I29" i="6"/>
  <c r="J29" i="6" s="1"/>
  <c r="I43" i="14"/>
  <c r="H35" i="14"/>
  <c r="G52" i="6"/>
  <c r="I84" i="6"/>
  <c r="J84" i="6" s="1"/>
  <c r="G76" i="6"/>
  <c r="G84" i="6"/>
  <c r="I58" i="14"/>
  <c r="L50" i="14"/>
  <c r="L48" i="9"/>
  <c r="I44" i="6"/>
  <c r="J44" i="6" s="1"/>
  <c r="K81" i="14"/>
  <c r="I52" i="6"/>
  <c r="J52" i="6" s="1"/>
  <c r="F82" i="14"/>
  <c r="J74" i="14"/>
  <c r="L82" i="14"/>
  <c r="F59" i="14"/>
  <c r="P63" i="7"/>
  <c r="R63" i="7" s="1"/>
  <c r="T63" i="7" s="1"/>
  <c r="F29" i="9"/>
  <c r="K82" i="14"/>
  <c r="L28" i="14"/>
  <c r="I74" i="14"/>
  <c r="I59" i="14"/>
  <c r="P130" i="7"/>
  <c r="R130" i="7" s="1"/>
  <c r="T130" i="7" s="1"/>
  <c r="J29" i="9"/>
  <c r="K28" i="14"/>
  <c r="P13" i="14"/>
  <c r="L44" i="14"/>
  <c r="I13" i="14"/>
  <c r="L74" i="14"/>
  <c r="F74" i="14"/>
  <c r="N13" i="14"/>
  <c r="J59" i="14"/>
  <c r="P125" i="7"/>
  <c r="R125" i="7" s="1"/>
  <c r="T125" i="7" s="1"/>
  <c r="P58" i="7"/>
  <c r="R58" i="7" s="1"/>
  <c r="T58" i="7" s="1"/>
  <c r="H29" i="9"/>
  <c r="K44" i="14"/>
  <c r="M13" i="14"/>
  <c r="P31" i="8"/>
  <c r="R31" i="8" s="1"/>
  <c r="J13" i="14"/>
  <c r="K21" i="9"/>
  <c r="D13" i="14"/>
  <c r="V7" i="8"/>
  <c r="B15" i="14"/>
  <c r="F51" i="14"/>
  <c r="F67" i="14"/>
  <c r="J68" i="9"/>
  <c r="O13" i="14"/>
  <c r="F21" i="9"/>
  <c r="J82" i="14"/>
  <c r="F13" i="14"/>
  <c r="I51" i="14"/>
  <c r="I67" i="14"/>
  <c r="K74" i="14"/>
  <c r="L67" i="14"/>
  <c r="L36" i="14"/>
  <c r="G13" i="14"/>
  <c r="Q13" i="14"/>
  <c r="C13" i="14"/>
  <c r="I21" i="9"/>
  <c r="J51" i="14"/>
  <c r="J67" i="14"/>
  <c r="L21" i="9"/>
  <c r="L29" i="9"/>
  <c r="K67" i="14"/>
  <c r="H13" i="14"/>
  <c r="J21" i="9"/>
  <c r="U123" i="13"/>
  <c r="R123" i="13"/>
  <c r="T123" i="13" s="1"/>
  <c r="R31" i="13"/>
  <c r="T31" i="13" s="1"/>
  <c r="U31" i="13"/>
  <c r="R164" i="13"/>
  <c r="T164" i="13" s="1"/>
  <c r="U164" i="13"/>
  <c r="W164" i="13" s="1"/>
  <c r="R30" i="13"/>
  <c r="T30" i="13" s="1"/>
  <c r="U30" i="13"/>
  <c r="H72" i="6"/>
  <c r="G72" i="6"/>
  <c r="R100" i="13"/>
  <c r="T100" i="13" s="1"/>
  <c r="U100" i="13"/>
  <c r="U209" i="13"/>
  <c r="W209" i="13" s="1"/>
  <c r="R209" i="13"/>
  <c r="T209" i="13" s="1"/>
  <c r="R127" i="13"/>
  <c r="T127" i="13" s="1"/>
  <c r="U127" i="13"/>
  <c r="R250" i="13"/>
  <c r="T250" i="13" s="1"/>
  <c r="U250" i="13"/>
  <c r="W250" i="13" s="1"/>
  <c r="R36" i="13"/>
  <c r="T36" i="13" s="1"/>
  <c r="U36" i="13"/>
  <c r="W50" i="10"/>
  <c r="P50" i="13"/>
  <c r="P109" i="13"/>
  <c r="R109" i="13" s="1"/>
  <c r="T109" i="13" s="1"/>
  <c r="E13" i="9"/>
  <c r="P173" i="13"/>
  <c r="P64" i="13"/>
  <c r="U64" i="13" s="1"/>
  <c r="P135" i="13"/>
  <c r="U135" i="13" s="1"/>
  <c r="P181" i="13"/>
  <c r="R181" i="13" s="1"/>
  <c r="T181" i="13" s="1"/>
  <c r="P232" i="13"/>
  <c r="U232" i="13" s="1"/>
  <c r="W232" i="13" s="1"/>
  <c r="I55" i="9"/>
  <c r="P177" i="13"/>
  <c r="B15" i="9"/>
  <c r="I71" i="14"/>
  <c r="J35" i="14"/>
  <c r="P204" i="13"/>
  <c r="R204" i="13" s="1"/>
  <c r="T204" i="13" s="1"/>
  <c r="P44" i="13"/>
  <c r="R44" i="13" s="1"/>
  <c r="T44" i="13" s="1"/>
  <c r="P133" i="13"/>
  <c r="P46" i="13"/>
  <c r="P82" i="13"/>
  <c r="R82" i="13" s="1"/>
  <c r="T82" i="13" s="1"/>
  <c r="P40" i="13"/>
  <c r="U40" i="13" s="1"/>
  <c r="P115" i="13"/>
  <c r="R115" i="13" s="1"/>
  <c r="T115" i="13" s="1"/>
  <c r="I83" i="9"/>
  <c r="J41" i="9"/>
  <c r="J60" i="9"/>
  <c r="K60" i="9"/>
  <c r="K58" i="14"/>
  <c r="P124" i="13"/>
  <c r="R124" i="13" s="1"/>
  <c r="T124" i="13" s="1"/>
  <c r="P86" i="13"/>
  <c r="P47" i="13"/>
  <c r="P134" i="13"/>
  <c r="U134" i="13" s="1"/>
  <c r="P161" i="13"/>
  <c r="R161" i="13" s="1"/>
  <c r="T161" i="13" s="1"/>
  <c r="P169" i="13"/>
  <c r="P206" i="13"/>
  <c r="P238" i="13"/>
  <c r="R238" i="13" s="1"/>
  <c r="T238" i="13" s="1"/>
  <c r="P270" i="13"/>
  <c r="P302" i="13"/>
  <c r="P159" i="13"/>
  <c r="R159" i="13" s="1"/>
  <c r="T159" i="13" s="1"/>
  <c r="P237" i="13"/>
  <c r="P281" i="13"/>
  <c r="R281" i="13" s="1"/>
  <c r="T281" i="13" s="1"/>
  <c r="P301" i="13"/>
  <c r="P271" i="13"/>
  <c r="P287" i="13"/>
  <c r="P303" i="13"/>
  <c r="P225" i="13"/>
  <c r="P139" i="10"/>
  <c r="P223" i="13"/>
  <c r="R223" i="13" s="1"/>
  <c r="T223" i="13" s="1"/>
  <c r="P280" i="13"/>
  <c r="P312" i="13"/>
  <c r="R312" i="13" s="1"/>
  <c r="T312" i="13" s="1"/>
  <c r="P216" i="10"/>
  <c r="P168" i="10"/>
  <c r="N168" i="10" s="1"/>
  <c r="K67" i="9"/>
  <c r="M13" i="9"/>
  <c r="P142" i="13"/>
  <c r="F73" i="9"/>
  <c r="P38" i="10"/>
  <c r="L78" i="14"/>
  <c r="P224" i="13"/>
  <c r="P118" i="13"/>
  <c r="R118" i="13" s="1"/>
  <c r="T118" i="13" s="1"/>
  <c r="I81" i="14"/>
  <c r="P196" i="13"/>
  <c r="U196" i="13" s="1"/>
  <c r="W196" i="13" s="1"/>
  <c r="F50" i="14"/>
  <c r="F25" i="6"/>
  <c r="G25" i="6" s="1"/>
  <c r="F55" i="9"/>
  <c r="P28" i="13"/>
  <c r="R28" i="13" s="1"/>
  <c r="T28" i="13" s="1"/>
  <c r="P228" i="13"/>
  <c r="F45" i="6"/>
  <c r="G45" i="6" s="1"/>
  <c r="J80" i="9"/>
  <c r="I63" i="14"/>
  <c r="P70" i="13"/>
  <c r="R70" i="13" s="1"/>
  <c r="T70" i="13" s="1"/>
  <c r="P136" i="13"/>
  <c r="R136" i="13" s="1"/>
  <c r="T136" i="13" s="1"/>
  <c r="P78" i="13"/>
  <c r="R78" i="13" s="1"/>
  <c r="T78" i="13" s="1"/>
  <c r="P121" i="13"/>
  <c r="U121" i="13" s="1"/>
  <c r="P114" i="10"/>
  <c r="R114" i="10" s="1"/>
  <c r="T114" i="10" s="1"/>
  <c r="P82" i="10"/>
  <c r="H41" i="9"/>
  <c r="I60" i="9"/>
  <c r="R286" i="13"/>
  <c r="T286" i="13" s="1"/>
  <c r="L35" i="14"/>
  <c r="P149" i="13"/>
  <c r="P21" i="13"/>
  <c r="R21" i="13" s="1"/>
  <c r="T21" i="13" s="1"/>
  <c r="D16" i="13"/>
  <c r="D19" i="13" s="1"/>
  <c r="P157" i="13"/>
  <c r="R157" i="13" s="1"/>
  <c r="T157" i="13" s="1"/>
  <c r="P39" i="13"/>
  <c r="U39" i="13" s="1"/>
  <c r="P122" i="13"/>
  <c r="P158" i="13"/>
  <c r="P167" i="13"/>
  <c r="P187" i="13"/>
  <c r="P198" i="13"/>
  <c r="P230" i="13"/>
  <c r="P262" i="13"/>
  <c r="U262" i="13" s="1"/>
  <c r="W262" i="13" s="1"/>
  <c r="P294" i="13"/>
  <c r="R294" i="13" s="1"/>
  <c r="T294" i="13" s="1"/>
  <c r="P265" i="13"/>
  <c r="U265" i="13" s="1"/>
  <c r="W265" i="13" s="1"/>
  <c r="P285" i="13"/>
  <c r="P275" i="13"/>
  <c r="R275" i="13" s="1"/>
  <c r="T275" i="13" s="1"/>
  <c r="P307" i="13"/>
  <c r="R307" i="13" s="1"/>
  <c r="T307" i="13" s="1"/>
  <c r="P192" i="13"/>
  <c r="P199" i="13"/>
  <c r="P260" i="13"/>
  <c r="P292" i="13"/>
  <c r="P63" i="10"/>
  <c r="R63" i="10" s="1"/>
  <c r="T63" i="10" s="1"/>
  <c r="P183" i="13"/>
  <c r="P210" i="13"/>
  <c r="P291" i="13"/>
  <c r="P240" i="10"/>
  <c r="R240" i="10" s="1"/>
  <c r="T240" i="10" s="1"/>
  <c r="P252" i="13"/>
  <c r="U252" i="13" s="1"/>
  <c r="W252" i="13" s="1"/>
  <c r="J53" i="9"/>
  <c r="L67" i="9"/>
  <c r="I72" i="6"/>
  <c r="J72" i="6" s="1"/>
  <c r="F21" i="3"/>
  <c r="P144" i="10"/>
  <c r="P150" i="10"/>
  <c r="N150" i="10" s="1"/>
  <c r="P95" i="13"/>
  <c r="J58" i="14"/>
  <c r="P141" i="13"/>
  <c r="U141" i="13" s="1"/>
  <c r="P208" i="13"/>
  <c r="P60" i="13"/>
  <c r="U60" i="13" s="1"/>
  <c r="F43" i="14"/>
  <c r="F55" i="14"/>
  <c r="P24" i="13"/>
  <c r="P54" i="13"/>
  <c r="U54" i="13" s="1"/>
  <c r="P88" i="13"/>
  <c r="R88" i="13" s="1"/>
  <c r="T88" i="13" s="1"/>
  <c r="P113" i="13"/>
  <c r="R113" i="13" s="1"/>
  <c r="T113" i="13" s="1"/>
  <c r="P93" i="13"/>
  <c r="R93" i="13" s="1"/>
  <c r="T93" i="13" s="1"/>
  <c r="L53" i="9"/>
  <c r="I41" i="9"/>
  <c r="F60" i="9"/>
  <c r="L21" i="3"/>
  <c r="K35" i="14"/>
  <c r="P152" i="13"/>
  <c r="U152" i="13" s="1"/>
  <c r="W152" i="13" s="1"/>
  <c r="D15" i="13"/>
  <c r="C19" i="13" s="1"/>
  <c r="P37" i="13"/>
  <c r="P53" i="13"/>
  <c r="P77" i="13"/>
  <c r="P90" i="13"/>
  <c r="P106" i="13"/>
  <c r="P51" i="13"/>
  <c r="P75" i="13"/>
  <c r="P257" i="13"/>
  <c r="P162" i="13"/>
  <c r="P170" i="13"/>
  <c r="P213" i="13"/>
  <c r="P242" i="13"/>
  <c r="P274" i="13"/>
  <c r="U274" i="13" s="1"/>
  <c r="W274" i="13" s="1"/>
  <c r="P306" i="13"/>
  <c r="R306" i="13" s="1"/>
  <c r="T306" i="13" s="1"/>
  <c r="P293" i="13"/>
  <c r="P243" i="13"/>
  <c r="P259" i="13"/>
  <c r="P231" i="13"/>
  <c r="R231" i="13" s="1"/>
  <c r="T231" i="13" s="1"/>
  <c r="P226" i="13"/>
  <c r="R226" i="13" s="1"/>
  <c r="T226" i="13" s="1"/>
  <c r="P264" i="13"/>
  <c r="U264" i="13" s="1"/>
  <c r="W264" i="13" s="1"/>
  <c r="W28" i="10"/>
  <c r="P194" i="10"/>
  <c r="R194" i="10" s="1"/>
  <c r="T194" i="10" s="1"/>
  <c r="F53" i="9"/>
  <c r="K46" i="9"/>
  <c r="P172" i="13"/>
  <c r="P284" i="13"/>
  <c r="R284" i="13" s="1"/>
  <c r="T284" i="13" s="1"/>
  <c r="L28" i="9"/>
  <c r="L44" i="9"/>
  <c r="P138" i="10"/>
  <c r="N138" i="10" s="1"/>
  <c r="F66" i="14"/>
  <c r="P197" i="10"/>
  <c r="N197" i="10" s="1"/>
  <c r="H28" i="9"/>
  <c r="P119" i="13"/>
  <c r="U119" i="13" s="1"/>
  <c r="F58" i="14"/>
  <c r="P185" i="13"/>
  <c r="R185" i="13" s="1"/>
  <c r="T185" i="13" s="1"/>
  <c r="J50" i="14"/>
  <c r="P101" i="13"/>
  <c r="U101" i="13" s="1"/>
  <c r="P117" i="13"/>
  <c r="U117" i="13" s="1"/>
  <c r="P184" i="13"/>
  <c r="U184" i="13" s="1"/>
  <c r="W184" i="13" s="1"/>
  <c r="P103" i="13"/>
  <c r="R103" i="13" s="1"/>
  <c r="T103" i="13" s="1"/>
  <c r="F83" i="9"/>
  <c r="H13" i="9"/>
  <c r="J43" i="14"/>
  <c r="J55" i="14"/>
  <c r="P74" i="13"/>
  <c r="P58" i="13"/>
  <c r="P22" i="13"/>
  <c r="P48" i="13"/>
  <c r="U48" i="13" s="1"/>
  <c r="P89" i="13"/>
  <c r="P156" i="13"/>
  <c r="P144" i="13"/>
  <c r="P152" i="10"/>
  <c r="N152" i="10" s="1"/>
  <c r="I25" i="9"/>
  <c r="J67" i="9"/>
  <c r="O13" i="9"/>
  <c r="P13" i="9"/>
  <c r="P86" i="10"/>
  <c r="R86" i="10" s="1"/>
  <c r="T86" i="10" s="1"/>
  <c r="U311" i="13"/>
  <c r="W311" i="13" s="1"/>
  <c r="K66" i="14"/>
  <c r="K55" i="14"/>
  <c r="L71" i="14"/>
  <c r="P150" i="13"/>
  <c r="R150" i="13" s="1"/>
  <c r="T150" i="13" s="1"/>
  <c r="P25" i="13"/>
  <c r="U25" i="13" s="1"/>
  <c r="P41" i="13"/>
  <c r="U41" i="13" s="1"/>
  <c r="P81" i="13"/>
  <c r="R81" i="13" s="1"/>
  <c r="T81" i="13" s="1"/>
  <c r="P94" i="13"/>
  <c r="U94" i="13" s="1"/>
  <c r="P110" i="13"/>
  <c r="U110" i="13" s="1"/>
  <c r="P116" i="13"/>
  <c r="R116" i="13" s="1"/>
  <c r="T116" i="13" s="1"/>
  <c r="P43" i="13"/>
  <c r="R43" i="13" s="1"/>
  <c r="T43" i="13" s="1"/>
  <c r="P79" i="13"/>
  <c r="R79" i="13" s="1"/>
  <c r="T79" i="13" s="1"/>
  <c r="P159" i="10"/>
  <c r="R159" i="10" s="1"/>
  <c r="T159" i="10" s="1"/>
  <c r="P205" i="13"/>
  <c r="U205" i="13" s="1"/>
  <c r="W205" i="13" s="1"/>
  <c r="P234" i="13"/>
  <c r="P266" i="13"/>
  <c r="P298" i="13"/>
  <c r="P277" i="13"/>
  <c r="P241" i="13"/>
  <c r="P247" i="13"/>
  <c r="P263" i="13"/>
  <c r="P202" i="13"/>
  <c r="P93" i="10"/>
  <c r="N93" i="10" s="1"/>
  <c r="P217" i="13"/>
  <c r="P240" i="13"/>
  <c r="R240" i="13" s="1"/>
  <c r="T240" i="13" s="1"/>
  <c r="P272" i="13"/>
  <c r="R272" i="13" s="1"/>
  <c r="T272" i="13" s="1"/>
  <c r="W18" i="10"/>
  <c r="P148" i="10"/>
  <c r="N148" i="10" s="1"/>
  <c r="I48" i="6"/>
  <c r="J48" i="6" s="1"/>
  <c r="F36" i="9"/>
  <c r="P203" i="13"/>
  <c r="U203" i="13" s="1"/>
  <c r="W203" i="13" s="1"/>
  <c r="P138" i="13"/>
  <c r="R138" i="13" s="1"/>
  <c r="T138" i="13" s="1"/>
  <c r="F47" i="14"/>
  <c r="F35" i="14"/>
  <c r="P96" i="13"/>
  <c r="R96" i="13" s="1"/>
  <c r="T96" i="13" s="1"/>
  <c r="P72" i="13"/>
  <c r="R72" i="13" s="1"/>
  <c r="T72" i="13" s="1"/>
  <c r="P220" i="13"/>
  <c r="R220" i="13" s="1"/>
  <c r="T220" i="13" s="1"/>
  <c r="P80" i="13"/>
  <c r="R80" i="13" s="1"/>
  <c r="T80" i="13" s="1"/>
  <c r="P125" i="13"/>
  <c r="R125" i="13" s="1"/>
  <c r="T125" i="13" s="1"/>
  <c r="J25" i="9"/>
  <c r="P44" i="10"/>
  <c r="R44" i="10" s="1"/>
  <c r="T44" i="10" s="1"/>
  <c r="K53" i="9"/>
  <c r="U279" i="13"/>
  <c r="W279" i="13" s="1"/>
  <c r="L43" i="14"/>
  <c r="K71" i="14"/>
  <c r="P92" i="13"/>
  <c r="R92" i="13" s="1"/>
  <c r="T92" i="13" s="1"/>
  <c r="P57" i="13"/>
  <c r="U57" i="13" s="1"/>
  <c r="P23" i="13"/>
  <c r="P55" i="13"/>
  <c r="R55" i="13" s="1"/>
  <c r="T55" i="13" s="1"/>
  <c r="P130" i="13"/>
  <c r="P143" i="10"/>
  <c r="N143" i="10" s="1"/>
  <c r="P163" i="13"/>
  <c r="R163" i="13" s="1"/>
  <c r="T163" i="13" s="1"/>
  <c r="P171" i="13"/>
  <c r="U171" i="13" s="1"/>
  <c r="W171" i="13" s="1"/>
  <c r="P214" i="13"/>
  <c r="R214" i="13" s="1"/>
  <c r="T214" i="13" s="1"/>
  <c r="P246" i="13"/>
  <c r="R246" i="13" s="1"/>
  <c r="T246" i="13" s="1"/>
  <c r="P278" i="13"/>
  <c r="P310" i="13"/>
  <c r="U310" i="13" s="1"/>
  <c r="W310" i="13" s="1"/>
  <c r="P233" i="13"/>
  <c r="R233" i="13" s="1"/>
  <c r="T233" i="13" s="1"/>
  <c r="P253" i="13"/>
  <c r="U253" i="13" s="1"/>
  <c r="W253" i="13" s="1"/>
  <c r="P297" i="13"/>
  <c r="U297" i="13" s="1"/>
  <c r="W297" i="13" s="1"/>
  <c r="P305" i="13"/>
  <c r="R305" i="13" s="1"/>
  <c r="T305" i="13" s="1"/>
  <c r="P283" i="13"/>
  <c r="R283" i="13" s="1"/>
  <c r="T283" i="13" s="1"/>
  <c r="P299" i="13"/>
  <c r="R299" i="13" s="1"/>
  <c r="T299" i="13" s="1"/>
  <c r="P244" i="13"/>
  <c r="P276" i="13"/>
  <c r="R276" i="13" s="1"/>
  <c r="T276" i="13" s="1"/>
  <c r="P308" i="13"/>
  <c r="R308" i="13" s="1"/>
  <c r="T308" i="13" s="1"/>
  <c r="P167" i="10"/>
  <c r="N167" i="10" s="1"/>
  <c r="P304" i="13"/>
  <c r="R304" i="13" s="1"/>
  <c r="T304" i="13" s="1"/>
  <c r="W47" i="10"/>
  <c r="P300" i="13"/>
  <c r="R300" i="13" s="1"/>
  <c r="T300" i="13" s="1"/>
  <c r="P175" i="13"/>
  <c r="G62" i="6"/>
  <c r="I40" i="6"/>
  <c r="J40" i="6" s="1"/>
  <c r="P48" i="10"/>
  <c r="N48" i="10" s="1"/>
  <c r="P131" i="13"/>
  <c r="R131" i="13" s="1"/>
  <c r="T131" i="13" s="1"/>
  <c r="P132" i="13"/>
  <c r="R132" i="13" s="1"/>
  <c r="T132" i="13" s="1"/>
  <c r="P216" i="13"/>
  <c r="U216" i="13" s="1"/>
  <c r="W216" i="13" s="1"/>
  <c r="I78" i="14"/>
  <c r="P148" i="13"/>
  <c r="U148" i="13" s="1"/>
  <c r="L58" i="14"/>
  <c r="P76" i="13"/>
  <c r="R76" i="13" s="1"/>
  <c r="T76" i="13" s="1"/>
  <c r="I50" i="14"/>
  <c r="P147" i="13"/>
  <c r="U147" i="13" s="1"/>
  <c r="P211" i="13"/>
  <c r="R211" i="13" s="1"/>
  <c r="T211" i="13" s="1"/>
  <c r="P137" i="13"/>
  <c r="U137" i="13" s="1"/>
  <c r="N13" i="9"/>
  <c r="F71" i="14"/>
  <c r="P128" i="13"/>
  <c r="R128" i="13" s="1"/>
  <c r="T128" i="13" s="1"/>
  <c r="P104" i="13"/>
  <c r="U104" i="13" s="1"/>
  <c r="P62" i="13"/>
  <c r="R62" i="13" s="1"/>
  <c r="T62" i="13" s="1"/>
  <c r="P56" i="13"/>
  <c r="U56" i="13" s="1"/>
  <c r="P26" i="13"/>
  <c r="R26" i="13" s="1"/>
  <c r="T26" i="13" s="1"/>
  <c r="P105" i="13"/>
  <c r="U105" i="13" s="1"/>
  <c r="P145" i="13"/>
  <c r="R145" i="13" s="1"/>
  <c r="T145" i="13" s="1"/>
  <c r="P32" i="10"/>
  <c r="R32" i="10" s="1"/>
  <c r="T32" i="10" s="1"/>
  <c r="J13" i="9"/>
  <c r="K13" i="9"/>
  <c r="U174" i="13"/>
  <c r="W174" i="13" s="1"/>
  <c r="P205" i="10"/>
  <c r="R205" i="10" s="1"/>
  <c r="T205" i="10" s="1"/>
  <c r="K78" i="14"/>
  <c r="K43" i="14"/>
  <c r="P108" i="13"/>
  <c r="R108" i="13" s="1"/>
  <c r="T108" i="13" s="1"/>
  <c r="P29" i="13"/>
  <c r="U29" i="13" s="1"/>
  <c r="P45" i="13"/>
  <c r="U45" i="13" s="1"/>
  <c r="P69" i="13"/>
  <c r="U69" i="13" s="1"/>
  <c r="P98" i="13"/>
  <c r="R98" i="13" s="1"/>
  <c r="T98" i="13" s="1"/>
  <c r="P114" i="13"/>
  <c r="U114" i="13" s="1"/>
  <c r="P35" i="13"/>
  <c r="P67" i="13"/>
  <c r="R67" i="13" s="1"/>
  <c r="T67" i="13" s="1"/>
  <c r="P83" i="13"/>
  <c r="P166" i="13"/>
  <c r="P186" i="13"/>
  <c r="P197" i="13"/>
  <c r="P229" i="13"/>
  <c r="P258" i="13"/>
  <c r="P290" i="13"/>
  <c r="P273" i="13"/>
  <c r="P261" i="13"/>
  <c r="P235" i="13"/>
  <c r="R235" i="13" s="1"/>
  <c r="T235" i="13" s="1"/>
  <c r="P251" i="13"/>
  <c r="R251" i="13" s="1"/>
  <c r="T251" i="13" s="1"/>
  <c r="P193" i="13"/>
  <c r="P180" i="13"/>
  <c r="P248" i="13"/>
  <c r="R248" i="13" s="1"/>
  <c r="T248" i="13" s="1"/>
  <c r="P207" i="13"/>
  <c r="R207" i="13" s="1"/>
  <c r="T207" i="13" s="1"/>
  <c r="P268" i="13"/>
  <c r="I56" i="6"/>
  <c r="J56" i="6" s="1"/>
  <c r="G56" i="6"/>
  <c r="K25" i="9"/>
  <c r="I73" i="14"/>
  <c r="P393" i="1"/>
  <c r="G393" i="1"/>
  <c r="V393" i="1"/>
  <c r="G392" i="1"/>
  <c r="V392" i="1"/>
  <c r="P392" i="1"/>
  <c r="H24" i="6"/>
  <c r="G24" i="6"/>
  <c r="U111" i="13"/>
  <c r="U131" i="13"/>
  <c r="R38" i="13"/>
  <c r="T38" i="13" s="1"/>
  <c r="U68" i="13"/>
  <c r="F39" i="14"/>
  <c r="I23" i="9"/>
  <c r="I39" i="9"/>
  <c r="H47" i="9"/>
  <c r="P37" i="8"/>
  <c r="R37" i="8" s="1"/>
  <c r="P41" i="8"/>
  <c r="R41" i="8" s="1"/>
  <c r="R252" i="13"/>
  <c r="T252" i="13" s="1"/>
  <c r="R297" i="13"/>
  <c r="T297" i="13" s="1"/>
  <c r="L70" i="9"/>
  <c r="D13" i="9"/>
  <c r="Q13" i="9"/>
  <c r="P43" i="8"/>
  <c r="R43" i="8" s="1"/>
  <c r="V9" i="8"/>
  <c r="H36" i="9"/>
  <c r="R34" i="13"/>
  <c r="T34" i="13" s="1"/>
  <c r="J39" i="14"/>
  <c r="K23" i="9"/>
  <c r="F68" i="9"/>
  <c r="U49" i="13"/>
  <c r="U245" i="13"/>
  <c r="W245" i="13" s="1"/>
  <c r="U282" i="13"/>
  <c r="W282" i="13" s="1"/>
  <c r="K31" i="14"/>
  <c r="J70" i="9"/>
  <c r="V6" i="8"/>
  <c r="I13" i="9"/>
  <c r="L13" i="9"/>
  <c r="I74" i="9"/>
  <c r="L36" i="9"/>
  <c r="K74" i="9"/>
  <c r="P27" i="8"/>
  <c r="R27" i="8" s="1"/>
  <c r="V3" i="8"/>
  <c r="I28" i="9"/>
  <c r="I44" i="9"/>
  <c r="I21" i="3"/>
  <c r="P112" i="7"/>
  <c r="R112" i="7" s="1"/>
  <c r="T112" i="7" s="1"/>
  <c r="F31" i="14"/>
  <c r="I46" i="14"/>
  <c r="K39" i="9"/>
  <c r="H68" i="9"/>
  <c r="P29" i="8"/>
  <c r="R29" i="8" s="1"/>
  <c r="V11" i="8"/>
  <c r="K47" i="9"/>
  <c r="V2" i="8"/>
  <c r="V8" i="8"/>
  <c r="K36" i="9"/>
  <c r="V4" i="8"/>
  <c r="J28" i="9"/>
  <c r="H44" i="9"/>
  <c r="I82" i="6"/>
  <c r="J82" i="6" s="1"/>
  <c r="K70" i="14"/>
  <c r="K46" i="14"/>
  <c r="L23" i="9"/>
  <c r="P23" i="8"/>
  <c r="R23" i="8" s="1"/>
  <c r="L61" i="9"/>
  <c r="P33" i="8"/>
  <c r="R33" i="8" s="1"/>
  <c r="V15" i="8"/>
  <c r="L39" i="14"/>
  <c r="L23" i="14"/>
  <c r="R91" i="13"/>
  <c r="T91" i="13" s="1"/>
  <c r="L46" i="14"/>
  <c r="U289" i="13"/>
  <c r="W289" i="13" s="1"/>
  <c r="K39" i="14"/>
  <c r="K23" i="14"/>
  <c r="D15" i="8"/>
  <c r="C19" i="8" s="1"/>
  <c r="L47" i="9"/>
  <c r="K28" i="9"/>
  <c r="I61" i="9"/>
  <c r="G13" i="9"/>
  <c r="D16" i="8"/>
  <c r="D19" i="8" s="1"/>
  <c r="P44" i="8"/>
  <c r="R44" i="8" s="1"/>
  <c r="F39" i="9"/>
  <c r="P45" i="8"/>
  <c r="R45" i="8" s="1"/>
  <c r="U309" i="13"/>
  <c r="W309" i="13" s="1"/>
  <c r="R178" i="13"/>
  <c r="T178" i="13" s="1"/>
  <c r="U221" i="13"/>
  <c r="W221" i="13" s="1"/>
  <c r="F13" i="9"/>
  <c r="V16" i="8"/>
  <c r="J61" i="9"/>
  <c r="I24" i="6"/>
  <c r="J24" i="6" s="1"/>
  <c r="P25" i="8"/>
  <c r="R25" i="8" s="1"/>
  <c r="P34" i="8"/>
  <c r="R34" i="8" s="1"/>
  <c r="J36" i="9"/>
  <c r="F46" i="14"/>
  <c r="H39" i="9"/>
  <c r="J47" i="9"/>
  <c r="K61" i="9"/>
  <c r="R59" i="13"/>
  <c r="T59" i="13" s="1"/>
  <c r="L39" i="9"/>
  <c r="F61" i="9"/>
  <c r="V17" i="8"/>
  <c r="G82" i="6"/>
  <c r="F23" i="9"/>
  <c r="G339" i="1"/>
  <c r="K339" i="1" s="1"/>
  <c r="V339" i="1"/>
  <c r="G286" i="1"/>
  <c r="K286" i="1" s="1"/>
  <c r="V286" i="1"/>
  <c r="G100" i="1"/>
  <c r="I100" i="1" s="1"/>
  <c r="V100" i="1"/>
  <c r="G150" i="1"/>
  <c r="I150" i="1" s="1"/>
  <c r="V150" i="1"/>
  <c r="G194" i="1"/>
  <c r="K194" i="1" s="1"/>
  <c r="V194" i="1"/>
  <c r="G162" i="1"/>
  <c r="K162" i="1" s="1"/>
  <c r="V162" i="1"/>
  <c r="V384" i="1"/>
  <c r="G384" i="1"/>
  <c r="K384" i="1" s="1"/>
  <c r="V117" i="1"/>
  <c r="G117" i="1"/>
  <c r="I117" i="1" s="1"/>
  <c r="G118" i="1"/>
  <c r="I118" i="1" s="1"/>
  <c r="V118" i="1"/>
  <c r="G174" i="1"/>
  <c r="K174" i="1" s="1"/>
  <c r="V174" i="1"/>
  <c r="G281" i="1"/>
  <c r="J281" i="1" s="1"/>
  <c r="V281" i="1"/>
  <c r="G212" i="1"/>
  <c r="K212" i="1" s="1"/>
  <c r="V212" i="1"/>
  <c r="G183" i="1"/>
  <c r="J183" i="1" s="1"/>
  <c r="V183" i="1"/>
  <c r="G292" i="1"/>
  <c r="K292" i="1" s="1"/>
  <c r="V292" i="1"/>
  <c r="G245" i="1"/>
  <c r="K245" i="1" s="1"/>
  <c r="V245" i="1"/>
  <c r="G239" i="1"/>
  <c r="K239" i="1" s="1"/>
  <c r="V239" i="1"/>
  <c r="G203" i="1"/>
  <c r="J203" i="1" s="1"/>
  <c r="V203" i="1"/>
  <c r="G195" i="1"/>
  <c r="K195" i="1" s="1"/>
  <c r="V195" i="1"/>
  <c r="V379" i="1"/>
  <c r="V369" i="1"/>
  <c r="V294" i="1"/>
  <c r="V356" i="1"/>
  <c r="E32" i="12"/>
  <c r="E51" i="12"/>
  <c r="E53" i="11"/>
  <c r="E138" i="11"/>
  <c r="E151" i="11"/>
  <c r="V296" i="1"/>
  <c r="E46" i="12"/>
  <c r="E189" i="12"/>
  <c r="E132" i="12"/>
  <c r="E138" i="12"/>
  <c r="E144" i="12"/>
  <c r="E159" i="12"/>
  <c r="E28" i="11"/>
  <c r="E32" i="11"/>
  <c r="E103" i="11"/>
  <c r="E166" i="11"/>
  <c r="E185" i="11"/>
  <c r="V166" i="1"/>
  <c r="E209" i="12"/>
  <c r="E92" i="12"/>
  <c r="E46" i="11"/>
  <c r="E68" i="11"/>
  <c r="E76" i="11"/>
  <c r="E84" i="11"/>
  <c r="E92" i="11"/>
  <c r="E104" i="11"/>
  <c r="E144" i="11"/>
  <c r="V317" i="1"/>
  <c r="E76" i="12"/>
  <c r="G385" i="1"/>
  <c r="K385" i="1" s="1"/>
  <c r="E14" i="12"/>
  <c r="E28" i="12"/>
  <c r="E182" i="12"/>
  <c r="E117" i="12"/>
  <c r="E165" i="12"/>
  <c r="E237" i="12"/>
  <c r="E177" i="12"/>
  <c r="E51" i="11"/>
  <c r="P178" i="1"/>
  <c r="R178" i="1" s="1"/>
  <c r="T178" i="1" s="1"/>
  <c r="V319" i="1"/>
  <c r="E68" i="12"/>
  <c r="V363" i="1"/>
  <c r="V257" i="1"/>
  <c r="V224" i="1"/>
  <c r="E118" i="12"/>
  <c r="E26" i="11"/>
  <c r="E85" i="11"/>
  <c r="E109" i="11"/>
  <c r="E168" i="11"/>
  <c r="E173" i="11"/>
  <c r="E178" i="11"/>
  <c r="V334" i="1"/>
  <c r="V301" i="1"/>
  <c r="V336" i="1"/>
  <c r="V276" i="1"/>
  <c r="V251" i="1"/>
  <c r="V200" i="1"/>
  <c r="E53" i="12"/>
  <c r="E85" i="12"/>
  <c r="E109" i="12"/>
  <c r="E167" i="12"/>
  <c r="E14" i="11"/>
  <c r="E118" i="11"/>
  <c r="E150" i="11"/>
  <c r="E155" i="11"/>
  <c r="V386" i="1"/>
  <c r="G387" i="1"/>
  <c r="V387" i="1"/>
  <c r="P387" i="1"/>
  <c r="U296" i="13"/>
  <c r="W296" i="13" s="1"/>
  <c r="R296" i="13"/>
  <c r="T296" i="13" s="1"/>
  <c r="R236" i="13"/>
  <c r="T236" i="13" s="1"/>
  <c r="U236" i="13"/>
  <c r="W236" i="13" s="1"/>
  <c r="U84" i="13"/>
  <c r="R148" i="10"/>
  <c r="T148" i="10" s="1"/>
  <c r="L47" i="14"/>
  <c r="I47" i="14"/>
  <c r="H47" i="14"/>
  <c r="K47" i="14"/>
  <c r="H32" i="14"/>
  <c r="K32" i="14"/>
  <c r="L32" i="14"/>
  <c r="I32" i="14"/>
  <c r="H24" i="14"/>
  <c r="K24" i="14"/>
  <c r="I24" i="14"/>
  <c r="L24" i="14"/>
  <c r="F24" i="14"/>
  <c r="P192" i="10"/>
  <c r="P160" i="10"/>
  <c r="P88" i="10"/>
  <c r="P30" i="10"/>
  <c r="P154" i="10"/>
  <c r="R154" i="10" s="1"/>
  <c r="T154" i="10" s="1"/>
  <c r="P172" i="10"/>
  <c r="P199" i="10"/>
  <c r="W16" i="10"/>
  <c r="P225" i="10"/>
  <c r="W23" i="10"/>
  <c r="W55" i="10"/>
  <c r="W26" i="10"/>
  <c r="P230" i="10"/>
  <c r="W36" i="10"/>
  <c r="W29" i="10"/>
  <c r="W6" i="10"/>
  <c r="P61" i="10"/>
  <c r="R61" i="10" s="1"/>
  <c r="T61" i="10" s="1"/>
  <c r="P71" i="10"/>
  <c r="R71" i="10" s="1"/>
  <c r="T71" i="10" s="1"/>
  <c r="P117" i="10"/>
  <c r="P169" i="10"/>
  <c r="R169" i="10" s="1"/>
  <c r="T169" i="10" s="1"/>
  <c r="P163" i="10"/>
  <c r="P183" i="10"/>
  <c r="P217" i="10"/>
  <c r="R217" i="10" s="1"/>
  <c r="T217" i="10" s="1"/>
  <c r="P184" i="10"/>
  <c r="P170" i="10"/>
  <c r="P140" i="10"/>
  <c r="P112" i="10"/>
  <c r="P98" i="10"/>
  <c r="P40" i="10"/>
  <c r="P62" i="10"/>
  <c r="R62" i="10" s="1"/>
  <c r="T62" i="10" s="1"/>
  <c r="P78" i="10"/>
  <c r="R78" i="10" s="1"/>
  <c r="T78" i="10" s="1"/>
  <c r="P96" i="10"/>
  <c r="R96" i="10" s="1"/>
  <c r="T96" i="10" s="1"/>
  <c r="P116" i="10"/>
  <c r="R116" i="10" s="1"/>
  <c r="T116" i="10" s="1"/>
  <c r="P124" i="10"/>
  <c r="P203" i="10"/>
  <c r="P236" i="10"/>
  <c r="W27" i="10"/>
  <c r="P239" i="10"/>
  <c r="W30" i="10"/>
  <c r="W5" i="10"/>
  <c r="W40" i="10"/>
  <c r="W45" i="10"/>
  <c r="W25" i="10"/>
  <c r="P29" i="10"/>
  <c r="P41" i="10"/>
  <c r="P53" i="10"/>
  <c r="P69" i="10"/>
  <c r="P83" i="10"/>
  <c r="P97" i="10"/>
  <c r="R97" i="10" s="1"/>
  <c r="T97" i="10" s="1"/>
  <c r="P113" i="10"/>
  <c r="P135" i="10"/>
  <c r="P39" i="10"/>
  <c r="R39" i="10" s="1"/>
  <c r="T39" i="10" s="1"/>
  <c r="P25" i="10"/>
  <c r="P75" i="10"/>
  <c r="P121" i="10"/>
  <c r="P179" i="10"/>
  <c r="P147" i="10"/>
  <c r="P165" i="10"/>
  <c r="N165" i="10" s="1"/>
  <c r="P185" i="10"/>
  <c r="R185" i="10" s="1"/>
  <c r="T185" i="10" s="1"/>
  <c r="P226" i="10"/>
  <c r="R226" i="10" s="1"/>
  <c r="T226" i="10" s="1"/>
  <c r="P238" i="10"/>
  <c r="R238" i="10" s="1"/>
  <c r="T238" i="10" s="1"/>
  <c r="P215" i="10"/>
  <c r="R215" i="10" s="1"/>
  <c r="T215" i="10" s="1"/>
  <c r="P204" i="10"/>
  <c r="P64" i="10"/>
  <c r="R64" i="10" s="1"/>
  <c r="T64" i="10" s="1"/>
  <c r="P70" i="10"/>
  <c r="N70" i="10" s="1"/>
  <c r="P142" i="10"/>
  <c r="P156" i="10"/>
  <c r="P180" i="10"/>
  <c r="R180" i="10" s="1"/>
  <c r="T180" i="10" s="1"/>
  <c r="P207" i="10"/>
  <c r="R207" i="10" s="1"/>
  <c r="T207" i="10" s="1"/>
  <c r="P198" i="10"/>
  <c r="P229" i="10"/>
  <c r="R229" i="10" s="1"/>
  <c r="T229" i="10" s="1"/>
  <c r="W31" i="10"/>
  <c r="P228" i="10"/>
  <c r="W34" i="10"/>
  <c r="W10" i="10"/>
  <c r="W44" i="10"/>
  <c r="W21" i="10"/>
  <c r="W41" i="10"/>
  <c r="P35" i="10"/>
  <c r="P91" i="10"/>
  <c r="P195" i="10"/>
  <c r="N195" i="10" s="1"/>
  <c r="P151" i="10"/>
  <c r="N151" i="10" s="1"/>
  <c r="P149" i="10"/>
  <c r="P171" i="10"/>
  <c r="P187" i="10"/>
  <c r="P224" i="10"/>
  <c r="P235" i="10"/>
  <c r="R235" i="10" s="1"/>
  <c r="T235" i="10" s="1"/>
  <c r="P227" i="10"/>
  <c r="N227" i="10" s="1"/>
  <c r="P200" i="10"/>
  <c r="P100" i="10"/>
  <c r="R100" i="10" s="1"/>
  <c r="T100" i="10" s="1"/>
  <c r="P186" i="10"/>
  <c r="P164" i="10"/>
  <c r="P118" i="10"/>
  <c r="P90" i="10"/>
  <c r="P46" i="10"/>
  <c r="P22" i="10"/>
  <c r="P50" i="10"/>
  <c r="P66" i="10"/>
  <c r="P80" i="10"/>
  <c r="P102" i="10"/>
  <c r="R102" i="10" s="1"/>
  <c r="T102" i="10" s="1"/>
  <c r="P126" i="10"/>
  <c r="P211" i="10"/>
  <c r="P202" i="10"/>
  <c r="P233" i="10"/>
  <c r="W35" i="10"/>
  <c r="P232" i="10"/>
  <c r="W38" i="10"/>
  <c r="W15" i="10"/>
  <c r="W48" i="10"/>
  <c r="W37" i="10"/>
  <c r="D15" i="10"/>
  <c r="C19" i="10" s="1"/>
  <c r="P31" i="10"/>
  <c r="P43" i="10"/>
  <c r="P55" i="10"/>
  <c r="R55" i="10" s="1"/>
  <c r="T55" i="10" s="1"/>
  <c r="P73" i="10"/>
  <c r="P85" i="10"/>
  <c r="P99" i="10"/>
  <c r="R99" i="10" s="1"/>
  <c r="T99" i="10" s="1"/>
  <c r="P119" i="10"/>
  <c r="P137" i="10"/>
  <c r="P49" i="10"/>
  <c r="P95" i="10"/>
  <c r="P123" i="10"/>
  <c r="P153" i="10"/>
  <c r="R153" i="10" s="1"/>
  <c r="T153" i="10" s="1"/>
  <c r="P173" i="10"/>
  <c r="P189" i="10"/>
  <c r="P223" i="10"/>
  <c r="R223" i="10" s="1"/>
  <c r="T223" i="10" s="1"/>
  <c r="P132" i="10"/>
  <c r="P34" i="10"/>
  <c r="R34" i="10" s="1"/>
  <c r="T34" i="10" s="1"/>
  <c r="P196" i="10"/>
  <c r="P166" i="10"/>
  <c r="P136" i="10"/>
  <c r="P56" i="10"/>
  <c r="P105" i="10"/>
  <c r="P146" i="10"/>
  <c r="P162" i="10"/>
  <c r="P182" i="10"/>
  <c r="P237" i="10"/>
  <c r="P206" i="10"/>
  <c r="W3" i="10"/>
  <c r="W39" i="10"/>
  <c r="W7" i="10"/>
  <c r="W42" i="10"/>
  <c r="W20" i="10"/>
  <c r="W52" i="10"/>
  <c r="W53" i="10"/>
  <c r="P129" i="10"/>
  <c r="N129" i="10" s="1"/>
  <c r="P51" i="10"/>
  <c r="R51" i="10" s="1"/>
  <c r="T51" i="10" s="1"/>
  <c r="P101" i="10"/>
  <c r="N101" i="10" s="1"/>
  <c r="P125" i="10"/>
  <c r="N125" i="10" s="1"/>
  <c r="P157" i="10"/>
  <c r="P175" i="10"/>
  <c r="P191" i="10"/>
  <c r="N191" i="10" s="1"/>
  <c r="P219" i="10"/>
  <c r="R219" i="10" s="1"/>
  <c r="T219" i="10" s="1"/>
  <c r="P222" i="10"/>
  <c r="R222" i="10" s="1"/>
  <c r="T222" i="10" s="1"/>
  <c r="P212" i="10"/>
  <c r="R212" i="10" s="1"/>
  <c r="T212" i="10" s="1"/>
  <c r="P178" i="10"/>
  <c r="R178" i="10" s="1"/>
  <c r="T178" i="10" s="1"/>
  <c r="P84" i="10"/>
  <c r="R84" i="10" s="1"/>
  <c r="T84" i="10" s="1"/>
  <c r="P134" i="10"/>
  <c r="N134" i="10" s="1"/>
  <c r="P188" i="10"/>
  <c r="P174" i="10"/>
  <c r="P42" i="10"/>
  <c r="P28" i="10"/>
  <c r="P23" i="10"/>
  <c r="P26" i="10"/>
  <c r="P52" i="10"/>
  <c r="R52" i="10" s="1"/>
  <c r="T52" i="10" s="1"/>
  <c r="P72" i="10"/>
  <c r="N72" i="10" s="1"/>
  <c r="P92" i="10"/>
  <c r="R92" i="10" s="1"/>
  <c r="T92" i="10" s="1"/>
  <c r="P104" i="10"/>
  <c r="R104" i="10" s="1"/>
  <c r="T104" i="10" s="1"/>
  <c r="P120" i="10"/>
  <c r="P128" i="10"/>
  <c r="W4" i="10"/>
  <c r="P210" i="10"/>
  <c r="R210" i="10" s="1"/>
  <c r="T210" i="10" s="1"/>
  <c r="W9" i="10"/>
  <c r="W43" i="10"/>
  <c r="W13" i="10"/>
  <c r="W46" i="10"/>
  <c r="W24" i="10"/>
  <c r="W2" i="10"/>
  <c r="W17" i="10"/>
  <c r="P33" i="10"/>
  <c r="R33" i="10" s="1"/>
  <c r="T33" i="10" s="1"/>
  <c r="P45" i="10"/>
  <c r="R45" i="10" s="1"/>
  <c r="T45" i="10" s="1"/>
  <c r="P59" i="10"/>
  <c r="R59" i="10" s="1"/>
  <c r="T59" i="10" s="1"/>
  <c r="P79" i="10"/>
  <c r="R79" i="10" s="1"/>
  <c r="T79" i="10" s="1"/>
  <c r="P87" i="10"/>
  <c r="R87" i="10" s="1"/>
  <c r="T87" i="10" s="1"/>
  <c r="P109" i="10"/>
  <c r="R109" i="10" s="1"/>
  <c r="T109" i="10" s="1"/>
  <c r="P131" i="10"/>
  <c r="R131" i="10" s="1"/>
  <c r="T131" i="10" s="1"/>
  <c r="P145" i="10"/>
  <c r="P77" i="10"/>
  <c r="N77" i="10" s="1"/>
  <c r="P57" i="10"/>
  <c r="P103" i="10"/>
  <c r="P127" i="10"/>
  <c r="P141" i="10"/>
  <c r="P177" i="10"/>
  <c r="P193" i="10"/>
  <c r="R193" i="10" s="1"/>
  <c r="T193" i="10" s="1"/>
  <c r="P213" i="10"/>
  <c r="N213" i="10" s="1"/>
  <c r="P220" i="10"/>
  <c r="R220" i="10" s="1"/>
  <c r="T220" i="10" s="1"/>
  <c r="P218" i="10"/>
  <c r="N218" i="10" s="1"/>
  <c r="P176" i="10"/>
  <c r="P190" i="10"/>
  <c r="R190" i="10" s="1"/>
  <c r="T190" i="10" s="1"/>
  <c r="P158" i="10"/>
  <c r="R158" i="10" s="1"/>
  <c r="T158" i="10" s="1"/>
  <c r="P106" i="10"/>
  <c r="R106" i="10" s="1"/>
  <c r="T106" i="10" s="1"/>
  <c r="P74" i="10"/>
  <c r="N74" i="10" s="1"/>
  <c r="P68" i="10"/>
  <c r="P24" i="10"/>
  <c r="R24" i="10" s="1"/>
  <c r="T24" i="10" s="1"/>
  <c r="P36" i="10"/>
  <c r="P60" i="10"/>
  <c r="P76" i="10"/>
  <c r="P94" i="10"/>
  <c r="P108" i="10"/>
  <c r="P122" i="10"/>
  <c r="P130" i="10"/>
  <c r="W12" i="10"/>
  <c r="P221" i="10"/>
  <c r="R221" i="10" s="1"/>
  <c r="T221" i="10" s="1"/>
  <c r="W19" i="10"/>
  <c r="W51" i="10"/>
  <c r="W22" i="10"/>
  <c r="W54" i="10"/>
  <c r="W32" i="10"/>
  <c r="W11" i="10"/>
  <c r="W49" i="10"/>
  <c r="P27" i="10"/>
  <c r="R27" i="10" s="1"/>
  <c r="T27" i="10" s="1"/>
  <c r="P37" i="10"/>
  <c r="R37" i="10" s="1"/>
  <c r="T37" i="10" s="1"/>
  <c r="P47" i="10"/>
  <c r="R47" i="10" s="1"/>
  <c r="T47" i="10" s="1"/>
  <c r="P67" i="10"/>
  <c r="P81" i="10"/>
  <c r="P89" i="10"/>
  <c r="R89" i="10" s="1"/>
  <c r="T89" i="10" s="1"/>
  <c r="P111" i="10"/>
  <c r="P133" i="10"/>
  <c r="R133" i="10" s="1"/>
  <c r="T133" i="10" s="1"/>
  <c r="P21" i="10"/>
  <c r="R21" i="10" s="1"/>
  <c r="T21" i="10" s="1"/>
  <c r="P65" i="10"/>
  <c r="P115" i="10"/>
  <c r="N115" i="10" s="1"/>
  <c r="P155" i="10"/>
  <c r="R155" i="10" s="1"/>
  <c r="T155" i="10" s="1"/>
  <c r="P161" i="10"/>
  <c r="R161" i="10" s="1"/>
  <c r="T161" i="10" s="1"/>
  <c r="P181" i="10"/>
  <c r="P231" i="10"/>
  <c r="R231" i="10" s="1"/>
  <c r="T231" i="10" s="1"/>
  <c r="P201" i="10"/>
  <c r="P234" i="10"/>
  <c r="N234" i="10" s="1"/>
  <c r="P209" i="10"/>
  <c r="N209" i="10" s="1"/>
  <c r="P110" i="10"/>
  <c r="R110" i="10" s="1"/>
  <c r="T110" i="10" s="1"/>
  <c r="P54" i="10"/>
  <c r="N54" i="10" s="1"/>
  <c r="R214" i="10"/>
  <c r="T214" i="10" s="1"/>
  <c r="N214" i="10"/>
  <c r="U150" i="13"/>
  <c r="W150" i="13" s="1"/>
  <c r="R254" i="13"/>
  <c r="T254" i="13" s="1"/>
  <c r="U254" i="13"/>
  <c r="W254" i="13" s="1"/>
  <c r="R249" i="13"/>
  <c r="T249" i="13" s="1"/>
  <c r="U249" i="13"/>
  <c r="W249" i="13" s="1"/>
  <c r="R269" i="13"/>
  <c r="T269" i="13" s="1"/>
  <c r="U269" i="13"/>
  <c r="W269" i="13" s="1"/>
  <c r="R313" i="13"/>
  <c r="T313" i="13" s="1"/>
  <c r="U313" i="13"/>
  <c r="W313" i="13" s="1"/>
  <c r="R218" i="13"/>
  <c r="T218" i="13" s="1"/>
  <c r="U218" i="13"/>
  <c r="W218" i="13" s="1"/>
  <c r="P25" i="5"/>
  <c r="R25" i="5" s="1"/>
  <c r="P26" i="5"/>
  <c r="R26" i="5" s="1"/>
  <c r="P31" i="5"/>
  <c r="R31" i="5" s="1"/>
  <c r="P28" i="5"/>
  <c r="R28" i="5" s="1"/>
  <c r="P23" i="5"/>
  <c r="R23" i="5" s="1"/>
  <c r="P30" i="5"/>
  <c r="R30" i="5" s="1"/>
  <c r="P32" i="5"/>
  <c r="R32" i="5" s="1"/>
  <c r="D15" i="5"/>
  <c r="C19" i="5" s="1"/>
  <c r="P21" i="5"/>
  <c r="R21" i="5" s="1"/>
  <c r="P22" i="5"/>
  <c r="R22" i="5" s="1"/>
  <c r="P24" i="5"/>
  <c r="R24" i="5" s="1"/>
  <c r="P29" i="5"/>
  <c r="R29" i="5" s="1"/>
  <c r="R139" i="10"/>
  <c r="T139" i="10" s="1"/>
  <c r="N139" i="10"/>
  <c r="U66" i="13"/>
  <c r="R66" i="13"/>
  <c r="T66" i="13" s="1"/>
  <c r="N107" i="10"/>
  <c r="R107" i="10"/>
  <c r="T107" i="10" s="1"/>
  <c r="R216" i="10"/>
  <c r="T216" i="10" s="1"/>
  <c r="N216" i="10"/>
  <c r="N63" i="10"/>
  <c r="H54" i="6"/>
  <c r="G54" i="6"/>
  <c r="N240" i="10"/>
  <c r="I40" i="14"/>
  <c r="R107" i="13"/>
  <c r="T107" i="13" s="1"/>
  <c r="F77" i="6"/>
  <c r="H77" i="6" s="1"/>
  <c r="I77" i="6"/>
  <c r="J77" i="6" s="1"/>
  <c r="F69" i="6"/>
  <c r="I69" i="6"/>
  <c r="J69" i="6" s="1"/>
  <c r="F61" i="6"/>
  <c r="I61" i="6"/>
  <c r="J61" i="6" s="1"/>
  <c r="F53" i="6"/>
  <c r="H53" i="6" s="1"/>
  <c r="I53" i="6"/>
  <c r="J53" i="6" s="1"/>
  <c r="F37" i="6"/>
  <c r="H37" i="6" s="1"/>
  <c r="I37" i="6"/>
  <c r="J37" i="6" s="1"/>
  <c r="I30" i="6"/>
  <c r="J30" i="6" s="1"/>
  <c r="F30" i="6"/>
  <c r="H30" i="6" s="1"/>
  <c r="L83" i="9"/>
  <c r="K83" i="9"/>
  <c r="I80" i="9"/>
  <c r="H80" i="9"/>
  <c r="K80" i="9"/>
  <c r="L80" i="9"/>
  <c r="I73" i="9"/>
  <c r="H73" i="9"/>
  <c r="K73" i="9"/>
  <c r="J73" i="9"/>
  <c r="L69" i="9"/>
  <c r="F69" i="9"/>
  <c r="J69" i="9"/>
  <c r="I69" i="9"/>
  <c r="H55" i="9"/>
  <c r="L55" i="9"/>
  <c r="K55" i="9"/>
  <c r="J52" i="9"/>
  <c r="L52" i="9"/>
  <c r="I52" i="9"/>
  <c r="H52" i="9"/>
  <c r="F42" i="9"/>
  <c r="K42" i="9"/>
  <c r="I42" i="9"/>
  <c r="H42" i="9"/>
  <c r="K34" i="9"/>
  <c r="L34" i="9"/>
  <c r="H34" i="9"/>
  <c r="J34" i="9"/>
  <c r="I34" i="9"/>
  <c r="F26" i="9"/>
  <c r="J26" i="9"/>
  <c r="R138" i="10"/>
  <c r="T138" i="10" s="1"/>
  <c r="F23" i="14"/>
  <c r="I31" i="14"/>
  <c r="I69" i="14"/>
  <c r="I66" i="14"/>
  <c r="J44" i="14"/>
  <c r="G51" i="6"/>
  <c r="H51" i="6"/>
  <c r="I26" i="14"/>
  <c r="P385" i="1"/>
  <c r="R385" i="1" s="1"/>
  <c r="T385" i="1" s="1"/>
  <c r="P59" i="7"/>
  <c r="R59" i="7" s="1"/>
  <c r="T59" i="7" s="1"/>
  <c r="U126" i="13"/>
  <c r="L48" i="14"/>
  <c r="P61" i="7"/>
  <c r="R61" i="7" s="1"/>
  <c r="T61" i="7" s="1"/>
  <c r="H30" i="9"/>
  <c r="F35" i="6"/>
  <c r="F64" i="14"/>
  <c r="F30" i="14"/>
  <c r="I49" i="14"/>
  <c r="I23" i="14"/>
  <c r="L26" i="14"/>
  <c r="P99" i="7"/>
  <c r="R99" i="7" s="1"/>
  <c r="T99" i="7" s="1"/>
  <c r="P117" i="7"/>
  <c r="R117" i="7" s="1"/>
  <c r="T117" i="7" s="1"/>
  <c r="P138" i="7"/>
  <c r="R138" i="7" s="1"/>
  <c r="T138" i="7" s="1"/>
  <c r="P91" i="7"/>
  <c r="R91" i="7" s="1"/>
  <c r="T91" i="7" s="1"/>
  <c r="P51" i="7"/>
  <c r="R51" i="7" s="1"/>
  <c r="T51" i="7" s="1"/>
  <c r="P42" i="7"/>
  <c r="R42" i="7" s="1"/>
  <c r="T42" i="7" s="1"/>
  <c r="P23" i="7"/>
  <c r="R23" i="7" s="1"/>
  <c r="T23" i="7" s="1"/>
  <c r="P30" i="7"/>
  <c r="R30" i="7" s="1"/>
  <c r="T30" i="7" s="1"/>
  <c r="P94" i="7"/>
  <c r="R94" i="7" s="1"/>
  <c r="T94" i="7" s="1"/>
  <c r="G43" i="6"/>
  <c r="K26" i="14"/>
  <c r="P338" i="1"/>
  <c r="R338" i="1" s="1"/>
  <c r="T338" i="1" s="1"/>
  <c r="L79" i="14"/>
  <c r="K48" i="14"/>
  <c r="P93" i="7"/>
  <c r="R93" i="7" s="1"/>
  <c r="T93" i="7" s="1"/>
  <c r="I30" i="9"/>
  <c r="I51" i="6"/>
  <c r="J51" i="6" s="1"/>
  <c r="I43" i="6"/>
  <c r="J43" i="6" s="1"/>
  <c r="F37" i="9"/>
  <c r="F60" i="14"/>
  <c r="J23" i="14"/>
  <c r="P54" i="7"/>
  <c r="R54" i="7" s="1"/>
  <c r="T54" i="7" s="1"/>
  <c r="P43" i="7"/>
  <c r="R43" i="7" s="1"/>
  <c r="T43" i="7" s="1"/>
  <c r="U99" i="13"/>
  <c r="G73" i="6"/>
  <c r="L42" i="14"/>
  <c r="J42" i="14"/>
  <c r="U96" i="13"/>
  <c r="F79" i="14"/>
  <c r="P87" i="7"/>
  <c r="R87" i="7" s="1"/>
  <c r="T87" i="7" s="1"/>
  <c r="P123" i="7"/>
  <c r="R123" i="7" s="1"/>
  <c r="T123" i="7" s="1"/>
  <c r="P27" i="7"/>
  <c r="R27" i="7" s="1"/>
  <c r="T27" i="7" s="1"/>
  <c r="P47" i="7"/>
  <c r="R47" i="7" s="1"/>
  <c r="T47" i="7" s="1"/>
  <c r="U304" i="13"/>
  <c r="W304" i="13" s="1"/>
  <c r="U159" i="13"/>
  <c r="W159" i="13" s="1"/>
  <c r="K42" i="14"/>
  <c r="K79" i="14"/>
  <c r="P36" i="7"/>
  <c r="R36" i="7" s="1"/>
  <c r="T36" i="7" s="1"/>
  <c r="K22" i="9"/>
  <c r="I67" i="6"/>
  <c r="J67" i="6" s="1"/>
  <c r="K45" i="9"/>
  <c r="I44" i="14"/>
  <c r="J64" i="14"/>
  <c r="G32" i="6"/>
  <c r="R135" i="13"/>
  <c r="T135" i="13" s="1"/>
  <c r="G21" i="6"/>
  <c r="I79" i="14"/>
  <c r="P70" i="7"/>
  <c r="R70" i="7" s="1"/>
  <c r="T70" i="7" s="1"/>
  <c r="P83" i="7"/>
  <c r="R83" i="7" s="1"/>
  <c r="T83" i="7" s="1"/>
  <c r="P111" i="7"/>
  <c r="R111" i="7" s="1"/>
  <c r="T111" i="7" s="1"/>
  <c r="P118" i="7"/>
  <c r="R118" i="7" s="1"/>
  <c r="T118" i="7" s="1"/>
  <c r="P31" i="7"/>
  <c r="R31" i="7" s="1"/>
  <c r="T31" i="7" s="1"/>
  <c r="U71" i="13"/>
  <c r="P347" i="1"/>
  <c r="R347" i="1" s="1"/>
  <c r="T347" i="1" s="1"/>
  <c r="L56" i="14"/>
  <c r="P52" i="7"/>
  <c r="R52" i="7" s="1"/>
  <c r="T52" i="7" s="1"/>
  <c r="J22" i="9"/>
  <c r="I83" i="6"/>
  <c r="J83" i="6" s="1"/>
  <c r="I75" i="6"/>
  <c r="J75" i="6" s="1"/>
  <c r="F67" i="6"/>
  <c r="H67" i="6" s="1"/>
  <c r="U138" i="13"/>
  <c r="I42" i="14"/>
  <c r="P108" i="7"/>
  <c r="R108" i="7" s="1"/>
  <c r="T108" i="7" s="1"/>
  <c r="H22" i="9"/>
  <c r="I24" i="9"/>
  <c r="F44" i="14"/>
  <c r="P109" i="7"/>
  <c r="R109" i="7" s="1"/>
  <c r="T109" i="7" s="1"/>
  <c r="P50" i="7"/>
  <c r="R50" i="7" s="1"/>
  <c r="T50" i="7" s="1"/>
  <c r="P46" i="7"/>
  <c r="R46" i="7" s="1"/>
  <c r="T46" i="7" s="1"/>
  <c r="P66" i="7"/>
  <c r="R66" i="7" s="1"/>
  <c r="T66" i="7" s="1"/>
  <c r="F26" i="14"/>
  <c r="P121" i="7"/>
  <c r="R121" i="7" s="1"/>
  <c r="T121" i="7" s="1"/>
  <c r="P106" i="7"/>
  <c r="R106" i="7" s="1"/>
  <c r="T106" i="7" s="1"/>
  <c r="P75" i="7"/>
  <c r="R75" i="7" s="1"/>
  <c r="T75" i="7" s="1"/>
  <c r="P38" i="7"/>
  <c r="R38" i="7" s="1"/>
  <c r="T38" i="7" s="1"/>
  <c r="P137" i="7"/>
  <c r="R137" i="7" s="1"/>
  <c r="T137" i="7" s="1"/>
  <c r="P78" i="7"/>
  <c r="R78" i="7" s="1"/>
  <c r="T78" i="7" s="1"/>
  <c r="G29" i="6"/>
  <c r="U146" i="13"/>
  <c r="R94" i="13"/>
  <c r="T94" i="13" s="1"/>
  <c r="U63" i="13"/>
  <c r="P56" i="7"/>
  <c r="R56" i="7" s="1"/>
  <c r="T56" i="7" s="1"/>
  <c r="L22" i="9"/>
  <c r="P119" i="7"/>
  <c r="R119" i="7" s="1"/>
  <c r="T119" i="7" s="1"/>
  <c r="I22" i="9"/>
  <c r="I59" i="6"/>
  <c r="J59" i="6" s="1"/>
  <c r="I21" i="6"/>
  <c r="J21" i="6" s="1"/>
  <c r="J79" i="14"/>
  <c r="P102" i="7"/>
  <c r="R102" i="7" s="1"/>
  <c r="T102" i="7" s="1"/>
  <c r="P79" i="7"/>
  <c r="R79" i="7" s="1"/>
  <c r="T79" i="7" s="1"/>
  <c r="D16" i="7"/>
  <c r="D19" i="7" s="1"/>
  <c r="U97" i="13"/>
  <c r="J26" i="14"/>
  <c r="F42" i="14"/>
  <c r="P367" i="1"/>
  <c r="U367" i="1" s="1"/>
  <c r="P126" i="7"/>
  <c r="R126" i="7" s="1"/>
  <c r="T126" i="7" s="1"/>
  <c r="L45" i="9"/>
  <c r="P67" i="7"/>
  <c r="R67" i="7" s="1"/>
  <c r="T67" i="7" s="1"/>
  <c r="P133" i="7"/>
  <c r="R133" i="7" s="1"/>
  <c r="T133" i="7" s="1"/>
  <c r="P132" i="7"/>
  <c r="R132" i="7" s="1"/>
  <c r="T132" i="7" s="1"/>
  <c r="P82" i="7"/>
  <c r="R82" i="7" s="1"/>
  <c r="T82" i="7" s="1"/>
  <c r="P131" i="7"/>
  <c r="R131" i="7" s="1"/>
  <c r="T131" i="7" s="1"/>
  <c r="N45" i="10"/>
  <c r="U157" i="13"/>
  <c r="W157" i="13" s="1"/>
  <c r="R73" i="13"/>
  <c r="T73" i="13" s="1"/>
  <c r="U140" i="13"/>
  <c r="L64" i="14"/>
  <c r="P72" i="7"/>
  <c r="R72" i="7" s="1"/>
  <c r="T72" i="7" s="1"/>
  <c r="L30" i="9"/>
  <c r="P127" i="7"/>
  <c r="R127" i="7" s="1"/>
  <c r="T127" i="7" s="1"/>
  <c r="F30" i="9"/>
  <c r="I31" i="6"/>
  <c r="J31" i="6" s="1"/>
  <c r="J48" i="9"/>
  <c r="F36" i="14"/>
  <c r="I30" i="14"/>
  <c r="J31" i="14"/>
  <c r="P85" i="1"/>
  <c r="G391" i="1"/>
  <c r="V391" i="1"/>
  <c r="P391" i="1"/>
  <c r="H80" i="6"/>
  <c r="G80" i="6"/>
  <c r="G75" i="6"/>
  <c r="U222" i="13"/>
  <c r="W222" i="13" s="1"/>
  <c r="U165" i="13"/>
  <c r="W165" i="13" s="1"/>
  <c r="P253" i="1"/>
  <c r="U253" i="1" s="1"/>
  <c r="W253" i="1" s="1"/>
  <c r="K62" i="14"/>
  <c r="H26" i="9"/>
  <c r="N106" i="10"/>
  <c r="G79" i="6"/>
  <c r="K26" i="9"/>
  <c r="H58" i="9"/>
  <c r="D13" i="3"/>
  <c r="L75" i="9"/>
  <c r="P28" i="1"/>
  <c r="U28" i="1" s="1"/>
  <c r="J48" i="14"/>
  <c r="I39" i="6"/>
  <c r="J39" i="6" s="1"/>
  <c r="P371" i="1"/>
  <c r="U371" i="1" s="1"/>
  <c r="W371" i="1" s="1"/>
  <c r="L40" i="9"/>
  <c r="H38" i="6"/>
  <c r="K41" i="14"/>
  <c r="I26" i="9"/>
  <c r="P344" i="1"/>
  <c r="U344" i="1" s="1"/>
  <c r="W344" i="1" s="1"/>
  <c r="F28" i="14"/>
  <c r="I28" i="14"/>
  <c r="P380" i="1"/>
  <c r="R380" i="1" s="1"/>
  <c r="T380" i="1" s="1"/>
  <c r="U181" i="13"/>
  <c r="W181" i="13" s="1"/>
  <c r="J62" i="14"/>
  <c r="J54" i="14"/>
  <c r="G63" i="6"/>
  <c r="F70" i="14"/>
  <c r="I62" i="14"/>
  <c r="I54" i="14"/>
  <c r="R56" i="13"/>
  <c r="T56" i="13" s="1"/>
  <c r="P379" i="1"/>
  <c r="R379" i="1" s="1"/>
  <c r="T379" i="1" s="1"/>
  <c r="U284" i="13"/>
  <c r="W284" i="13" s="1"/>
  <c r="U306" i="13"/>
  <c r="W306" i="13" s="1"/>
  <c r="P177" i="1"/>
  <c r="U177" i="1" s="1"/>
  <c r="W177" i="1" s="1"/>
  <c r="L41" i="14"/>
  <c r="K77" i="14"/>
  <c r="K40" i="9"/>
  <c r="L26" i="9"/>
  <c r="H62" i="9"/>
  <c r="G78" i="6"/>
  <c r="F33" i="9"/>
  <c r="F48" i="14"/>
  <c r="I48" i="14"/>
  <c r="U132" i="13"/>
  <c r="P383" i="1"/>
  <c r="F62" i="14"/>
  <c r="F54" i="14"/>
  <c r="N114" i="10"/>
  <c r="P386" i="1"/>
  <c r="R386" i="1" s="1"/>
  <c r="T386" i="1" s="1"/>
  <c r="M13" i="3"/>
  <c r="G26" i="6"/>
  <c r="U215" i="13"/>
  <c r="W215" i="13" s="1"/>
  <c r="N194" i="10"/>
  <c r="L77" i="14"/>
  <c r="H40" i="9"/>
  <c r="I81" i="9"/>
  <c r="J62" i="9"/>
  <c r="F71" i="6"/>
  <c r="H71" i="6" s="1"/>
  <c r="K69" i="9"/>
  <c r="L34" i="14"/>
  <c r="P384" i="1"/>
  <c r="U231" i="13"/>
  <c r="W231" i="13" s="1"/>
  <c r="U179" i="13"/>
  <c r="W179" i="13" s="1"/>
  <c r="P352" i="1"/>
  <c r="U352" i="1" s="1"/>
  <c r="W352" i="1" s="1"/>
  <c r="P360" i="1"/>
  <c r="R360" i="1" s="1"/>
  <c r="T360" i="1" s="1"/>
  <c r="F40" i="9"/>
  <c r="J81" i="9"/>
  <c r="F62" i="9"/>
  <c r="G64" i="6"/>
  <c r="H72" i="9"/>
  <c r="F77" i="14"/>
  <c r="J77" i="14"/>
  <c r="J49" i="14"/>
  <c r="K54" i="14"/>
  <c r="R232" i="13"/>
  <c r="T232" i="13" s="1"/>
  <c r="J70" i="14"/>
  <c r="H33" i="9"/>
  <c r="L70" i="14"/>
  <c r="J33" i="9"/>
  <c r="B15" i="3"/>
  <c r="U72" i="13"/>
  <c r="P381" i="1"/>
  <c r="P375" i="1"/>
  <c r="R375" i="1" s="1"/>
  <c r="T375" i="1" s="1"/>
  <c r="I47" i="6"/>
  <c r="J47" i="6" s="1"/>
  <c r="K62" i="9"/>
  <c r="F81" i="9"/>
  <c r="P271" i="1"/>
  <c r="U271" i="1" s="1"/>
  <c r="W271" i="1" s="1"/>
  <c r="F55" i="6"/>
  <c r="H55" i="6" s="1"/>
  <c r="H69" i="9"/>
  <c r="L62" i="14"/>
  <c r="J28" i="14"/>
  <c r="I13" i="3"/>
  <c r="P378" i="1"/>
  <c r="R378" i="1" s="1"/>
  <c r="T378" i="1" s="1"/>
  <c r="R176" i="13"/>
  <c r="T176" i="13" s="1"/>
  <c r="U211" i="13"/>
  <c r="W211" i="13" s="1"/>
  <c r="K33" i="9"/>
  <c r="P369" i="1"/>
  <c r="U369" i="1" s="1"/>
  <c r="W369" i="1" s="1"/>
  <c r="L54" i="14"/>
  <c r="N58" i="10"/>
  <c r="P256" i="1"/>
  <c r="U256" i="1" s="1"/>
  <c r="W256" i="1" s="1"/>
  <c r="I79" i="6"/>
  <c r="J79" i="6" s="1"/>
  <c r="U251" i="13"/>
  <c r="W251" i="13" s="1"/>
  <c r="U168" i="13"/>
  <c r="W168" i="13" s="1"/>
  <c r="P117" i="1"/>
  <c r="H59" i="6"/>
  <c r="K75" i="9"/>
  <c r="I75" i="9"/>
  <c r="I33" i="9"/>
  <c r="U98" i="13"/>
  <c r="N169" i="10"/>
  <c r="N39" i="10"/>
  <c r="U212" i="13"/>
  <c r="W212" i="13" s="1"/>
  <c r="U115" i="13"/>
  <c r="U128" i="13"/>
  <c r="R45" i="13"/>
  <c r="T45" i="13" s="1"/>
  <c r="L58" i="9"/>
  <c r="F58" i="9"/>
  <c r="J58" i="9"/>
  <c r="I58" i="9"/>
  <c r="H34" i="14"/>
  <c r="F34" i="14"/>
  <c r="I34" i="14"/>
  <c r="H27" i="14"/>
  <c r="L27" i="14"/>
  <c r="P236" i="1"/>
  <c r="U236" i="1" s="1"/>
  <c r="W236" i="1" s="1"/>
  <c r="P36" i="1"/>
  <c r="U36" i="1" s="1"/>
  <c r="P92" i="1"/>
  <c r="U92" i="1" s="1"/>
  <c r="P324" i="1"/>
  <c r="P169" i="1"/>
  <c r="P284" i="1"/>
  <c r="U284" i="1" s="1"/>
  <c r="W284" i="1" s="1"/>
  <c r="P44" i="1"/>
  <c r="R44" i="1" s="1"/>
  <c r="T44" i="1" s="1"/>
  <c r="P102" i="1"/>
  <c r="R102" i="1" s="1"/>
  <c r="T102" i="1" s="1"/>
  <c r="P300" i="1"/>
  <c r="U300" i="1" s="1"/>
  <c r="W300" i="1" s="1"/>
  <c r="P229" i="1"/>
  <c r="P251" i="1"/>
  <c r="R251" i="1" s="1"/>
  <c r="T251" i="1" s="1"/>
  <c r="P49" i="1"/>
  <c r="R49" i="1" s="1"/>
  <c r="T49" i="1" s="1"/>
  <c r="P124" i="1"/>
  <c r="U124" i="1" s="1"/>
  <c r="P313" i="1"/>
  <c r="P57" i="1"/>
  <c r="R57" i="1" s="1"/>
  <c r="T57" i="1" s="1"/>
  <c r="P130" i="1"/>
  <c r="R130" i="1" s="1"/>
  <c r="T130" i="1" s="1"/>
  <c r="P329" i="1"/>
  <c r="P276" i="1"/>
  <c r="U276" i="1" s="1"/>
  <c r="W276" i="1" s="1"/>
  <c r="P65" i="1"/>
  <c r="R65" i="1" s="1"/>
  <c r="T65" i="1" s="1"/>
  <c r="P138" i="1"/>
  <c r="P211" i="1"/>
  <c r="R211" i="1" s="1"/>
  <c r="T211" i="1" s="1"/>
  <c r="P265" i="1"/>
  <c r="P288" i="1"/>
  <c r="P108" i="1"/>
  <c r="U108" i="1" s="1"/>
  <c r="P244" i="1"/>
  <c r="U244" i="1" s="1"/>
  <c r="W244" i="1" s="1"/>
  <c r="P80" i="1"/>
  <c r="U80" i="1" s="1"/>
  <c r="P144" i="1"/>
  <c r="R144" i="1" s="1"/>
  <c r="T144" i="1" s="1"/>
  <c r="P365" i="1"/>
  <c r="U365" i="1" s="1"/>
  <c r="W365" i="1" s="1"/>
  <c r="P306" i="1"/>
  <c r="R306" i="1" s="1"/>
  <c r="T306" i="1" s="1"/>
  <c r="P157" i="1"/>
  <c r="R157" i="1" s="1"/>
  <c r="T157" i="1" s="1"/>
  <c r="P357" i="1"/>
  <c r="U357" i="1" s="1"/>
  <c r="W357" i="1" s="1"/>
  <c r="P249" i="1"/>
  <c r="R249" i="1" s="1"/>
  <c r="T249" i="1" s="1"/>
  <c r="P339" i="1"/>
  <c r="U207" i="13"/>
  <c r="W207" i="13" s="1"/>
  <c r="H40" i="14"/>
  <c r="J40" i="14"/>
  <c r="F40" i="14"/>
  <c r="K40" i="14"/>
  <c r="U88" i="13"/>
  <c r="U44" i="13"/>
  <c r="R114" i="13"/>
  <c r="T114" i="13" s="1"/>
  <c r="N102" i="10"/>
  <c r="H59" i="14"/>
  <c r="K59" i="14"/>
  <c r="H51" i="14"/>
  <c r="K51" i="14"/>
  <c r="U26" i="13"/>
  <c r="R52" i="13"/>
  <c r="T52" i="13" s="1"/>
  <c r="R112" i="13"/>
  <c r="T112" i="13" s="1"/>
  <c r="U62" i="13"/>
  <c r="N21" i="10"/>
  <c r="F50" i="6"/>
  <c r="I50" i="6"/>
  <c r="J50" i="6" s="1"/>
  <c r="F42" i="6"/>
  <c r="H42" i="6" s="1"/>
  <c r="I42" i="6"/>
  <c r="J42" i="6" s="1"/>
  <c r="F34" i="6"/>
  <c r="H34" i="6" s="1"/>
  <c r="I34" i="6"/>
  <c r="J34" i="6" s="1"/>
  <c r="F82" i="9"/>
  <c r="J82" i="9"/>
  <c r="K82" i="9"/>
  <c r="F79" i="9"/>
  <c r="K79" i="9"/>
  <c r="I79" i="9"/>
  <c r="J43" i="9"/>
  <c r="L43" i="9"/>
  <c r="F43" i="9"/>
  <c r="I43" i="9"/>
  <c r="F35" i="9"/>
  <c r="L35" i="9"/>
  <c r="P29" i="7"/>
  <c r="R29" i="7" s="1"/>
  <c r="T29" i="7" s="1"/>
  <c r="P81" i="7"/>
  <c r="R81" i="7" s="1"/>
  <c r="T81" i="7" s="1"/>
  <c r="P49" i="7"/>
  <c r="R49" i="7" s="1"/>
  <c r="T49" i="7" s="1"/>
  <c r="P64" i="7"/>
  <c r="R64" i="7" s="1"/>
  <c r="T64" i="7" s="1"/>
  <c r="P100" i="7"/>
  <c r="R100" i="7" s="1"/>
  <c r="T100" i="7" s="1"/>
  <c r="P44" i="7"/>
  <c r="R44" i="7" s="1"/>
  <c r="T44" i="7" s="1"/>
  <c r="P62" i="7"/>
  <c r="R62" i="7" s="1"/>
  <c r="T62" i="7" s="1"/>
  <c r="P98" i="7"/>
  <c r="R98" i="7" s="1"/>
  <c r="T98" i="7" s="1"/>
  <c r="P90" i="7"/>
  <c r="R90" i="7" s="1"/>
  <c r="T90" i="7" s="1"/>
  <c r="P122" i="7"/>
  <c r="R122" i="7" s="1"/>
  <c r="T122" i="7" s="1"/>
  <c r="P55" i="7"/>
  <c r="R55" i="7" s="1"/>
  <c r="T55" i="7" s="1"/>
  <c r="P107" i="7"/>
  <c r="R107" i="7" s="1"/>
  <c r="T107" i="7" s="1"/>
  <c r="P86" i="7"/>
  <c r="R86" i="7" s="1"/>
  <c r="T86" i="7" s="1"/>
  <c r="P74" i="7"/>
  <c r="R74" i="7" s="1"/>
  <c r="T74" i="7" s="1"/>
  <c r="P135" i="7"/>
  <c r="R135" i="7" s="1"/>
  <c r="T135" i="7" s="1"/>
  <c r="P101" i="7"/>
  <c r="R101" i="7" s="1"/>
  <c r="T101" i="7" s="1"/>
  <c r="P69" i="7"/>
  <c r="R69" i="7" s="1"/>
  <c r="T69" i="7" s="1"/>
  <c r="P25" i="7"/>
  <c r="R25" i="7" s="1"/>
  <c r="T25" i="7" s="1"/>
  <c r="P89" i="7"/>
  <c r="R89" i="7" s="1"/>
  <c r="T89" i="7" s="1"/>
  <c r="P57" i="7"/>
  <c r="R57" i="7" s="1"/>
  <c r="T57" i="7" s="1"/>
  <c r="P21" i="7"/>
  <c r="R21" i="7" s="1"/>
  <c r="T21" i="7" s="1"/>
  <c r="P110" i="7"/>
  <c r="R110" i="7" s="1"/>
  <c r="T110" i="7" s="1"/>
  <c r="P104" i="7"/>
  <c r="R104" i="7" s="1"/>
  <c r="T104" i="7" s="1"/>
  <c r="P48" i="7"/>
  <c r="R48" i="7" s="1"/>
  <c r="T48" i="7" s="1"/>
  <c r="P92" i="7"/>
  <c r="R92" i="7" s="1"/>
  <c r="T92" i="7" s="1"/>
  <c r="P129" i="7"/>
  <c r="R129" i="7" s="1"/>
  <c r="T129" i="7" s="1"/>
  <c r="P33" i="7"/>
  <c r="R33" i="7" s="1"/>
  <c r="T33" i="7" s="1"/>
  <c r="P120" i="7"/>
  <c r="R120" i="7" s="1"/>
  <c r="T120" i="7" s="1"/>
  <c r="P77" i="7"/>
  <c r="R77" i="7" s="1"/>
  <c r="T77" i="7" s="1"/>
  <c r="P45" i="7"/>
  <c r="R45" i="7" s="1"/>
  <c r="T45" i="7" s="1"/>
  <c r="P96" i="7"/>
  <c r="R96" i="7" s="1"/>
  <c r="T96" i="7" s="1"/>
  <c r="P40" i="7"/>
  <c r="R40" i="7" s="1"/>
  <c r="T40" i="7" s="1"/>
  <c r="P84" i="7"/>
  <c r="R84" i="7" s="1"/>
  <c r="T84" i="7" s="1"/>
  <c r="P28" i="7"/>
  <c r="R28" i="7" s="1"/>
  <c r="T28" i="7" s="1"/>
  <c r="P115" i="7"/>
  <c r="R115" i="7" s="1"/>
  <c r="T115" i="7" s="1"/>
  <c r="P116" i="7"/>
  <c r="R116" i="7" s="1"/>
  <c r="T116" i="7" s="1"/>
  <c r="P97" i="7"/>
  <c r="R97" i="7" s="1"/>
  <c r="T97" i="7" s="1"/>
  <c r="P65" i="7"/>
  <c r="R65" i="7" s="1"/>
  <c r="T65" i="7" s="1"/>
  <c r="P32" i="7"/>
  <c r="R32" i="7" s="1"/>
  <c r="T32" i="7" s="1"/>
  <c r="P76" i="7"/>
  <c r="R76" i="7" s="1"/>
  <c r="T76" i="7" s="1"/>
  <c r="P134" i="7"/>
  <c r="R134" i="7" s="1"/>
  <c r="T134" i="7" s="1"/>
  <c r="P26" i="7"/>
  <c r="R26" i="7" s="1"/>
  <c r="T26" i="7" s="1"/>
  <c r="P35" i="7"/>
  <c r="R35" i="7" s="1"/>
  <c r="T35" i="7" s="1"/>
  <c r="P124" i="7"/>
  <c r="R124" i="7" s="1"/>
  <c r="T124" i="7" s="1"/>
  <c r="P34" i="7"/>
  <c r="R34" i="7" s="1"/>
  <c r="T34" i="7" s="1"/>
  <c r="P71" i="7"/>
  <c r="R71" i="7" s="1"/>
  <c r="T71" i="7" s="1"/>
  <c r="P95" i="7"/>
  <c r="R95" i="7" s="1"/>
  <c r="T95" i="7" s="1"/>
  <c r="P114" i="7"/>
  <c r="R114" i="7" s="1"/>
  <c r="T114" i="7" s="1"/>
  <c r="P85" i="7"/>
  <c r="R85" i="7" s="1"/>
  <c r="T85" i="7" s="1"/>
  <c r="P53" i="7"/>
  <c r="R53" i="7" s="1"/>
  <c r="T53" i="7" s="1"/>
  <c r="P37" i="7"/>
  <c r="R37" i="7" s="1"/>
  <c r="T37" i="7" s="1"/>
  <c r="P88" i="7"/>
  <c r="R88" i="7" s="1"/>
  <c r="T88" i="7" s="1"/>
  <c r="P24" i="7"/>
  <c r="R24" i="7" s="1"/>
  <c r="T24" i="7" s="1"/>
  <c r="P68" i="7"/>
  <c r="R68" i="7" s="1"/>
  <c r="T68" i="7" s="1"/>
  <c r="P128" i="7"/>
  <c r="R128" i="7" s="1"/>
  <c r="T128" i="7" s="1"/>
  <c r="P113" i="7"/>
  <c r="R113" i="7" s="1"/>
  <c r="T113" i="7" s="1"/>
  <c r="P105" i="7"/>
  <c r="R105" i="7" s="1"/>
  <c r="T105" i="7" s="1"/>
  <c r="P73" i="7"/>
  <c r="R73" i="7" s="1"/>
  <c r="T73" i="7" s="1"/>
  <c r="P41" i="7"/>
  <c r="R41" i="7" s="1"/>
  <c r="T41" i="7" s="1"/>
  <c r="D15" i="7"/>
  <c r="C19" i="7" s="1"/>
  <c r="P80" i="7"/>
  <c r="R80" i="7" s="1"/>
  <c r="T80" i="7" s="1"/>
  <c r="P136" i="7"/>
  <c r="R136" i="7" s="1"/>
  <c r="T136" i="7" s="1"/>
  <c r="P60" i="7"/>
  <c r="R60" i="7" s="1"/>
  <c r="T60" i="7" s="1"/>
  <c r="H65" i="14"/>
  <c r="J65" i="14"/>
  <c r="F65" i="14"/>
  <c r="K65" i="14"/>
  <c r="U204" i="13"/>
  <c r="W204" i="13" s="1"/>
  <c r="N208" i="10"/>
  <c r="R208" i="10"/>
  <c r="T208" i="10" s="1"/>
  <c r="H72" i="14"/>
  <c r="K72" i="14"/>
  <c r="L72" i="14"/>
  <c r="P39" i="7"/>
  <c r="R39" i="7" s="1"/>
  <c r="T39" i="7" s="1"/>
  <c r="I36" i="14"/>
  <c r="I60" i="14"/>
  <c r="I53" i="14"/>
  <c r="J66" i="14"/>
  <c r="I62" i="9"/>
  <c r="H36" i="14"/>
  <c r="F67" i="9"/>
  <c r="K48" i="9"/>
  <c r="F53" i="14"/>
  <c r="J53" i="14"/>
  <c r="F74" i="6"/>
  <c r="H74" i="6" s="1"/>
  <c r="I74" i="6"/>
  <c r="J74" i="6" s="1"/>
  <c r="F66" i="6"/>
  <c r="I66" i="6"/>
  <c r="J66" i="6" s="1"/>
  <c r="F58" i="6"/>
  <c r="I58" i="6"/>
  <c r="J58" i="6" s="1"/>
  <c r="P112" i="1"/>
  <c r="P174" i="1"/>
  <c r="P197" i="1"/>
  <c r="P209" i="1"/>
  <c r="R209" i="1" s="1"/>
  <c r="T209" i="1" s="1"/>
  <c r="P221" i="1"/>
  <c r="R221" i="1" s="1"/>
  <c r="T221" i="1" s="1"/>
  <c r="P231" i="1"/>
  <c r="P21" i="1"/>
  <c r="P29" i="1"/>
  <c r="P50" i="1"/>
  <c r="P58" i="1"/>
  <c r="U58" i="1" s="1"/>
  <c r="P66" i="1"/>
  <c r="P74" i="1"/>
  <c r="R74" i="1" s="1"/>
  <c r="T74" i="1" s="1"/>
  <c r="P93" i="1"/>
  <c r="P110" i="1"/>
  <c r="P125" i="1"/>
  <c r="P131" i="1"/>
  <c r="P139" i="1"/>
  <c r="U139" i="1" s="1"/>
  <c r="P145" i="1"/>
  <c r="R145" i="1" s="1"/>
  <c r="T145" i="1" s="1"/>
  <c r="P280" i="1"/>
  <c r="U280" i="1" s="1"/>
  <c r="W280" i="1" s="1"/>
  <c r="P195" i="1"/>
  <c r="P230" i="1"/>
  <c r="U230" i="1" s="1"/>
  <c r="W230" i="1" s="1"/>
  <c r="P264" i="1"/>
  <c r="P364" i="1"/>
  <c r="P356" i="1"/>
  <c r="P342" i="1"/>
  <c r="R342" i="1" s="1"/>
  <c r="T342" i="1" s="1"/>
  <c r="P322" i="1"/>
  <c r="P293" i="1"/>
  <c r="P323" i="1"/>
  <c r="P285" i="1"/>
  <c r="P118" i="1"/>
  <c r="P237" i="1"/>
  <c r="P245" i="1"/>
  <c r="P257" i="1"/>
  <c r="U257" i="1" s="1"/>
  <c r="P272" i="1"/>
  <c r="U272" i="1" s="1"/>
  <c r="W272" i="1" s="1"/>
  <c r="P281" i="1"/>
  <c r="P296" i="1"/>
  <c r="U296" i="1" s="1"/>
  <c r="W296" i="1" s="1"/>
  <c r="P23" i="1"/>
  <c r="P30" i="1"/>
  <c r="P37" i="1"/>
  <c r="R37" i="1" s="1"/>
  <c r="T37" i="1" s="1"/>
  <c r="P45" i="1"/>
  <c r="P52" i="1"/>
  <c r="P59" i="1"/>
  <c r="P67" i="1"/>
  <c r="U67" i="1" s="1"/>
  <c r="P75" i="1"/>
  <c r="P81" i="1"/>
  <c r="U81" i="1" s="1"/>
  <c r="P86" i="1"/>
  <c r="P94" i="1"/>
  <c r="P104" i="1"/>
  <c r="P126" i="1"/>
  <c r="P132" i="1"/>
  <c r="P140" i="1"/>
  <c r="P146" i="1"/>
  <c r="U146" i="1" s="1"/>
  <c r="P158" i="1"/>
  <c r="R158" i="1" s="1"/>
  <c r="T158" i="1" s="1"/>
  <c r="P191" i="1"/>
  <c r="P214" i="1"/>
  <c r="R214" i="1" s="1"/>
  <c r="T214" i="1" s="1"/>
  <c r="P279" i="1"/>
  <c r="P262" i="1"/>
  <c r="P355" i="1"/>
  <c r="R355" i="1" s="1"/>
  <c r="T355" i="1" s="1"/>
  <c r="P337" i="1"/>
  <c r="R337" i="1" s="1"/>
  <c r="T337" i="1" s="1"/>
  <c r="P320" i="1"/>
  <c r="U320" i="1" s="1"/>
  <c r="P289" i="1"/>
  <c r="P327" i="1"/>
  <c r="R327" i="1" s="1"/>
  <c r="T327" i="1" s="1"/>
  <c r="P321" i="1"/>
  <c r="U321" i="1" s="1"/>
  <c r="W321" i="1" s="1"/>
  <c r="P345" i="1"/>
  <c r="R345" i="1" s="1"/>
  <c r="T345" i="1" s="1"/>
  <c r="P180" i="1"/>
  <c r="P200" i="1"/>
  <c r="P212" i="1"/>
  <c r="R212" i="1" s="1"/>
  <c r="T212" i="1" s="1"/>
  <c r="P223" i="1"/>
  <c r="U223" i="1" s="1"/>
  <c r="W223" i="1" s="1"/>
  <c r="P24" i="1"/>
  <c r="P31" i="1"/>
  <c r="P40" i="1"/>
  <c r="P46" i="1"/>
  <c r="P60" i="1"/>
  <c r="P68" i="1"/>
  <c r="P82" i="1"/>
  <c r="P87" i="1"/>
  <c r="P95" i="1"/>
  <c r="R95" i="1" s="1"/>
  <c r="T95" i="1" s="1"/>
  <c r="P113" i="1"/>
  <c r="P133" i="1"/>
  <c r="R133" i="1" s="1"/>
  <c r="T133" i="1" s="1"/>
  <c r="P141" i="1"/>
  <c r="P147" i="1"/>
  <c r="P159" i="1"/>
  <c r="R159" i="1" s="1"/>
  <c r="T159" i="1" s="1"/>
  <c r="P182" i="1"/>
  <c r="R182" i="1" s="1"/>
  <c r="T182" i="1" s="1"/>
  <c r="P278" i="1"/>
  <c r="U278" i="1" s="1"/>
  <c r="W278" i="1" s="1"/>
  <c r="P374" i="1"/>
  <c r="P363" i="1"/>
  <c r="P354" i="1"/>
  <c r="U354" i="1" s="1"/>
  <c r="W354" i="1" s="1"/>
  <c r="P335" i="1"/>
  <c r="P318" i="1"/>
  <c r="P286" i="1"/>
  <c r="P317" i="1"/>
  <c r="P319" i="1"/>
  <c r="P334" i="1"/>
  <c r="U334" i="1" s="1"/>
  <c r="P120" i="1"/>
  <c r="P263" i="1"/>
  <c r="P239" i="1"/>
  <c r="R239" i="1" s="1"/>
  <c r="T239" i="1" s="1"/>
  <c r="P258" i="1"/>
  <c r="P273" i="1"/>
  <c r="P282" i="1"/>
  <c r="R282" i="1" s="1"/>
  <c r="T282" i="1" s="1"/>
  <c r="P297" i="1"/>
  <c r="P53" i="1"/>
  <c r="R53" i="1" s="1"/>
  <c r="T53" i="1" s="1"/>
  <c r="P76" i="1"/>
  <c r="P83" i="1"/>
  <c r="P88" i="1"/>
  <c r="P96" i="1"/>
  <c r="P105" i="1"/>
  <c r="P121" i="1"/>
  <c r="P127" i="1"/>
  <c r="R127" i="1" s="1"/>
  <c r="T127" i="1" s="1"/>
  <c r="P135" i="1"/>
  <c r="P148" i="1"/>
  <c r="R148" i="1" s="1"/>
  <c r="T148" i="1" s="1"/>
  <c r="P161" i="1"/>
  <c r="R161" i="1" s="1"/>
  <c r="T161" i="1" s="1"/>
  <c r="P150" i="1"/>
  <c r="P176" i="1"/>
  <c r="P163" i="1"/>
  <c r="P275" i="1"/>
  <c r="P372" i="1"/>
  <c r="P353" i="1"/>
  <c r="P333" i="1"/>
  <c r="P316" i="1"/>
  <c r="R316" i="1" s="1"/>
  <c r="T316" i="1" s="1"/>
  <c r="P294" i="1"/>
  <c r="P315" i="1"/>
  <c r="U315" i="1" s="1"/>
  <c r="W315" i="1" s="1"/>
  <c r="P311" i="1"/>
  <c r="P299" i="1"/>
  <c r="P162" i="1"/>
  <c r="P269" i="1"/>
  <c r="P183" i="1"/>
  <c r="P203" i="1"/>
  <c r="P215" i="1"/>
  <c r="P224" i="1"/>
  <c r="U224" i="1" s="1"/>
  <c r="P25" i="1"/>
  <c r="P32" i="1"/>
  <c r="P41" i="1"/>
  <c r="P47" i="1"/>
  <c r="P54" i="1"/>
  <c r="P62" i="1"/>
  <c r="P69" i="1"/>
  <c r="P77" i="1"/>
  <c r="U77" i="1" s="1"/>
  <c r="P84" i="1"/>
  <c r="P89" i="1"/>
  <c r="P97" i="1"/>
  <c r="U97" i="1" s="1"/>
  <c r="P106" i="1"/>
  <c r="P122" i="1"/>
  <c r="R122" i="1" s="1"/>
  <c r="T122" i="1" s="1"/>
  <c r="P128" i="1"/>
  <c r="R128" i="1" s="1"/>
  <c r="T128" i="1" s="1"/>
  <c r="P136" i="1"/>
  <c r="P142" i="1"/>
  <c r="U142" i="1" s="1"/>
  <c r="P153" i="1"/>
  <c r="U153" i="1" s="1"/>
  <c r="P164" i="1"/>
  <c r="D16" i="1"/>
  <c r="D19" i="1" s="1"/>
  <c r="P167" i="1"/>
  <c r="R167" i="1" s="1"/>
  <c r="T167" i="1" s="1"/>
  <c r="P202" i="1"/>
  <c r="P220" i="1"/>
  <c r="U220" i="1" s="1"/>
  <c r="W220" i="1" s="1"/>
  <c r="P362" i="1"/>
  <c r="P314" i="1"/>
  <c r="P292" i="1"/>
  <c r="P343" i="1"/>
  <c r="P307" i="1"/>
  <c r="U307" i="1" s="1"/>
  <c r="W307" i="1" s="1"/>
  <c r="P287" i="1"/>
  <c r="R287" i="1" s="1"/>
  <c r="T287" i="1" s="1"/>
  <c r="P235" i="1"/>
  <c r="R235" i="1" s="1"/>
  <c r="T235" i="1" s="1"/>
  <c r="P241" i="1"/>
  <c r="U241" i="1" s="1"/>
  <c r="P250" i="1"/>
  <c r="U250" i="1" s="1"/>
  <c r="W250" i="1" s="1"/>
  <c r="P266" i="1"/>
  <c r="R266" i="1" s="1"/>
  <c r="T266" i="1" s="1"/>
  <c r="P277" i="1"/>
  <c r="R277" i="1" s="1"/>
  <c r="T277" i="1" s="1"/>
  <c r="P283" i="1"/>
  <c r="P298" i="1"/>
  <c r="P26" i="1"/>
  <c r="R26" i="1" s="1"/>
  <c r="T26" i="1" s="1"/>
  <c r="P33" i="1"/>
  <c r="P42" i="1"/>
  <c r="U42" i="1" s="1"/>
  <c r="P63" i="1"/>
  <c r="R63" i="1" s="1"/>
  <c r="T63" i="1" s="1"/>
  <c r="P71" i="1"/>
  <c r="U71" i="1" s="1"/>
  <c r="P78" i="1"/>
  <c r="P90" i="1"/>
  <c r="P98" i="1"/>
  <c r="P107" i="1"/>
  <c r="P123" i="1"/>
  <c r="P129" i="1"/>
  <c r="P137" i="1"/>
  <c r="P143" i="1"/>
  <c r="P154" i="1"/>
  <c r="U154" i="1" s="1"/>
  <c r="P240" i="1"/>
  <c r="P238" i="1"/>
  <c r="R238" i="1" s="1"/>
  <c r="T238" i="1" s="1"/>
  <c r="P156" i="1"/>
  <c r="P270" i="1"/>
  <c r="P370" i="1"/>
  <c r="R370" i="1" s="1"/>
  <c r="T370" i="1" s="1"/>
  <c r="P361" i="1"/>
  <c r="P346" i="1"/>
  <c r="P330" i="1"/>
  <c r="P312" i="1"/>
  <c r="P290" i="1"/>
  <c r="P341" i="1"/>
  <c r="U341" i="1" s="1"/>
  <c r="W341" i="1" s="1"/>
  <c r="P303" i="1"/>
  <c r="P377" i="1"/>
  <c r="P100" i="1"/>
  <c r="P194" i="1"/>
  <c r="P206" i="1"/>
  <c r="P217" i="1"/>
  <c r="P27" i="1"/>
  <c r="P34" i="1"/>
  <c r="P43" i="1"/>
  <c r="R43" i="1" s="1"/>
  <c r="T43" i="1" s="1"/>
  <c r="P48" i="1"/>
  <c r="P55" i="1"/>
  <c r="P64" i="1"/>
  <c r="P72" i="1"/>
  <c r="P91" i="1"/>
  <c r="R91" i="1" s="1"/>
  <c r="T91" i="1" s="1"/>
  <c r="P101" i="1"/>
  <c r="P109" i="1"/>
  <c r="P155" i="1"/>
  <c r="P252" i="1"/>
  <c r="R252" i="1" s="1"/>
  <c r="T252" i="1" s="1"/>
  <c r="P198" i="1"/>
  <c r="R198" i="1" s="1"/>
  <c r="T198" i="1" s="1"/>
  <c r="P260" i="1"/>
  <c r="U260" i="1" s="1"/>
  <c r="W260" i="1" s="1"/>
  <c r="P340" i="1"/>
  <c r="R340" i="1" s="1"/>
  <c r="T340" i="1" s="1"/>
  <c r="P268" i="1"/>
  <c r="R268" i="1" s="1"/>
  <c r="T268" i="1" s="1"/>
  <c r="P366" i="1"/>
  <c r="P358" i="1"/>
  <c r="U358" i="1" s="1"/>
  <c r="W358" i="1" s="1"/>
  <c r="P326" i="1"/>
  <c r="R326" i="1" s="1"/>
  <c r="T326" i="1" s="1"/>
  <c r="P310" i="1"/>
  <c r="U310" i="1" s="1"/>
  <c r="W310" i="1" s="1"/>
  <c r="P325" i="1"/>
  <c r="R325" i="1" s="1"/>
  <c r="T325" i="1" s="1"/>
  <c r="P336" i="1"/>
  <c r="P301" i="1"/>
  <c r="U301" i="1" s="1"/>
  <c r="W301" i="1" s="1"/>
  <c r="G39" i="6"/>
  <c r="U70" i="13"/>
  <c r="F27" i="6"/>
  <c r="I27" i="6"/>
  <c r="J27" i="6" s="1"/>
  <c r="P24" i="8"/>
  <c r="R24" i="8" s="1"/>
  <c r="P36" i="8"/>
  <c r="R36" i="8" s="1"/>
  <c r="V12" i="8"/>
  <c r="V14" i="8"/>
  <c r="P26" i="8"/>
  <c r="R26" i="8" s="1"/>
  <c r="P38" i="8"/>
  <c r="R38" i="8" s="1"/>
  <c r="P21" i="8"/>
  <c r="R21" i="8" s="1"/>
  <c r="P35" i="8"/>
  <c r="R35" i="8" s="1"/>
  <c r="V5" i="8"/>
  <c r="P40" i="8"/>
  <c r="R40" i="8" s="1"/>
  <c r="V10" i="8"/>
  <c r="P28" i="8"/>
  <c r="R28" i="8" s="1"/>
  <c r="P42" i="8"/>
  <c r="R42" i="8" s="1"/>
  <c r="P22" i="8"/>
  <c r="R22" i="8" s="1"/>
  <c r="P39" i="8"/>
  <c r="R39" i="8" s="1"/>
  <c r="V13" i="8"/>
  <c r="P30" i="8"/>
  <c r="R30" i="8" s="1"/>
  <c r="U227" i="13"/>
  <c r="W227" i="13" s="1"/>
  <c r="N61" i="10"/>
  <c r="L57" i="9"/>
  <c r="K57" i="9"/>
  <c r="P42" i="13"/>
  <c r="P32" i="13"/>
  <c r="P200" i="13"/>
  <c r="P87" i="13"/>
  <c r="P189" i="13"/>
  <c r="P219" i="13"/>
  <c r="P139" i="13"/>
  <c r="R195" i="13"/>
  <c r="T195" i="13" s="1"/>
  <c r="U153" i="13"/>
  <c r="W153" i="13" s="1"/>
  <c r="N226" i="10"/>
  <c r="H70" i="6"/>
  <c r="G70" i="6"/>
  <c r="H81" i="14"/>
  <c r="J81" i="14"/>
  <c r="F81" i="14"/>
  <c r="F36" i="6"/>
  <c r="I36" i="6"/>
  <c r="J36" i="6" s="1"/>
  <c r="K68" i="9"/>
  <c r="L68" i="9"/>
  <c r="J46" i="9"/>
  <c r="H46" i="9"/>
  <c r="I46" i="9"/>
  <c r="L46" i="9"/>
  <c r="H41" i="14"/>
  <c r="I41" i="14"/>
  <c r="F41" i="14"/>
  <c r="R85" i="1"/>
  <c r="T85" i="1" s="1"/>
  <c r="U85" i="1"/>
  <c r="F44" i="9"/>
  <c r="J44" i="9"/>
  <c r="K84" i="9"/>
  <c r="J72" i="9"/>
  <c r="I67" i="9"/>
  <c r="F48" i="9"/>
  <c r="H23" i="9"/>
  <c r="I37" i="14"/>
  <c r="I27" i="14"/>
  <c r="J84" i="9"/>
  <c r="J45" i="9"/>
  <c r="F69" i="14"/>
  <c r="F33" i="14"/>
  <c r="F22" i="14"/>
  <c r="J37" i="14"/>
  <c r="J22" i="14"/>
  <c r="F68" i="14"/>
  <c r="F32" i="14"/>
  <c r="I77" i="14"/>
  <c r="J33" i="14"/>
  <c r="F84" i="9"/>
  <c r="L81" i="9"/>
  <c r="I33" i="14"/>
  <c r="I22" i="14"/>
  <c r="H69" i="14"/>
  <c r="F45" i="9"/>
  <c r="I45" i="9"/>
  <c r="J75" i="9"/>
  <c r="L25" i="9"/>
  <c r="K22" i="14"/>
  <c r="J68" i="14"/>
  <c r="J57" i="14"/>
  <c r="F27" i="14"/>
  <c r="J27" i="14"/>
  <c r="P152" i="1"/>
  <c r="I115" i="1"/>
  <c r="J154" i="1"/>
  <c r="P103" i="1"/>
  <c r="V103" i="1"/>
  <c r="F56" i="1"/>
  <c r="E43" i="12"/>
  <c r="E43" i="11"/>
  <c r="F168" i="1"/>
  <c r="E123" i="11"/>
  <c r="P308" i="1"/>
  <c r="R308" i="1" s="1"/>
  <c r="T308" i="1" s="1"/>
  <c r="P73" i="1"/>
  <c r="R73" i="1" s="1"/>
  <c r="T73" i="1" s="1"/>
  <c r="G120" i="1"/>
  <c r="V120" i="1"/>
  <c r="G112" i="1"/>
  <c r="V112" i="1"/>
  <c r="V115" i="1"/>
  <c r="P373" i="1"/>
  <c r="P149" i="1"/>
  <c r="R149" i="1" s="1"/>
  <c r="T149" i="1" s="1"/>
  <c r="P35" i="1"/>
  <c r="R35" i="1" s="1"/>
  <c r="T35" i="1" s="1"/>
  <c r="F218" i="1"/>
  <c r="E156" i="11"/>
  <c r="F259" i="1"/>
  <c r="G259" i="1" s="1"/>
  <c r="E179" i="11"/>
  <c r="P115" i="1"/>
  <c r="R115" i="1" s="1"/>
  <c r="T115" i="1" s="1"/>
  <c r="G119" i="1"/>
  <c r="I119" i="1" s="1"/>
  <c r="P119" i="1"/>
  <c r="V119" i="1"/>
  <c r="F79" i="1"/>
  <c r="E63" i="11"/>
  <c r="G171" i="1"/>
  <c r="P171" i="1"/>
  <c r="V171" i="1"/>
  <c r="G269" i="1"/>
  <c r="V373" i="1"/>
  <c r="P114" i="1"/>
  <c r="R114" i="1" s="1"/>
  <c r="T114" i="1" s="1"/>
  <c r="P39" i="1"/>
  <c r="R39" i="1" s="1"/>
  <c r="T39" i="1" s="1"/>
  <c r="V254" i="1"/>
  <c r="E24" i="12"/>
  <c r="F70" i="1"/>
  <c r="E55" i="11"/>
  <c r="F243" i="1"/>
  <c r="P243" i="1" s="1"/>
  <c r="E228" i="12"/>
  <c r="F186" i="1"/>
  <c r="E136" i="11"/>
  <c r="G165" i="1"/>
  <c r="P165" i="1"/>
  <c r="V165" i="1"/>
  <c r="W367" i="1"/>
  <c r="V308" i="1"/>
  <c r="P254" i="1"/>
  <c r="U254" i="1" s="1"/>
  <c r="E57" i="12"/>
  <c r="E57" i="11"/>
  <c r="G99" i="1"/>
  <c r="P99" i="1"/>
  <c r="V99" i="1"/>
  <c r="F61" i="1"/>
  <c r="E47" i="11"/>
  <c r="F38" i="1"/>
  <c r="E27" i="12"/>
  <c r="E229" i="12"/>
  <c r="E172" i="11"/>
  <c r="P22" i="1"/>
  <c r="R22" i="1" s="1"/>
  <c r="T22" i="1" s="1"/>
  <c r="E121" i="12"/>
  <c r="F51" i="1"/>
  <c r="E39" i="11"/>
  <c r="E24" i="11"/>
  <c r="P116" i="1"/>
  <c r="V116" i="1"/>
  <c r="G116" i="1"/>
  <c r="G103" i="1"/>
  <c r="I103" i="1" s="1"/>
  <c r="F151" i="1"/>
  <c r="E116" i="11"/>
  <c r="F184" i="1"/>
  <c r="G169" i="1"/>
  <c r="P166" i="1"/>
  <c r="R166" i="1" s="1"/>
  <c r="T166" i="1" s="1"/>
  <c r="P233" i="1"/>
  <c r="F225" i="1"/>
  <c r="V225" i="1" s="1"/>
  <c r="F187" i="1"/>
  <c r="G187" i="1" s="1"/>
  <c r="V382" i="1"/>
  <c r="R367" i="1"/>
  <c r="T367" i="1" s="1"/>
  <c r="K252" i="1"/>
  <c r="I146" i="1"/>
  <c r="G274" i="1"/>
  <c r="V274" i="1"/>
  <c r="P274" i="1"/>
  <c r="X179" i="1"/>
  <c r="V179" i="1"/>
  <c r="G328" i="1"/>
  <c r="P328" i="1"/>
  <c r="V328" i="1"/>
  <c r="G332" i="1"/>
  <c r="K332" i="1" s="1"/>
  <c r="P332" i="1"/>
  <c r="V332" i="1"/>
  <c r="P331" i="1"/>
  <c r="V331" i="1"/>
  <c r="G331" i="1"/>
  <c r="K331" i="1" s="1"/>
  <c r="B331" i="1" s="1"/>
  <c r="G295" i="1"/>
  <c r="K295" i="1" s="1"/>
  <c r="P295" i="1"/>
  <c r="V295" i="1"/>
  <c r="G376" i="1"/>
  <c r="K376" i="1" s="1"/>
  <c r="P376" i="1"/>
  <c r="G229" i="1"/>
  <c r="V229" i="1"/>
  <c r="P170" i="1"/>
  <c r="G170" i="1"/>
  <c r="K170" i="1" s="1"/>
  <c r="V170" i="1"/>
  <c r="G160" i="1"/>
  <c r="K160" i="1" s="1"/>
  <c r="V160" i="1"/>
  <c r="P160" i="1"/>
  <c r="K340" i="1"/>
  <c r="K342" i="1"/>
  <c r="V376" i="1"/>
  <c r="G246" i="1"/>
  <c r="V246" i="1"/>
  <c r="P246" i="1"/>
  <c r="G222" i="1"/>
  <c r="P222" i="1"/>
  <c r="V222" i="1"/>
  <c r="E123" i="12"/>
  <c r="E129" i="11"/>
  <c r="F175" i="1"/>
  <c r="G312" i="1"/>
  <c r="V312" i="1"/>
  <c r="G304" i="1"/>
  <c r="P304" i="1"/>
  <c r="V304" i="1"/>
  <c r="K238" i="1"/>
  <c r="J227" i="1"/>
  <c r="J266" i="1"/>
  <c r="V348" i="1"/>
  <c r="G348" i="1"/>
  <c r="P348" i="1"/>
  <c r="G351" i="1"/>
  <c r="P351" i="1"/>
  <c r="V351" i="1"/>
  <c r="G350" i="1"/>
  <c r="P350" i="1"/>
  <c r="V350" i="1"/>
  <c r="K337" i="1"/>
  <c r="K354" i="1"/>
  <c r="P204" i="1"/>
  <c r="V204" i="1"/>
  <c r="G204" i="1"/>
  <c r="K204" i="1" s="1"/>
  <c r="F193" i="1"/>
  <c r="E143" i="11"/>
  <c r="E137" i="12"/>
  <c r="V188" i="1"/>
  <c r="G188" i="1"/>
  <c r="P188" i="1"/>
  <c r="G302" i="1"/>
  <c r="V302" i="1"/>
  <c r="P302" i="1"/>
  <c r="G291" i="1"/>
  <c r="P291" i="1"/>
  <c r="V291" i="1"/>
  <c r="G359" i="1"/>
  <c r="V359" i="1"/>
  <c r="P359" i="1"/>
  <c r="K182" i="1"/>
  <c r="E234" i="12"/>
  <c r="E181" i="11"/>
  <c r="F261" i="1"/>
  <c r="G255" i="1"/>
  <c r="K255" i="1" s="1"/>
  <c r="P255" i="1"/>
  <c r="V255" i="1"/>
  <c r="G368" i="1"/>
  <c r="P368" i="1"/>
  <c r="E157" i="11"/>
  <c r="E151" i="12"/>
  <c r="F219" i="1"/>
  <c r="G213" i="1"/>
  <c r="J213" i="1" s="1"/>
  <c r="V213" i="1"/>
  <c r="P213" i="1"/>
  <c r="V172" i="1"/>
  <c r="P172" i="1"/>
  <c r="G172" i="1"/>
  <c r="V309" i="1"/>
  <c r="G309" i="1"/>
  <c r="P309" i="1"/>
  <c r="K357" i="1"/>
  <c r="P242" i="1"/>
  <c r="V242" i="1"/>
  <c r="P201" i="1"/>
  <c r="R201" i="1" s="1"/>
  <c r="T201" i="1" s="1"/>
  <c r="V201" i="1"/>
  <c r="P189" i="1"/>
  <c r="R189" i="1" s="1"/>
  <c r="T189" i="1" s="1"/>
  <c r="V189" i="1"/>
  <c r="P390" i="1"/>
  <c r="G390" i="1"/>
  <c r="K390" i="1" s="1"/>
  <c r="V390" i="1"/>
  <c r="G234" i="1"/>
  <c r="P234" i="1"/>
  <c r="F228" i="1"/>
  <c r="E163" i="11"/>
  <c r="E157" i="12"/>
  <c r="E148" i="12"/>
  <c r="E154" i="11"/>
  <c r="P208" i="1"/>
  <c r="G208" i="1"/>
  <c r="V208" i="1"/>
  <c r="E186" i="11"/>
  <c r="E238" i="12"/>
  <c r="E231" i="12"/>
  <c r="E177" i="11"/>
  <c r="E161" i="12"/>
  <c r="E169" i="11"/>
  <c r="G233" i="1"/>
  <c r="F207" i="1"/>
  <c r="F196" i="1"/>
  <c r="E140" i="12"/>
  <c r="E145" i="11"/>
  <c r="P192" i="1"/>
  <c r="V192" i="1"/>
  <c r="F181" i="1"/>
  <c r="F305" i="1"/>
  <c r="E191" i="11"/>
  <c r="E180" i="12"/>
  <c r="P227" i="1"/>
  <c r="R227" i="1" s="1"/>
  <c r="T227" i="1" s="1"/>
  <c r="V227" i="1"/>
  <c r="G216" i="1"/>
  <c r="K216" i="1" s="1"/>
  <c r="P216" i="1"/>
  <c r="V216" i="1"/>
  <c r="G173" i="1"/>
  <c r="K173" i="1" s="1"/>
  <c r="P173" i="1"/>
  <c r="U173" i="1" s="1"/>
  <c r="V173" i="1"/>
  <c r="G152" i="1"/>
  <c r="V152" i="1"/>
  <c r="F267" i="1"/>
  <c r="E236" i="12"/>
  <c r="P388" i="1"/>
  <c r="G388" i="1"/>
  <c r="K388" i="1" s="1"/>
  <c r="V388" i="1"/>
  <c r="F248" i="1"/>
  <c r="P232" i="1"/>
  <c r="G232" i="1"/>
  <c r="K232" i="1" s="1"/>
  <c r="G226" i="1"/>
  <c r="P226" i="1"/>
  <c r="K221" i="1"/>
  <c r="F199" i="1"/>
  <c r="E143" i="12"/>
  <c r="P185" i="1"/>
  <c r="V185" i="1"/>
  <c r="G185" i="1"/>
  <c r="P179" i="1"/>
  <c r="P382" i="1"/>
  <c r="G382" i="1"/>
  <c r="K382" i="1" s="1"/>
  <c r="G210" i="1"/>
  <c r="K210" i="1" s="1"/>
  <c r="P210" i="1"/>
  <c r="F190" i="1"/>
  <c r="E134" i="12"/>
  <c r="E204" i="12"/>
  <c r="E126" i="11"/>
  <c r="E210" i="12"/>
  <c r="E153" i="11"/>
  <c r="G205" i="1"/>
  <c r="P205" i="1"/>
  <c r="V205" i="1"/>
  <c r="K201" i="1"/>
  <c r="V263" i="1"/>
  <c r="G263" i="1"/>
  <c r="E230" i="12"/>
  <c r="E175" i="11"/>
  <c r="V383" i="1"/>
  <c r="G383" i="1"/>
  <c r="P349" i="1"/>
  <c r="G389" i="1"/>
  <c r="V389" i="1"/>
  <c r="P389" i="1"/>
  <c r="C15" i="8"/>
  <c r="C18" i="8" s="1"/>
  <c r="C15" i="5"/>
  <c r="C18" i="5" s="1"/>
  <c r="O275" i="13"/>
  <c r="O281" i="13"/>
  <c r="O255" i="13"/>
  <c r="O154" i="13"/>
  <c r="O224" i="13"/>
  <c r="O158" i="13"/>
  <c r="O311" i="13"/>
  <c r="O285" i="13"/>
  <c r="O223" i="13"/>
  <c r="O233" i="13"/>
  <c r="O184" i="13"/>
  <c r="O231" i="13"/>
  <c r="O310" i="13"/>
  <c r="O269" i="13"/>
  <c r="O249" i="13"/>
  <c r="O195" i="13"/>
  <c r="O306" i="13"/>
  <c r="O234" i="13"/>
  <c r="O164" i="13"/>
  <c r="O290" i="13"/>
  <c r="O282" i="13"/>
  <c r="O144" i="13"/>
  <c r="O148" i="13"/>
  <c r="O190" i="13"/>
  <c r="O198" i="13"/>
  <c r="O213" i="13"/>
  <c r="O166" i="13"/>
  <c r="O296" i="13"/>
  <c r="O276" i="13"/>
  <c r="O209" i="13"/>
  <c r="O147" i="13"/>
  <c r="O168" i="13"/>
  <c r="O200" i="13"/>
  <c r="O221" i="13"/>
  <c r="O140" i="13"/>
  <c r="O302" i="13"/>
  <c r="O262" i="13"/>
  <c r="O163" i="13"/>
  <c r="O264" i="13"/>
  <c r="O226" i="13"/>
  <c r="O191" i="13"/>
  <c r="O238" i="13"/>
  <c r="O294" i="13"/>
  <c r="O167" i="13"/>
  <c r="O177" i="13"/>
  <c r="O145" i="13"/>
  <c r="O289" i="13"/>
  <c r="O182" i="13"/>
  <c r="O193" i="13"/>
  <c r="O208" i="13"/>
  <c r="O220" i="13"/>
  <c r="O156" i="13"/>
  <c r="O277" i="13"/>
  <c r="O267" i="13"/>
  <c r="O241" i="13"/>
  <c r="O299" i="13"/>
  <c r="O183" i="13"/>
  <c r="O204" i="13"/>
  <c r="O149" i="13"/>
  <c r="O297" i="13"/>
  <c r="O245" i="13"/>
  <c r="O188" i="13"/>
  <c r="O151" i="13"/>
  <c r="O265" i="13"/>
  <c r="O212" i="13"/>
  <c r="O263" i="13"/>
  <c r="O304" i="13"/>
  <c r="O284" i="13"/>
  <c r="O225" i="13"/>
  <c r="C15" i="13"/>
  <c r="O270" i="13"/>
  <c r="O162" i="13"/>
  <c r="O165" i="13"/>
  <c r="O292" i="13"/>
  <c r="O174" i="13"/>
  <c r="O222" i="13"/>
  <c r="O175" i="13"/>
  <c r="O180" i="13"/>
  <c r="O295" i="13"/>
  <c r="O243" i="13"/>
  <c r="O215" i="13"/>
  <c r="O176" i="13"/>
  <c r="O254" i="13"/>
  <c r="O161" i="13"/>
  <c r="O288" i="13"/>
  <c r="O239" i="13"/>
  <c r="O189" i="13"/>
  <c r="O237" i="13"/>
  <c r="O187" i="13"/>
  <c r="O268" i="13"/>
  <c r="O217" i="13"/>
  <c r="O192" i="13"/>
  <c r="O181" i="13"/>
  <c r="O206" i="13"/>
  <c r="O312" i="13"/>
  <c r="O202" i="13"/>
  <c r="O185" i="13"/>
  <c r="O257" i="13"/>
  <c r="O272" i="13"/>
  <c r="O258" i="13"/>
  <c r="O227" i="13"/>
  <c r="O157" i="13"/>
  <c r="O266" i="13"/>
  <c r="O308" i="13"/>
  <c r="O309" i="13"/>
  <c r="O169" i="13"/>
  <c r="O291" i="13"/>
  <c r="O235" i="13"/>
  <c r="O278" i="13"/>
  <c r="O252" i="13"/>
  <c r="O150" i="13"/>
  <c r="O279" i="13"/>
  <c r="O194" i="13"/>
  <c r="O152" i="13"/>
  <c r="O229" i="13"/>
  <c r="O218" i="13"/>
  <c r="O260" i="13"/>
  <c r="O214" i="13"/>
  <c r="O303" i="13"/>
  <c r="O259" i="13"/>
  <c r="O196" i="13"/>
  <c r="O211" i="13"/>
  <c r="O313" i="13"/>
  <c r="O261" i="13"/>
  <c r="O219" i="13"/>
  <c r="O298" i="13"/>
  <c r="O159" i="13"/>
  <c r="O250" i="13"/>
  <c r="O155" i="13"/>
  <c r="O179" i="13"/>
  <c r="O236" i="13"/>
  <c r="O228" i="13"/>
  <c r="O280" i="13"/>
  <c r="O210" i="13"/>
  <c r="O137" i="13"/>
  <c r="O301" i="13"/>
  <c r="O171" i="13"/>
  <c r="O240" i="13"/>
  <c r="O170" i="13"/>
  <c r="O293" i="13"/>
  <c r="O248" i="13"/>
  <c r="O178" i="13"/>
  <c r="O207" i="13"/>
  <c r="O286" i="13"/>
  <c r="O197" i="13"/>
  <c r="O256" i="13"/>
  <c r="O273" i="13"/>
  <c r="O216" i="13"/>
  <c r="O271" i="13"/>
  <c r="O199" i="13"/>
  <c r="O230" i="13"/>
  <c r="O146" i="13"/>
  <c r="O274" i="13"/>
  <c r="O253" i="13"/>
  <c r="O203" i="13"/>
  <c r="O205" i="13"/>
  <c r="O160" i="13"/>
  <c r="O300" i="13"/>
  <c r="O201" i="13"/>
  <c r="O173" i="13"/>
  <c r="O283" i="13"/>
  <c r="O242" i="13"/>
  <c r="O247" i="13"/>
  <c r="O307" i="13"/>
  <c r="O287" i="13"/>
  <c r="O251" i="13"/>
  <c r="O153" i="13"/>
  <c r="O246" i="13"/>
  <c r="O172" i="13"/>
  <c r="O186" i="13"/>
  <c r="O244" i="13"/>
  <c r="O232" i="13"/>
  <c r="O305" i="13"/>
  <c r="C16" i="5"/>
  <c r="D18" i="5" s="1"/>
  <c r="C16" i="13"/>
  <c r="D18" i="13" s="1"/>
  <c r="O138" i="7"/>
  <c r="O137" i="7"/>
  <c r="C15" i="7"/>
  <c r="C18" i="7" s="1"/>
  <c r="O136" i="7"/>
  <c r="C16" i="8"/>
  <c r="D18" i="8" s="1"/>
  <c r="C16" i="10"/>
  <c r="D18" i="10" s="1"/>
  <c r="O159" i="10"/>
  <c r="O233" i="10"/>
  <c r="O213" i="10"/>
  <c r="O235" i="10"/>
  <c r="O231" i="10"/>
  <c r="O206" i="10"/>
  <c r="O156" i="10"/>
  <c r="O146" i="10"/>
  <c r="O165" i="10"/>
  <c r="O227" i="10"/>
  <c r="O144" i="10"/>
  <c r="O201" i="10"/>
  <c r="O224" i="10"/>
  <c r="O157" i="10"/>
  <c r="O137" i="10"/>
  <c r="O222" i="10"/>
  <c r="O151" i="10"/>
  <c r="O191" i="10"/>
  <c r="O189" i="10"/>
  <c r="O153" i="10"/>
  <c r="O160" i="10"/>
  <c r="O225" i="10"/>
  <c r="O232" i="10"/>
  <c r="O238" i="10"/>
  <c r="O236" i="10"/>
  <c r="O166" i="10"/>
  <c r="O188" i="10"/>
  <c r="O176" i="10"/>
  <c r="O152" i="10"/>
  <c r="O223" i="10"/>
  <c r="O155" i="10"/>
  <c r="O199" i="10"/>
  <c r="O164" i="10"/>
  <c r="O187" i="10"/>
  <c r="O190" i="10"/>
  <c r="O174" i="10"/>
  <c r="O194" i="10"/>
  <c r="O178" i="10"/>
  <c r="O192" i="10"/>
  <c r="O180" i="10"/>
  <c r="O200" i="10"/>
  <c r="O186" i="10"/>
  <c r="O177" i="10"/>
  <c r="O195" i="10"/>
  <c r="O148" i="10"/>
  <c r="O198" i="10"/>
  <c r="O179" i="10"/>
  <c r="O172" i="10"/>
  <c r="O168" i="10"/>
  <c r="O216" i="10"/>
  <c r="O140" i="10"/>
  <c r="O181" i="10"/>
  <c r="O230" i="10"/>
  <c r="O218" i="10"/>
  <c r="O173" i="10"/>
  <c r="O214" i="10"/>
  <c r="O167" i="10"/>
  <c r="O211" i="10"/>
  <c r="O209" i="10"/>
  <c r="O212" i="10"/>
  <c r="O145" i="10"/>
  <c r="O158" i="10"/>
  <c r="O197" i="10"/>
  <c r="O239" i="10"/>
  <c r="O215" i="10"/>
  <c r="O210" i="10"/>
  <c r="O229" i="10"/>
  <c r="O183" i="10"/>
  <c r="O202" i="10"/>
  <c r="C15" i="10"/>
  <c r="O204" i="10"/>
  <c r="O228" i="10"/>
  <c r="O203" i="10"/>
  <c r="O154" i="10"/>
  <c r="O163" i="10"/>
  <c r="O193" i="10"/>
  <c r="O205" i="10"/>
  <c r="O208" i="10"/>
  <c r="O171" i="10"/>
  <c r="O219" i="10"/>
  <c r="O147" i="10"/>
  <c r="O162" i="10"/>
  <c r="O161" i="10"/>
  <c r="O234" i="10"/>
  <c r="O185" i="10"/>
  <c r="O226" i="10"/>
  <c r="O207" i="10"/>
  <c r="O237" i="10"/>
  <c r="O240" i="10"/>
  <c r="O169" i="10"/>
  <c r="O221" i="10"/>
  <c r="O196" i="10"/>
  <c r="O220" i="10"/>
  <c r="O184" i="10"/>
  <c r="O149" i="10"/>
  <c r="O217" i="10"/>
  <c r="O170" i="10"/>
  <c r="O182" i="10"/>
  <c r="O150" i="10"/>
  <c r="O175" i="10"/>
  <c r="C16" i="7"/>
  <c r="D18" i="7" s="1"/>
  <c r="U220" i="13"/>
  <c r="W220" i="13" s="1"/>
  <c r="R183" i="13"/>
  <c r="T183" i="13" s="1"/>
  <c r="U183" i="13"/>
  <c r="W183" i="13" s="1"/>
  <c r="R285" i="13"/>
  <c r="T285" i="13" s="1"/>
  <c r="U285" i="13"/>
  <c r="W285" i="13" s="1"/>
  <c r="H63" i="14"/>
  <c r="K63" i="14"/>
  <c r="L63" i="14"/>
  <c r="H52" i="14"/>
  <c r="J52" i="14"/>
  <c r="I52" i="14"/>
  <c r="F52" i="14"/>
  <c r="L52" i="14"/>
  <c r="K52" i="14"/>
  <c r="U120" i="13"/>
  <c r="U133" i="13"/>
  <c r="R133" i="13"/>
  <c r="T133" i="13" s="1"/>
  <c r="U238" i="13"/>
  <c r="W238" i="13" s="1"/>
  <c r="R278" i="13"/>
  <c r="T278" i="13" s="1"/>
  <c r="U278" i="13"/>
  <c r="W278" i="13" s="1"/>
  <c r="N155" i="10"/>
  <c r="U65" i="13"/>
  <c r="R65" i="13"/>
  <c r="T65" i="13" s="1"/>
  <c r="R160" i="13"/>
  <c r="T160" i="13" s="1"/>
  <c r="U160" i="13"/>
  <c r="W160" i="13" s="1"/>
  <c r="R295" i="13"/>
  <c r="T295" i="13" s="1"/>
  <c r="U295" i="13"/>
  <c r="W295" i="13" s="1"/>
  <c r="U85" i="13"/>
  <c r="R234" i="10"/>
  <c r="T234" i="10" s="1"/>
  <c r="U194" i="13"/>
  <c r="W194" i="13" s="1"/>
  <c r="R194" i="13"/>
  <c r="T194" i="13" s="1"/>
  <c r="U35" i="13"/>
  <c r="R35" i="13"/>
  <c r="T35" i="13" s="1"/>
  <c r="F68" i="6"/>
  <c r="H68" i="6" s="1"/>
  <c r="I68" i="6"/>
  <c r="J68" i="6" s="1"/>
  <c r="U276" i="13"/>
  <c r="W276" i="13" s="1"/>
  <c r="U23" i="13"/>
  <c r="R23" i="13"/>
  <c r="T23" i="13" s="1"/>
  <c r="U79" i="13"/>
  <c r="N204" i="10"/>
  <c r="R204" i="10"/>
  <c r="T204" i="10" s="1"/>
  <c r="R77" i="10"/>
  <c r="T77" i="10" s="1"/>
  <c r="H47" i="6"/>
  <c r="G47" i="6"/>
  <c r="I22" i="6"/>
  <c r="F22" i="6"/>
  <c r="F64" i="9"/>
  <c r="I64" i="9"/>
  <c r="K64" i="9"/>
  <c r="H64" i="9"/>
  <c r="L64" i="9"/>
  <c r="O13" i="3"/>
  <c r="J13" i="3"/>
  <c r="Q13" i="3"/>
  <c r="G13" i="3"/>
  <c r="E13" i="3"/>
  <c r="H13" i="3"/>
  <c r="C13" i="3"/>
  <c r="L13" i="3"/>
  <c r="F13" i="3"/>
  <c r="K13" i="3"/>
  <c r="P13" i="3"/>
  <c r="R365" i="1"/>
  <c r="T365" i="1" s="1"/>
  <c r="H70" i="9"/>
  <c r="I70" i="9"/>
  <c r="G83" i="6"/>
  <c r="H54" i="9"/>
  <c r="I54" i="9"/>
  <c r="H31" i="9"/>
  <c r="K31" i="9"/>
  <c r="I31" i="9"/>
  <c r="F31" i="9"/>
  <c r="J31" i="9"/>
  <c r="F57" i="6"/>
  <c r="H57" i="6" s="1"/>
  <c r="I57" i="6"/>
  <c r="J57" i="6" s="1"/>
  <c r="H37" i="9"/>
  <c r="K37" i="9"/>
  <c r="I37" i="9"/>
  <c r="L37" i="9"/>
  <c r="H56" i="14"/>
  <c r="J56" i="14"/>
  <c r="I56" i="14"/>
  <c r="F56" i="14"/>
  <c r="L65" i="9"/>
  <c r="K65" i="9"/>
  <c r="H65" i="9"/>
  <c r="J59" i="9"/>
  <c r="F59" i="9"/>
  <c r="F41" i="6"/>
  <c r="I41" i="6"/>
  <c r="J41" i="6" s="1"/>
  <c r="L82" i="9"/>
  <c r="H82" i="9"/>
  <c r="J29" i="14"/>
  <c r="H29" i="14"/>
  <c r="J76" i="9"/>
  <c r="F34" i="9"/>
  <c r="I40" i="9"/>
  <c r="F72" i="14"/>
  <c r="I76" i="14"/>
  <c r="J76" i="14"/>
  <c r="H81" i="9"/>
  <c r="F76" i="9"/>
  <c r="H48" i="9"/>
  <c r="J34" i="14"/>
  <c r="P129" i="13"/>
  <c r="F84" i="14"/>
  <c r="I72" i="14"/>
  <c r="J72" i="14"/>
  <c r="H84" i="14"/>
  <c r="H61" i="14"/>
  <c r="H40" i="6"/>
  <c r="L76" i="9"/>
  <c r="H80" i="14"/>
  <c r="H76" i="14"/>
  <c r="J61" i="14"/>
  <c r="K76" i="9"/>
  <c r="H75" i="9"/>
  <c r="I84" i="14"/>
  <c r="I80" i="14"/>
  <c r="C18" i="14"/>
  <c r="H18" i="9"/>
  <c r="I18" i="3"/>
  <c r="L18" i="3"/>
  <c r="H18" i="3"/>
  <c r="L18" i="9"/>
  <c r="D18" i="14"/>
  <c r="I18" i="14"/>
  <c r="I18" i="9"/>
  <c r="F18" i="9"/>
  <c r="L18" i="14"/>
  <c r="H18" i="14"/>
  <c r="C18" i="3"/>
  <c r="F18" i="14"/>
  <c r="J18" i="9"/>
  <c r="D18" i="9"/>
  <c r="E18" i="9"/>
  <c r="F18" i="6"/>
  <c r="I18" i="6"/>
  <c r="G18" i="9"/>
  <c r="G18" i="3"/>
  <c r="J18" i="14"/>
  <c r="K18" i="9"/>
  <c r="G18" i="14"/>
  <c r="D18" i="3"/>
  <c r="K18" i="14"/>
  <c r="F18" i="3"/>
  <c r="J18" i="3"/>
  <c r="K18" i="3"/>
  <c r="U394" i="1" l="1"/>
  <c r="W394" i="1" s="1"/>
  <c r="K394" i="1"/>
  <c r="R392" i="1"/>
  <c r="T392" i="1" s="1"/>
  <c r="R134" i="13"/>
  <c r="T134" i="13" s="1"/>
  <c r="R69" i="13"/>
  <c r="T69" i="13" s="1"/>
  <c r="H25" i="6"/>
  <c r="R315" i="1"/>
  <c r="T315" i="1" s="1"/>
  <c r="U55" i="13"/>
  <c r="U185" i="13"/>
  <c r="W185" i="13" s="1"/>
  <c r="U226" i="13"/>
  <c r="W226" i="13" s="1"/>
  <c r="U27" i="13"/>
  <c r="R117" i="13"/>
  <c r="T117" i="13" s="1"/>
  <c r="R33" i="13"/>
  <c r="T33" i="13" s="1"/>
  <c r="U136" i="13"/>
  <c r="R165" i="10"/>
  <c r="T165" i="10" s="1"/>
  <c r="R104" i="13"/>
  <c r="T104" i="13" s="1"/>
  <c r="U275" i="13"/>
  <c r="W275" i="13" s="1"/>
  <c r="U163" i="13"/>
  <c r="W163" i="13" s="1"/>
  <c r="U102" i="13"/>
  <c r="R64" i="13"/>
  <c r="T64" i="13" s="1"/>
  <c r="N193" i="10"/>
  <c r="U240" i="13"/>
  <c r="W240" i="13" s="1"/>
  <c r="N44" i="10"/>
  <c r="R310" i="13"/>
  <c r="T310" i="13" s="1"/>
  <c r="U76" i="13"/>
  <c r="U223" i="13"/>
  <c r="W223" i="13" s="1"/>
  <c r="R110" i="13"/>
  <c r="T110" i="13" s="1"/>
  <c r="U201" i="13"/>
  <c r="W201" i="13" s="1"/>
  <c r="H49" i="6"/>
  <c r="V259" i="1"/>
  <c r="R142" i="1"/>
  <c r="T142" i="1" s="1"/>
  <c r="R71" i="1"/>
  <c r="T71" i="1" s="1"/>
  <c r="R224" i="1"/>
  <c r="T224" i="1" s="1"/>
  <c r="G225" i="1"/>
  <c r="R111" i="1"/>
  <c r="T111" i="1" s="1"/>
  <c r="U111" i="1"/>
  <c r="W111" i="1" s="1"/>
  <c r="K111" i="1"/>
  <c r="W257" i="1"/>
  <c r="R58" i="1"/>
  <c r="T58" i="1" s="1"/>
  <c r="R272" i="1"/>
  <c r="T272" i="1" s="1"/>
  <c r="R188" i="1"/>
  <c r="T188" i="1" s="1"/>
  <c r="R304" i="1"/>
  <c r="T304" i="1" s="1"/>
  <c r="R222" i="1"/>
  <c r="T222" i="1" s="1"/>
  <c r="U145" i="1"/>
  <c r="U159" i="1"/>
  <c r="U134" i="1"/>
  <c r="W134" i="1" s="1"/>
  <c r="K134" i="1"/>
  <c r="W241" i="1"/>
  <c r="U213" i="1"/>
  <c r="W213" i="1" s="1"/>
  <c r="R348" i="1"/>
  <c r="T348" i="1" s="1"/>
  <c r="R80" i="1"/>
  <c r="T80" i="1" s="1"/>
  <c r="W320" i="1"/>
  <c r="U347" i="1"/>
  <c r="W347" i="1" s="1"/>
  <c r="R393" i="1"/>
  <c r="T393" i="1" s="1"/>
  <c r="G247" i="1"/>
  <c r="J247" i="1" s="1"/>
  <c r="V247" i="1"/>
  <c r="R309" i="1"/>
  <c r="T309" i="1" s="1"/>
  <c r="R99" i="1"/>
  <c r="T99" i="1" s="1"/>
  <c r="V187" i="1"/>
  <c r="R120" i="1"/>
  <c r="T120" i="1" s="1"/>
  <c r="R381" i="1"/>
  <c r="T381" i="1" s="1"/>
  <c r="W334" i="1"/>
  <c r="P187" i="1"/>
  <c r="R195" i="1"/>
  <c r="T195" i="1" s="1"/>
  <c r="W173" i="1"/>
  <c r="P259" i="1"/>
  <c r="R172" i="1"/>
  <c r="T172" i="1" s="1"/>
  <c r="U380" i="1"/>
  <c r="W380" i="1" s="1"/>
  <c r="R292" i="1"/>
  <c r="T292" i="1" s="1"/>
  <c r="W224" i="1"/>
  <c r="V243" i="1"/>
  <c r="R359" i="1"/>
  <c r="T359" i="1" s="1"/>
  <c r="U157" i="1"/>
  <c r="W108" i="1"/>
  <c r="R387" i="1"/>
  <c r="T387" i="1" s="1"/>
  <c r="R265" i="13"/>
  <c r="T265" i="13" s="1"/>
  <c r="R218" i="10"/>
  <c r="T218" i="10" s="1"/>
  <c r="R28" i="1"/>
  <c r="T28" i="1" s="1"/>
  <c r="R125" i="10"/>
  <c r="T125" i="10" s="1"/>
  <c r="R155" i="13"/>
  <c r="T155" i="13" s="1"/>
  <c r="U154" i="13"/>
  <c r="W154" i="13" s="1"/>
  <c r="R154" i="13"/>
  <c r="T154" i="13" s="1"/>
  <c r="R267" i="13"/>
  <c r="T267" i="13" s="1"/>
  <c r="U125" i="13"/>
  <c r="R29" i="13"/>
  <c r="T29" i="13" s="1"/>
  <c r="N27" i="10"/>
  <c r="N154" i="10"/>
  <c r="U255" i="13"/>
  <c r="W255" i="13" s="1"/>
  <c r="R191" i="13"/>
  <c r="T191" i="13" s="1"/>
  <c r="U191" i="13"/>
  <c r="W191" i="13" s="1"/>
  <c r="R190" i="13"/>
  <c r="T190" i="13" s="1"/>
  <c r="U190" i="13"/>
  <c r="W190" i="13" s="1"/>
  <c r="R357" i="1"/>
  <c r="T357" i="1" s="1"/>
  <c r="U161" i="1"/>
  <c r="R182" i="13"/>
  <c r="T182" i="13" s="1"/>
  <c r="N84" i="10"/>
  <c r="R57" i="13"/>
  <c r="T57" i="13" s="1"/>
  <c r="N207" i="10"/>
  <c r="N99" i="10"/>
  <c r="R288" i="13"/>
  <c r="T288" i="13" s="1"/>
  <c r="U288" i="13"/>
  <c r="W288" i="13" s="1"/>
  <c r="R93" i="10"/>
  <c r="T93" i="10" s="1"/>
  <c r="U256" i="13"/>
  <c r="W256" i="13" s="1"/>
  <c r="U360" i="1"/>
  <c r="W360" i="1" s="1"/>
  <c r="U294" i="13"/>
  <c r="W294" i="13" s="1"/>
  <c r="N52" i="10"/>
  <c r="N238" i="10"/>
  <c r="R119" i="13"/>
  <c r="T119" i="13" s="1"/>
  <c r="U235" i="13"/>
  <c r="W235" i="13" s="1"/>
  <c r="U239" i="13"/>
  <c r="W239" i="13" s="1"/>
  <c r="U246" i="13"/>
  <c r="W246" i="13" s="1"/>
  <c r="R344" i="1"/>
  <c r="T344" i="1" s="1"/>
  <c r="R220" i="1"/>
  <c r="T220" i="1" s="1"/>
  <c r="U44" i="1"/>
  <c r="U57" i="1"/>
  <c r="U145" i="13"/>
  <c r="U61" i="13"/>
  <c r="U143" i="13"/>
  <c r="R188" i="13"/>
  <c r="T188" i="13" s="1"/>
  <c r="U188" i="13"/>
  <c r="W188" i="13" s="1"/>
  <c r="R151" i="13"/>
  <c r="T151" i="13" s="1"/>
  <c r="U151" i="13"/>
  <c r="W151" i="13" s="1"/>
  <c r="R42" i="1"/>
  <c r="T42" i="1" s="1"/>
  <c r="G60" i="6"/>
  <c r="H28" i="6"/>
  <c r="G28" i="6"/>
  <c r="R54" i="10"/>
  <c r="T54" i="10" s="1"/>
  <c r="N64" i="10"/>
  <c r="R191" i="10"/>
  <c r="T191" i="10" s="1"/>
  <c r="U116" i="13"/>
  <c r="R152" i="10"/>
  <c r="T152" i="10" s="1"/>
  <c r="N34" i="10"/>
  <c r="U308" i="13"/>
  <c r="W308" i="13" s="1"/>
  <c r="U233" i="13"/>
  <c r="W233" i="13" s="1"/>
  <c r="N221" i="10"/>
  <c r="U281" i="13"/>
  <c r="W281" i="13" s="1"/>
  <c r="N87" i="10"/>
  <c r="N104" i="10"/>
  <c r="N33" i="10"/>
  <c r="R150" i="10"/>
  <c r="T150" i="10" s="1"/>
  <c r="U78" i="13"/>
  <c r="U161" i="13"/>
  <c r="W161" i="13" s="1"/>
  <c r="R227" i="10"/>
  <c r="T227" i="10" s="1"/>
  <c r="U307" i="13"/>
  <c r="W307" i="13" s="1"/>
  <c r="U272" i="13"/>
  <c r="W272" i="13" s="1"/>
  <c r="R264" i="13"/>
  <c r="T264" i="13" s="1"/>
  <c r="N89" i="10"/>
  <c r="U113" i="13"/>
  <c r="R271" i="1"/>
  <c r="T271" i="1" s="1"/>
  <c r="R213" i="10"/>
  <c r="T213" i="10" s="1"/>
  <c r="U82" i="13"/>
  <c r="N100" i="10"/>
  <c r="U214" i="13"/>
  <c r="W214" i="13" s="1"/>
  <c r="R196" i="13"/>
  <c r="T196" i="13" s="1"/>
  <c r="U299" i="13"/>
  <c r="W299" i="13" s="1"/>
  <c r="U92" i="13"/>
  <c r="R205" i="13"/>
  <c r="T205" i="13" s="1"/>
  <c r="R48" i="10"/>
  <c r="T48" i="10" s="1"/>
  <c r="N32" i="10"/>
  <c r="R40" i="13"/>
  <c r="T40" i="13" s="1"/>
  <c r="N185" i="10"/>
  <c r="N212" i="10"/>
  <c r="U109" i="13"/>
  <c r="R148" i="13"/>
  <c r="T148" i="13" s="1"/>
  <c r="U283" i="13"/>
  <c r="W283" i="13" s="1"/>
  <c r="U81" i="13"/>
  <c r="U300" i="13"/>
  <c r="W300" i="13" s="1"/>
  <c r="R41" i="13"/>
  <c r="T41" i="13" s="1"/>
  <c r="N97" i="10"/>
  <c r="U355" i="1"/>
  <c r="W355" i="1" s="1"/>
  <c r="R39" i="13"/>
  <c r="T39" i="13" s="1"/>
  <c r="R70" i="10"/>
  <c r="T70" i="10" s="1"/>
  <c r="R60" i="13"/>
  <c r="T60" i="13" s="1"/>
  <c r="N153" i="10"/>
  <c r="U108" i="13"/>
  <c r="N231" i="10"/>
  <c r="U93" i="13"/>
  <c r="N86" i="10"/>
  <c r="N51" i="10"/>
  <c r="R334" i="1"/>
  <c r="T334" i="1" s="1"/>
  <c r="R129" i="10"/>
  <c r="T129" i="10" s="1"/>
  <c r="U124" i="13"/>
  <c r="U80" i="13"/>
  <c r="U266" i="1"/>
  <c r="W266" i="1" s="1"/>
  <c r="R320" i="1"/>
  <c r="T320" i="1" s="1"/>
  <c r="R177" i="1"/>
  <c r="T177" i="1" s="1"/>
  <c r="U211" i="1"/>
  <c r="W211" i="1" s="1"/>
  <c r="U103" i="13"/>
  <c r="R203" i="13"/>
  <c r="T203" i="13" s="1"/>
  <c r="N131" i="10"/>
  <c r="R151" i="10"/>
  <c r="T151" i="10" s="1"/>
  <c r="R48" i="13"/>
  <c r="T48" i="13" s="1"/>
  <c r="R268" i="13"/>
  <c r="T268" i="13" s="1"/>
  <c r="U268" i="13"/>
  <c r="W268" i="13" s="1"/>
  <c r="U273" i="13"/>
  <c r="W273" i="13" s="1"/>
  <c r="R273" i="13"/>
  <c r="T273" i="13" s="1"/>
  <c r="R263" i="13"/>
  <c r="T263" i="13" s="1"/>
  <c r="U263" i="13"/>
  <c r="W263" i="13" s="1"/>
  <c r="R22" i="13"/>
  <c r="T22" i="13" s="1"/>
  <c r="U22" i="13"/>
  <c r="U293" i="13"/>
  <c r="W293" i="13" s="1"/>
  <c r="R293" i="13"/>
  <c r="T293" i="13" s="1"/>
  <c r="R75" i="13"/>
  <c r="T75" i="13" s="1"/>
  <c r="U75" i="13"/>
  <c r="R260" i="13"/>
  <c r="T260" i="13" s="1"/>
  <c r="U260" i="13"/>
  <c r="W260" i="13" s="1"/>
  <c r="R82" i="10"/>
  <c r="T82" i="10" s="1"/>
  <c r="N82" i="10"/>
  <c r="R287" i="13"/>
  <c r="T287" i="13" s="1"/>
  <c r="U287" i="13"/>
  <c r="W287" i="13" s="1"/>
  <c r="U46" i="13"/>
  <c r="R46" i="13"/>
  <c r="T46" i="13" s="1"/>
  <c r="R50" i="13"/>
  <c r="T50" i="13" s="1"/>
  <c r="U50" i="13"/>
  <c r="U375" i="1"/>
  <c r="W375" i="1" s="1"/>
  <c r="U342" i="1"/>
  <c r="W342" i="1" s="1"/>
  <c r="U198" i="1"/>
  <c r="W198" i="1" s="1"/>
  <c r="R168" i="10"/>
  <c r="T168" i="10" s="1"/>
  <c r="R72" i="10"/>
  <c r="T72" i="10" s="1"/>
  <c r="N37" i="10"/>
  <c r="R167" i="10"/>
  <c r="T167" i="10" s="1"/>
  <c r="R184" i="13"/>
  <c r="T184" i="13" s="1"/>
  <c r="H45" i="6"/>
  <c r="R290" i="13"/>
  <c r="T290" i="13" s="1"/>
  <c r="U290" i="13"/>
  <c r="W290" i="13" s="1"/>
  <c r="R247" i="13"/>
  <c r="T247" i="13" s="1"/>
  <c r="U247" i="13"/>
  <c r="W247" i="13" s="1"/>
  <c r="U58" i="13"/>
  <c r="R58" i="13"/>
  <c r="T58" i="13" s="1"/>
  <c r="U51" i="13"/>
  <c r="R51" i="13"/>
  <c r="T51" i="13" s="1"/>
  <c r="U199" i="13"/>
  <c r="W199" i="13" s="1"/>
  <c r="R199" i="13"/>
  <c r="T199" i="13" s="1"/>
  <c r="U230" i="13"/>
  <c r="W230" i="13" s="1"/>
  <c r="R230" i="13"/>
  <c r="T230" i="13" s="1"/>
  <c r="U228" i="13"/>
  <c r="W228" i="13" s="1"/>
  <c r="R228" i="13"/>
  <c r="T228" i="13" s="1"/>
  <c r="U224" i="13"/>
  <c r="W224" i="13" s="1"/>
  <c r="R224" i="13"/>
  <c r="T224" i="13" s="1"/>
  <c r="R271" i="13"/>
  <c r="T271" i="13" s="1"/>
  <c r="U271" i="13"/>
  <c r="W271" i="13" s="1"/>
  <c r="R206" i="13"/>
  <c r="T206" i="13" s="1"/>
  <c r="U206" i="13"/>
  <c r="W206" i="13" s="1"/>
  <c r="R216" i="13"/>
  <c r="T216" i="13" s="1"/>
  <c r="R258" i="13"/>
  <c r="T258" i="13" s="1"/>
  <c r="U258" i="13"/>
  <c r="W258" i="13" s="1"/>
  <c r="R241" i="13"/>
  <c r="T241" i="13" s="1"/>
  <c r="U241" i="13"/>
  <c r="W241" i="13" s="1"/>
  <c r="R74" i="13"/>
  <c r="T74" i="13" s="1"/>
  <c r="U74" i="13"/>
  <c r="R106" i="13"/>
  <c r="T106" i="13" s="1"/>
  <c r="U106" i="13"/>
  <c r="R169" i="13"/>
  <c r="T169" i="13" s="1"/>
  <c r="U169" i="13"/>
  <c r="W169" i="13" s="1"/>
  <c r="U43" i="13"/>
  <c r="R262" i="13"/>
  <c r="T262" i="13" s="1"/>
  <c r="N133" i="10"/>
  <c r="N180" i="10"/>
  <c r="R137" i="13"/>
  <c r="T137" i="13" s="1"/>
  <c r="R171" i="13"/>
  <c r="T171" i="13" s="1"/>
  <c r="N24" i="10"/>
  <c r="N178" i="10"/>
  <c r="N96" i="10"/>
  <c r="R180" i="13"/>
  <c r="T180" i="13" s="1"/>
  <c r="U180" i="13"/>
  <c r="W180" i="13" s="1"/>
  <c r="U229" i="13"/>
  <c r="W229" i="13" s="1"/>
  <c r="R229" i="13"/>
  <c r="T229" i="13" s="1"/>
  <c r="U130" i="13"/>
  <c r="R130" i="13"/>
  <c r="T130" i="13" s="1"/>
  <c r="R277" i="13"/>
  <c r="T277" i="13" s="1"/>
  <c r="U277" i="13"/>
  <c r="W277" i="13" s="1"/>
  <c r="U242" i="13"/>
  <c r="W242" i="13" s="1"/>
  <c r="R242" i="13"/>
  <c r="T242" i="13" s="1"/>
  <c r="U90" i="13"/>
  <c r="R90" i="13"/>
  <c r="T90" i="13" s="1"/>
  <c r="R24" i="13"/>
  <c r="T24" i="13" s="1"/>
  <c r="U24" i="13"/>
  <c r="U291" i="13"/>
  <c r="W291" i="13" s="1"/>
  <c r="R291" i="13"/>
  <c r="T291" i="13" s="1"/>
  <c r="R187" i="13"/>
  <c r="T187" i="13" s="1"/>
  <c r="U187" i="13"/>
  <c r="W187" i="13" s="1"/>
  <c r="U149" i="13"/>
  <c r="W149" i="13" s="1"/>
  <c r="R149" i="13"/>
  <c r="T149" i="13" s="1"/>
  <c r="R38" i="10"/>
  <c r="T38" i="10" s="1"/>
  <c r="N38" i="10"/>
  <c r="R280" i="13"/>
  <c r="T280" i="13" s="1"/>
  <c r="U280" i="13"/>
  <c r="W280" i="13" s="1"/>
  <c r="U95" i="13"/>
  <c r="R95" i="13"/>
  <c r="T95" i="13" s="1"/>
  <c r="R192" i="13"/>
  <c r="T192" i="13" s="1"/>
  <c r="U192" i="13"/>
  <c r="W192" i="13" s="1"/>
  <c r="R198" i="13"/>
  <c r="T198" i="13" s="1"/>
  <c r="U198" i="13"/>
  <c r="W198" i="13" s="1"/>
  <c r="R301" i="13"/>
  <c r="T301" i="13" s="1"/>
  <c r="U301" i="13"/>
  <c r="W301" i="13" s="1"/>
  <c r="R209" i="10"/>
  <c r="T209" i="10" s="1"/>
  <c r="U312" i="13"/>
  <c r="W312" i="13" s="1"/>
  <c r="U370" i="1"/>
  <c r="W370" i="1" s="1"/>
  <c r="N215" i="10"/>
  <c r="R256" i="1"/>
  <c r="T256" i="1" s="1"/>
  <c r="R197" i="10"/>
  <c r="T197" i="10" s="1"/>
  <c r="N210" i="10"/>
  <c r="R141" i="13"/>
  <c r="T141" i="13" s="1"/>
  <c r="N158" i="10"/>
  <c r="N220" i="10"/>
  <c r="R101" i="10"/>
  <c r="T101" i="10" s="1"/>
  <c r="N205" i="10"/>
  <c r="U193" i="13"/>
  <c r="W193" i="13" s="1"/>
  <c r="R193" i="13"/>
  <c r="T193" i="13" s="1"/>
  <c r="U197" i="13"/>
  <c r="W197" i="13" s="1"/>
  <c r="R197" i="13"/>
  <c r="T197" i="13" s="1"/>
  <c r="R298" i="13"/>
  <c r="T298" i="13" s="1"/>
  <c r="U298" i="13"/>
  <c r="W298" i="13" s="1"/>
  <c r="U144" i="13"/>
  <c r="R144" i="13"/>
  <c r="T144" i="13" s="1"/>
  <c r="R213" i="13"/>
  <c r="T213" i="13" s="1"/>
  <c r="U213" i="13"/>
  <c r="W213" i="13" s="1"/>
  <c r="R77" i="13"/>
  <c r="T77" i="13" s="1"/>
  <c r="U77" i="13"/>
  <c r="R144" i="10"/>
  <c r="T144" i="10" s="1"/>
  <c r="N144" i="10"/>
  <c r="U210" i="13"/>
  <c r="W210" i="13" s="1"/>
  <c r="R210" i="13"/>
  <c r="T210" i="13" s="1"/>
  <c r="U167" i="13"/>
  <c r="W167" i="13" s="1"/>
  <c r="R167" i="13"/>
  <c r="T167" i="13" s="1"/>
  <c r="R237" i="13"/>
  <c r="T237" i="13" s="1"/>
  <c r="U237" i="13"/>
  <c r="W237" i="13" s="1"/>
  <c r="R152" i="13"/>
  <c r="T152" i="13" s="1"/>
  <c r="R134" i="10"/>
  <c r="T134" i="10" s="1"/>
  <c r="R147" i="13"/>
  <c r="T147" i="13" s="1"/>
  <c r="U248" i="13"/>
  <c r="W248" i="13" s="1"/>
  <c r="N62" i="10"/>
  <c r="R25" i="13"/>
  <c r="T25" i="13" s="1"/>
  <c r="U305" i="13"/>
  <c r="W305" i="13" s="1"/>
  <c r="R186" i="13"/>
  <c r="T186" i="13" s="1"/>
  <c r="U186" i="13"/>
  <c r="W186" i="13" s="1"/>
  <c r="U244" i="13"/>
  <c r="W244" i="13" s="1"/>
  <c r="R244" i="13"/>
  <c r="T244" i="13" s="1"/>
  <c r="U217" i="13"/>
  <c r="W217" i="13" s="1"/>
  <c r="R217" i="13"/>
  <c r="T217" i="13" s="1"/>
  <c r="U266" i="13"/>
  <c r="W266" i="13" s="1"/>
  <c r="R266" i="13"/>
  <c r="T266" i="13" s="1"/>
  <c r="R156" i="13"/>
  <c r="T156" i="13" s="1"/>
  <c r="U156" i="13"/>
  <c r="W156" i="13" s="1"/>
  <c r="R170" i="13"/>
  <c r="T170" i="13" s="1"/>
  <c r="U170" i="13"/>
  <c r="W170" i="13" s="1"/>
  <c r="U53" i="13"/>
  <c r="R53" i="13"/>
  <c r="T53" i="13" s="1"/>
  <c r="R158" i="13"/>
  <c r="T158" i="13" s="1"/>
  <c r="U158" i="13"/>
  <c r="W158" i="13" s="1"/>
  <c r="R142" i="13"/>
  <c r="T142" i="13" s="1"/>
  <c r="U142" i="13"/>
  <c r="R47" i="13"/>
  <c r="T47" i="13" s="1"/>
  <c r="U47" i="13"/>
  <c r="R173" i="13"/>
  <c r="T173" i="13" s="1"/>
  <c r="U173" i="13"/>
  <c r="W173" i="13" s="1"/>
  <c r="U378" i="1"/>
  <c r="W378" i="1" s="1"/>
  <c r="R121" i="13"/>
  <c r="T121" i="13" s="1"/>
  <c r="N223" i="10"/>
  <c r="R274" i="13"/>
  <c r="T274" i="13" s="1"/>
  <c r="R54" i="13"/>
  <c r="T54" i="13" s="1"/>
  <c r="U21" i="13"/>
  <c r="R143" i="10"/>
  <c r="T143" i="10" s="1"/>
  <c r="N159" i="10"/>
  <c r="R253" i="13"/>
  <c r="T253" i="13" s="1"/>
  <c r="R166" i="13"/>
  <c r="T166" i="13" s="1"/>
  <c r="U166" i="13"/>
  <c r="W166" i="13" s="1"/>
  <c r="R175" i="13"/>
  <c r="T175" i="13" s="1"/>
  <c r="U175" i="13"/>
  <c r="W175" i="13" s="1"/>
  <c r="R234" i="13"/>
  <c r="T234" i="13" s="1"/>
  <c r="U234" i="13"/>
  <c r="W234" i="13" s="1"/>
  <c r="U89" i="13"/>
  <c r="R89" i="13"/>
  <c r="T89" i="13" s="1"/>
  <c r="R172" i="13"/>
  <c r="T172" i="13" s="1"/>
  <c r="U172" i="13"/>
  <c r="W172" i="13" s="1"/>
  <c r="R259" i="13"/>
  <c r="T259" i="13" s="1"/>
  <c r="U259" i="13"/>
  <c r="W259" i="13" s="1"/>
  <c r="R162" i="13"/>
  <c r="T162" i="13" s="1"/>
  <c r="U162" i="13"/>
  <c r="W162" i="13" s="1"/>
  <c r="U37" i="13"/>
  <c r="R37" i="13"/>
  <c r="T37" i="13" s="1"/>
  <c r="U122" i="13"/>
  <c r="R122" i="13"/>
  <c r="T122" i="13" s="1"/>
  <c r="R225" i="13"/>
  <c r="T225" i="13" s="1"/>
  <c r="U225" i="13"/>
  <c r="W225" i="13" s="1"/>
  <c r="R302" i="13"/>
  <c r="T302" i="13" s="1"/>
  <c r="U302" i="13"/>
  <c r="W302" i="13" s="1"/>
  <c r="R86" i="13"/>
  <c r="T86" i="13" s="1"/>
  <c r="U86" i="13"/>
  <c r="R284" i="1"/>
  <c r="T284" i="1" s="1"/>
  <c r="U67" i="13"/>
  <c r="R250" i="1"/>
  <c r="T250" i="1" s="1"/>
  <c r="U182" i="1"/>
  <c r="W182" i="1" s="1"/>
  <c r="R139" i="1"/>
  <c r="T139" i="1" s="1"/>
  <c r="G34" i="6"/>
  <c r="U178" i="1"/>
  <c r="W178" i="1" s="1"/>
  <c r="U28" i="13"/>
  <c r="R101" i="13"/>
  <c r="T101" i="13" s="1"/>
  <c r="R105" i="13"/>
  <c r="T105" i="13" s="1"/>
  <c r="N59" i="10"/>
  <c r="R261" i="13"/>
  <c r="T261" i="13" s="1"/>
  <c r="U261" i="13"/>
  <c r="W261" i="13" s="1"/>
  <c r="R83" i="13"/>
  <c r="T83" i="13" s="1"/>
  <c r="U83" i="13"/>
  <c r="R202" i="13"/>
  <c r="T202" i="13" s="1"/>
  <c r="U202" i="13"/>
  <c r="W202" i="13" s="1"/>
  <c r="R243" i="13"/>
  <c r="T243" i="13" s="1"/>
  <c r="U243" i="13"/>
  <c r="W243" i="13" s="1"/>
  <c r="U257" i="13"/>
  <c r="W257" i="13" s="1"/>
  <c r="R257" i="13"/>
  <c r="T257" i="13" s="1"/>
  <c r="R208" i="13"/>
  <c r="T208" i="13" s="1"/>
  <c r="U208" i="13"/>
  <c r="W208" i="13" s="1"/>
  <c r="U292" i="13"/>
  <c r="W292" i="13" s="1"/>
  <c r="R292" i="13"/>
  <c r="T292" i="13" s="1"/>
  <c r="R303" i="13"/>
  <c r="T303" i="13" s="1"/>
  <c r="U303" i="13"/>
  <c r="W303" i="13" s="1"/>
  <c r="R270" i="13"/>
  <c r="T270" i="13" s="1"/>
  <c r="U270" i="13"/>
  <c r="W270" i="13" s="1"/>
  <c r="R177" i="13"/>
  <c r="T177" i="13" s="1"/>
  <c r="U177" i="13"/>
  <c r="W177" i="13" s="1"/>
  <c r="U392" i="1"/>
  <c r="W392" i="1" s="1"/>
  <c r="K392" i="1"/>
  <c r="K393" i="1"/>
  <c r="U393" i="1"/>
  <c r="W393" i="1" s="1"/>
  <c r="U251" i="1"/>
  <c r="W251" i="1" s="1"/>
  <c r="R81" i="1"/>
  <c r="T81" i="1" s="1"/>
  <c r="U158" i="1"/>
  <c r="R97" i="1"/>
  <c r="T97" i="1" s="1"/>
  <c r="U386" i="1"/>
  <c r="W386" i="1" s="1"/>
  <c r="N79" i="10"/>
  <c r="R253" i="1"/>
  <c r="T253" i="1" s="1"/>
  <c r="N235" i="10"/>
  <c r="N217" i="10"/>
  <c r="N190" i="10"/>
  <c r="R92" i="1"/>
  <c r="T92" i="1" s="1"/>
  <c r="N110" i="10"/>
  <c r="U144" i="1"/>
  <c r="N229" i="10"/>
  <c r="U65" i="1"/>
  <c r="U221" i="1"/>
  <c r="W221" i="1" s="1"/>
  <c r="N92" i="10"/>
  <c r="N47" i="10"/>
  <c r="N78" i="10"/>
  <c r="G53" i="6"/>
  <c r="R171" i="1"/>
  <c r="T171" i="1" s="1"/>
  <c r="U306" i="1"/>
  <c r="W306" i="1" s="1"/>
  <c r="R77" i="1"/>
  <c r="T77" i="1" s="1"/>
  <c r="R124" i="1"/>
  <c r="T124" i="1" s="1"/>
  <c r="G243" i="1"/>
  <c r="R291" i="1"/>
  <c r="T291" i="1" s="1"/>
  <c r="R376" i="1"/>
  <c r="T376" i="1" s="1"/>
  <c r="R296" i="1"/>
  <c r="T296" i="1" s="1"/>
  <c r="R67" i="1"/>
  <c r="T67" i="1" s="1"/>
  <c r="U338" i="1"/>
  <c r="W338" i="1" s="1"/>
  <c r="R295" i="1"/>
  <c r="T295" i="1" s="1"/>
  <c r="R332" i="1"/>
  <c r="T332" i="1" s="1"/>
  <c r="R301" i="1"/>
  <c r="T301" i="1" s="1"/>
  <c r="R391" i="1"/>
  <c r="T391" i="1" s="1"/>
  <c r="D15" i="1"/>
  <c r="C19" i="1" s="1"/>
  <c r="R103" i="1"/>
  <c r="T103" i="1" s="1"/>
  <c r="R312" i="1"/>
  <c r="T312" i="1" s="1"/>
  <c r="R229" i="1"/>
  <c r="T229" i="1" s="1"/>
  <c r="U387" i="1"/>
  <c r="W387" i="1" s="1"/>
  <c r="X387" i="1"/>
  <c r="R181" i="10"/>
  <c r="T181" i="10" s="1"/>
  <c r="N181" i="10"/>
  <c r="R122" i="10"/>
  <c r="T122" i="10" s="1"/>
  <c r="N122" i="10"/>
  <c r="R128" i="10"/>
  <c r="T128" i="10" s="1"/>
  <c r="N128" i="10"/>
  <c r="N28" i="10"/>
  <c r="R28" i="10"/>
  <c r="T28" i="10" s="1"/>
  <c r="R206" i="10"/>
  <c r="T206" i="10" s="1"/>
  <c r="N206" i="10"/>
  <c r="N166" i="10"/>
  <c r="R166" i="10"/>
  <c r="T166" i="10" s="1"/>
  <c r="R123" i="10"/>
  <c r="T123" i="10" s="1"/>
  <c r="N123" i="10"/>
  <c r="R232" i="10"/>
  <c r="T232" i="10" s="1"/>
  <c r="N232" i="10"/>
  <c r="R66" i="10"/>
  <c r="T66" i="10" s="1"/>
  <c r="N66" i="10"/>
  <c r="R142" i="10"/>
  <c r="T142" i="10" s="1"/>
  <c r="N142" i="10"/>
  <c r="R113" i="10"/>
  <c r="T113" i="10" s="1"/>
  <c r="N113" i="10"/>
  <c r="R124" i="10"/>
  <c r="T124" i="10" s="1"/>
  <c r="N124" i="10"/>
  <c r="R140" i="10"/>
  <c r="T140" i="10" s="1"/>
  <c r="N140" i="10"/>
  <c r="N160" i="10"/>
  <c r="R160" i="10"/>
  <c r="T160" i="10" s="1"/>
  <c r="U385" i="1"/>
  <c r="W385" i="1" s="1"/>
  <c r="R67" i="10"/>
  <c r="T67" i="10" s="1"/>
  <c r="N67" i="10"/>
  <c r="R94" i="10"/>
  <c r="T94" i="10" s="1"/>
  <c r="N94" i="10"/>
  <c r="R141" i="10"/>
  <c r="T141" i="10" s="1"/>
  <c r="N141" i="10"/>
  <c r="R174" i="10"/>
  <c r="T174" i="10" s="1"/>
  <c r="N174" i="10"/>
  <c r="R182" i="10"/>
  <c r="T182" i="10" s="1"/>
  <c r="N182" i="10"/>
  <c r="N49" i="10"/>
  <c r="R49" i="10"/>
  <c r="T49" i="10" s="1"/>
  <c r="R31" i="10"/>
  <c r="T31" i="10" s="1"/>
  <c r="N31" i="10"/>
  <c r="R233" i="10"/>
  <c r="T233" i="10" s="1"/>
  <c r="N233" i="10"/>
  <c r="R22" i="10"/>
  <c r="T22" i="10" s="1"/>
  <c r="N22" i="10"/>
  <c r="R91" i="10"/>
  <c r="T91" i="10" s="1"/>
  <c r="N91" i="10"/>
  <c r="N179" i="10"/>
  <c r="R179" i="10"/>
  <c r="T179" i="10" s="1"/>
  <c r="R83" i="10"/>
  <c r="T83" i="10" s="1"/>
  <c r="N83" i="10"/>
  <c r="N184" i="10"/>
  <c r="R184" i="10"/>
  <c r="T184" i="10" s="1"/>
  <c r="R120" i="10"/>
  <c r="T120" i="10" s="1"/>
  <c r="N120" i="10"/>
  <c r="N196" i="10"/>
  <c r="R196" i="10"/>
  <c r="T196" i="10" s="1"/>
  <c r="R50" i="10"/>
  <c r="T50" i="10" s="1"/>
  <c r="N50" i="10"/>
  <c r="R147" i="10"/>
  <c r="T147" i="10" s="1"/>
  <c r="N147" i="10"/>
  <c r="R192" i="10"/>
  <c r="T192" i="10" s="1"/>
  <c r="N192" i="10"/>
  <c r="R195" i="10"/>
  <c r="T195" i="10" s="1"/>
  <c r="N109" i="10"/>
  <c r="R74" i="10"/>
  <c r="T74" i="10" s="1"/>
  <c r="R76" i="10"/>
  <c r="T76" i="10" s="1"/>
  <c r="N76" i="10"/>
  <c r="R127" i="10"/>
  <c r="T127" i="10" s="1"/>
  <c r="N127" i="10"/>
  <c r="R188" i="10"/>
  <c r="T188" i="10" s="1"/>
  <c r="N188" i="10"/>
  <c r="R175" i="10"/>
  <c r="T175" i="10" s="1"/>
  <c r="N175" i="10"/>
  <c r="R162" i="10"/>
  <c r="T162" i="10" s="1"/>
  <c r="N162" i="10"/>
  <c r="R132" i="10"/>
  <c r="T132" i="10" s="1"/>
  <c r="N132" i="10"/>
  <c r="R137" i="10"/>
  <c r="T137" i="10" s="1"/>
  <c r="N137" i="10"/>
  <c r="R202" i="10"/>
  <c r="T202" i="10" s="1"/>
  <c r="N202" i="10"/>
  <c r="R46" i="10"/>
  <c r="T46" i="10" s="1"/>
  <c r="N46" i="10"/>
  <c r="N35" i="10"/>
  <c r="R35" i="10"/>
  <c r="T35" i="10" s="1"/>
  <c r="R121" i="10"/>
  <c r="T121" i="10" s="1"/>
  <c r="N121" i="10"/>
  <c r="R69" i="10"/>
  <c r="T69" i="10" s="1"/>
  <c r="N69" i="10"/>
  <c r="R199" i="10"/>
  <c r="T199" i="10" s="1"/>
  <c r="N199" i="10"/>
  <c r="R108" i="10"/>
  <c r="T108" i="10" s="1"/>
  <c r="N108" i="10"/>
  <c r="R237" i="10"/>
  <c r="T237" i="10" s="1"/>
  <c r="N237" i="10"/>
  <c r="N228" i="10"/>
  <c r="R228" i="10"/>
  <c r="T228" i="10" s="1"/>
  <c r="R225" i="10"/>
  <c r="T225" i="10" s="1"/>
  <c r="N225" i="10"/>
  <c r="U73" i="1"/>
  <c r="R307" i="1"/>
  <c r="T307" i="1" s="1"/>
  <c r="N222" i="10"/>
  <c r="N116" i="10"/>
  <c r="G30" i="6"/>
  <c r="R65" i="10"/>
  <c r="T65" i="10" s="1"/>
  <c r="N65" i="10"/>
  <c r="R60" i="10"/>
  <c r="T60" i="10" s="1"/>
  <c r="N60" i="10"/>
  <c r="R176" i="10"/>
  <c r="T176" i="10" s="1"/>
  <c r="N176" i="10"/>
  <c r="R103" i="10"/>
  <c r="T103" i="10" s="1"/>
  <c r="N103" i="10"/>
  <c r="N157" i="10"/>
  <c r="R157" i="10"/>
  <c r="T157" i="10" s="1"/>
  <c r="R146" i="10"/>
  <c r="T146" i="10" s="1"/>
  <c r="N146" i="10"/>
  <c r="R119" i="10"/>
  <c r="T119" i="10" s="1"/>
  <c r="N119" i="10"/>
  <c r="N211" i="10"/>
  <c r="R211" i="10"/>
  <c r="T211" i="10" s="1"/>
  <c r="R90" i="10"/>
  <c r="T90" i="10" s="1"/>
  <c r="N90" i="10"/>
  <c r="N224" i="10"/>
  <c r="R224" i="10"/>
  <c r="T224" i="10" s="1"/>
  <c r="R198" i="10"/>
  <c r="T198" i="10" s="1"/>
  <c r="N198" i="10"/>
  <c r="N75" i="10"/>
  <c r="R75" i="10"/>
  <c r="T75" i="10" s="1"/>
  <c r="R53" i="10"/>
  <c r="T53" i="10" s="1"/>
  <c r="N53" i="10"/>
  <c r="R239" i="10"/>
  <c r="T239" i="10" s="1"/>
  <c r="N239" i="10"/>
  <c r="R183" i="10"/>
  <c r="T183" i="10" s="1"/>
  <c r="N183" i="10"/>
  <c r="R172" i="10"/>
  <c r="T172" i="10" s="1"/>
  <c r="N172" i="10"/>
  <c r="R43" i="10"/>
  <c r="T43" i="10" s="1"/>
  <c r="N43" i="10"/>
  <c r="G77" i="6"/>
  <c r="N55" i="10"/>
  <c r="G37" i="6"/>
  <c r="G61" i="6"/>
  <c r="H61" i="6"/>
  <c r="E14" i="5"/>
  <c r="R36" i="10"/>
  <c r="T36" i="10" s="1"/>
  <c r="N36" i="10"/>
  <c r="R57" i="10"/>
  <c r="T57" i="10" s="1"/>
  <c r="N57" i="10"/>
  <c r="R105" i="10"/>
  <c r="T105" i="10" s="1"/>
  <c r="N105" i="10"/>
  <c r="R189" i="10"/>
  <c r="T189" i="10" s="1"/>
  <c r="N189" i="10"/>
  <c r="R126" i="10"/>
  <c r="T126" i="10" s="1"/>
  <c r="N126" i="10"/>
  <c r="N118" i="10"/>
  <c r="R118" i="10"/>
  <c r="T118" i="10" s="1"/>
  <c r="R187" i="10"/>
  <c r="T187" i="10" s="1"/>
  <c r="N187" i="10"/>
  <c r="R25" i="10"/>
  <c r="T25" i="10" s="1"/>
  <c r="N25" i="10"/>
  <c r="R41" i="10"/>
  <c r="T41" i="10" s="1"/>
  <c r="N41" i="10"/>
  <c r="R40" i="10"/>
  <c r="T40" i="10" s="1"/>
  <c r="N40" i="10"/>
  <c r="R163" i="10"/>
  <c r="T163" i="10" s="1"/>
  <c r="N163" i="10"/>
  <c r="R230" i="10"/>
  <c r="T230" i="10" s="1"/>
  <c r="N230" i="10"/>
  <c r="R81" i="10"/>
  <c r="T81" i="10" s="1"/>
  <c r="N81" i="10"/>
  <c r="N177" i="10"/>
  <c r="R177" i="10"/>
  <c r="T177" i="10" s="1"/>
  <c r="R42" i="10"/>
  <c r="T42" i="10" s="1"/>
  <c r="N42" i="10"/>
  <c r="R95" i="10"/>
  <c r="T95" i="10" s="1"/>
  <c r="N95" i="10"/>
  <c r="N200" i="10"/>
  <c r="R200" i="10"/>
  <c r="T200" i="10" s="1"/>
  <c r="U235" i="1"/>
  <c r="W235" i="1" s="1"/>
  <c r="R321" i="1"/>
  <c r="T321" i="1" s="1"/>
  <c r="N219" i="10"/>
  <c r="N201" i="10"/>
  <c r="R201" i="10"/>
  <c r="T201" i="10" s="1"/>
  <c r="R26" i="10"/>
  <c r="T26" i="10" s="1"/>
  <c r="N26" i="10"/>
  <c r="R56" i="10"/>
  <c r="T56" i="10" s="1"/>
  <c r="N56" i="10"/>
  <c r="R173" i="10"/>
  <c r="T173" i="10" s="1"/>
  <c r="N173" i="10"/>
  <c r="R85" i="10"/>
  <c r="T85" i="10" s="1"/>
  <c r="N85" i="10"/>
  <c r="N164" i="10"/>
  <c r="R164" i="10"/>
  <c r="T164" i="10" s="1"/>
  <c r="R171" i="10"/>
  <c r="T171" i="10" s="1"/>
  <c r="N171" i="10"/>
  <c r="R29" i="10"/>
  <c r="T29" i="10" s="1"/>
  <c r="N29" i="10"/>
  <c r="R236" i="10"/>
  <c r="T236" i="10" s="1"/>
  <c r="N236" i="10"/>
  <c r="N98" i="10"/>
  <c r="R98" i="10"/>
  <c r="T98" i="10" s="1"/>
  <c r="R30" i="10"/>
  <c r="T30" i="10" s="1"/>
  <c r="N30" i="10"/>
  <c r="N170" i="10"/>
  <c r="R170" i="10"/>
  <c r="T170" i="10" s="1"/>
  <c r="U53" i="1"/>
  <c r="U43" i="1"/>
  <c r="N71" i="10"/>
  <c r="N161" i="10"/>
  <c r="R115" i="10"/>
  <c r="T115" i="10" s="1"/>
  <c r="H69" i="6"/>
  <c r="G69" i="6"/>
  <c r="R111" i="10"/>
  <c r="T111" i="10" s="1"/>
  <c r="N111" i="10"/>
  <c r="R130" i="10"/>
  <c r="T130" i="10" s="1"/>
  <c r="N130" i="10"/>
  <c r="R68" i="10"/>
  <c r="T68" i="10" s="1"/>
  <c r="N68" i="10"/>
  <c r="N145" i="10"/>
  <c r="R145" i="10"/>
  <c r="T145" i="10" s="1"/>
  <c r="N23" i="10"/>
  <c r="R23" i="10"/>
  <c r="T23" i="10" s="1"/>
  <c r="R136" i="10"/>
  <c r="T136" i="10" s="1"/>
  <c r="N136" i="10"/>
  <c r="R73" i="10"/>
  <c r="T73" i="10" s="1"/>
  <c r="N73" i="10"/>
  <c r="R80" i="10"/>
  <c r="T80" i="10" s="1"/>
  <c r="N80" i="10"/>
  <c r="R186" i="10"/>
  <c r="T186" i="10" s="1"/>
  <c r="N186" i="10"/>
  <c r="R149" i="10"/>
  <c r="T149" i="10" s="1"/>
  <c r="N149" i="10"/>
  <c r="R156" i="10"/>
  <c r="T156" i="10" s="1"/>
  <c r="N156" i="10"/>
  <c r="R135" i="10"/>
  <c r="T135" i="10" s="1"/>
  <c r="N135" i="10"/>
  <c r="N203" i="10"/>
  <c r="R203" i="10"/>
  <c r="T203" i="10" s="1"/>
  <c r="R112" i="10"/>
  <c r="T112" i="10" s="1"/>
  <c r="N112" i="10"/>
  <c r="R117" i="10"/>
  <c r="T117" i="10" s="1"/>
  <c r="N117" i="10"/>
  <c r="N88" i="10"/>
  <c r="R88" i="10"/>
  <c r="T88" i="10" s="1"/>
  <c r="R354" i="1"/>
  <c r="T354" i="1" s="1"/>
  <c r="R36" i="1"/>
  <c r="T36" i="1" s="1"/>
  <c r="H35" i="6"/>
  <c r="G35" i="6"/>
  <c r="U133" i="1"/>
  <c r="U214" i="1"/>
  <c r="W214" i="1" s="1"/>
  <c r="U37" i="1"/>
  <c r="U148" i="1"/>
  <c r="U122" i="1"/>
  <c r="R276" i="1"/>
  <c r="T276" i="1" s="1"/>
  <c r="U326" i="1"/>
  <c r="W326" i="1" s="1"/>
  <c r="U189" i="1"/>
  <c r="W189" i="1" s="1"/>
  <c r="G67" i="6"/>
  <c r="U391" i="1"/>
  <c r="W391" i="1" s="1"/>
  <c r="K391" i="1"/>
  <c r="U327" i="1"/>
  <c r="W327" i="1" s="1"/>
  <c r="R257" i="1"/>
  <c r="T257" i="1" s="1"/>
  <c r="U127" i="1"/>
  <c r="R352" i="1"/>
  <c r="T352" i="1" s="1"/>
  <c r="U249" i="1"/>
  <c r="W249" i="1" s="1"/>
  <c r="U103" i="1"/>
  <c r="W103" i="1" s="1"/>
  <c r="U287" i="1"/>
  <c r="W287" i="1" s="1"/>
  <c r="U238" i="1"/>
  <c r="W238" i="1" s="1"/>
  <c r="R230" i="1"/>
  <c r="T230" i="1" s="1"/>
  <c r="U325" i="1"/>
  <c r="W325" i="1" s="1"/>
  <c r="U379" i="1"/>
  <c r="W379" i="1" s="1"/>
  <c r="U166" i="1"/>
  <c r="W166" i="1" s="1"/>
  <c r="U26" i="1"/>
  <c r="U63" i="1"/>
  <c r="R260" i="1"/>
  <c r="T260" i="1" s="1"/>
  <c r="G55" i="6"/>
  <c r="R341" i="1"/>
  <c r="T341" i="1" s="1"/>
  <c r="R358" i="1"/>
  <c r="T358" i="1" s="1"/>
  <c r="U95" i="1"/>
  <c r="U49" i="1"/>
  <c r="E14" i="7"/>
  <c r="G71" i="6"/>
  <c r="R371" i="1"/>
  <c r="T371" i="1" s="1"/>
  <c r="G57" i="6"/>
  <c r="R213" i="1"/>
  <c r="T213" i="1" s="1"/>
  <c r="U381" i="1"/>
  <c r="W381" i="1" s="1"/>
  <c r="U388" i="1"/>
  <c r="W388" i="1" s="1"/>
  <c r="R369" i="1"/>
  <c r="T369" i="1" s="1"/>
  <c r="U167" i="1"/>
  <c r="U102" i="1"/>
  <c r="R117" i="1"/>
  <c r="T117" i="1" s="1"/>
  <c r="U117" i="1"/>
  <c r="W117" i="1" s="1"/>
  <c r="U384" i="1"/>
  <c r="W384" i="1" s="1"/>
  <c r="R384" i="1"/>
  <c r="T384" i="1" s="1"/>
  <c r="R241" i="1"/>
  <c r="T241" i="1" s="1"/>
  <c r="U376" i="1"/>
  <c r="W376" i="1" s="1"/>
  <c r="R146" i="1"/>
  <c r="T146" i="1" s="1"/>
  <c r="R280" i="1"/>
  <c r="T280" i="1" s="1"/>
  <c r="R154" i="1"/>
  <c r="T154" i="1" s="1"/>
  <c r="R236" i="1"/>
  <c r="T236" i="1" s="1"/>
  <c r="H50" i="6"/>
  <c r="G50" i="6"/>
  <c r="R288" i="1"/>
  <c r="T288" i="1" s="1"/>
  <c r="U288" i="1"/>
  <c r="W288" i="1" s="1"/>
  <c r="U339" i="1"/>
  <c r="W339" i="1" s="1"/>
  <c r="R339" i="1"/>
  <c r="T339" i="1" s="1"/>
  <c r="R329" i="1"/>
  <c r="T329" i="1" s="1"/>
  <c r="U329" i="1"/>
  <c r="W329" i="1" s="1"/>
  <c r="U74" i="1"/>
  <c r="U268" i="1"/>
  <c r="W268" i="1" s="1"/>
  <c r="U292" i="1"/>
  <c r="W292" i="1" s="1"/>
  <c r="R244" i="1"/>
  <c r="T244" i="1" s="1"/>
  <c r="R265" i="1"/>
  <c r="T265" i="1" s="1"/>
  <c r="U265" i="1"/>
  <c r="W265" i="1" s="1"/>
  <c r="R313" i="1"/>
  <c r="T313" i="1" s="1"/>
  <c r="U313" i="1"/>
  <c r="W313" i="1" s="1"/>
  <c r="R223" i="1"/>
  <c r="T223" i="1" s="1"/>
  <c r="R310" i="1"/>
  <c r="T310" i="1" s="1"/>
  <c r="U316" i="1"/>
  <c r="W316" i="1" s="1"/>
  <c r="R254" i="1"/>
  <c r="T254" i="1" s="1"/>
  <c r="U345" i="1"/>
  <c r="W345" i="1" s="1"/>
  <c r="U282" i="1"/>
  <c r="W282" i="1" s="1"/>
  <c r="U337" i="1"/>
  <c r="W337" i="1" s="1"/>
  <c r="U340" i="1"/>
  <c r="W340" i="1" s="1"/>
  <c r="U195" i="1"/>
  <c r="W195" i="1" s="1"/>
  <c r="U138" i="1"/>
  <c r="R138" i="1"/>
  <c r="T138" i="1" s="1"/>
  <c r="U324" i="1"/>
  <c r="W324" i="1" s="1"/>
  <c r="R324" i="1"/>
  <c r="T324" i="1" s="1"/>
  <c r="R153" i="1"/>
  <c r="T153" i="1" s="1"/>
  <c r="U209" i="1"/>
  <c r="W209" i="1" s="1"/>
  <c r="U91" i="1"/>
  <c r="U332" i="1"/>
  <c r="W332" i="1" s="1"/>
  <c r="R300" i="1"/>
  <c r="T300" i="1" s="1"/>
  <c r="R278" i="1"/>
  <c r="T278" i="1" s="1"/>
  <c r="U252" i="1"/>
  <c r="W252" i="1" s="1"/>
  <c r="U128" i="1"/>
  <c r="U239" i="1"/>
  <c r="W239" i="1" s="1"/>
  <c r="G42" i="6"/>
  <c r="U277" i="1"/>
  <c r="W277" i="1" s="1"/>
  <c r="U308" i="1"/>
  <c r="W308" i="1" s="1"/>
  <c r="U212" i="1"/>
  <c r="W212" i="1" s="1"/>
  <c r="R108" i="1"/>
  <c r="T108" i="1" s="1"/>
  <c r="G68" i="6"/>
  <c r="U115" i="1"/>
  <c r="W115" i="1" s="1"/>
  <c r="U87" i="13"/>
  <c r="R87" i="13"/>
  <c r="T87" i="13" s="1"/>
  <c r="U217" i="1"/>
  <c r="W217" i="1" s="1"/>
  <c r="R217" i="1"/>
  <c r="T217" i="1" s="1"/>
  <c r="R240" i="1"/>
  <c r="T240" i="1" s="1"/>
  <c r="U240" i="1"/>
  <c r="W240" i="1" s="1"/>
  <c r="R90" i="1"/>
  <c r="T90" i="1" s="1"/>
  <c r="U90" i="1"/>
  <c r="U283" i="1"/>
  <c r="W283" i="1" s="1"/>
  <c r="R283" i="1"/>
  <c r="T283" i="1" s="1"/>
  <c r="R343" i="1"/>
  <c r="T343" i="1" s="1"/>
  <c r="U343" i="1"/>
  <c r="W343" i="1" s="1"/>
  <c r="R164" i="1"/>
  <c r="T164" i="1" s="1"/>
  <c r="U164" i="1"/>
  <c r="R89" i="1"/>
  <c r="T89" i="1" s="1"/>
  <c r="U89" i="1"/>
  <c r="R32" i="1"/>
  <c r="T32" i="1" s="1"/>
  <c r="U32" i="1"/>
  <c r="R299" i="1"/>
  <c r="T299" i="1" s="1"/>
  <c r="U299" i="1"/>
  <c r="W299" i="1" s="1"/>
  <c r="R275" i="1"/>
  <c r="T275" i="1" s="1"/>
  <c r="U275" i="1"/>
  <c r="W275" i="1" s="1"/>
  <c r="R121" i="1"/>
  <c r="T121" i="1" s="1"/>
  <c r="U121" i="1"/>
  <c r="U319" i="1"/>
  <c r="W319" i="1" s="1"/>
  <c r="R319" i="1"/>
  <c r="T319" i="1" s="1"/>
  <c r="R87" i="1"/>
  <c r="T87" i="1" s="1"/>
  <c r="U87" i="1"/>
  <c r="R75" i="1"/>
  <c r="T75" i="1" s="1"/>
  <c r="U75" i="1"/>
  <c r="R323" i="1"/>
  <c r="T323" i="1" s="1"/>
  <c r="U323" i="1"/>
  <c r="W323" i="1" s="1"/>
  <c r="G74" i="6"/>
  <c r="U149" i="1"/>
  <c r="R200" i="13"/>
  <c r="T200" i="13" s="1"/>
  <c r="U200" i="13"/>
  <c r="W200" i="13" s="1"/>
  <c r="U72" i="1"/>
  <c r="R72" i="1"/>
  <c r="T72" i="1" s="1"/>
  <c r="U206" i="1"/>
  <c r="W206" i="1" s="1"/>
  <c r="R206" i="1"/>
  <c r="T206" i="1" s="1"/>
  <c r="R330" i="1"/>
  <c r="T330" i="1" s="1"/>
  <c r="U330" i="1"/>
  <c r="W330" i="1" s="1"/>
  <c r="R78" i="1"/>
  <c r="T78" i="1" s="1"/>
  <c r="U78" i="1"/>
  <c r="U84" i="1"/>
  <c r="R84" i="1"/>
  <c r="T84" i="1" s="1"/>
  <c r="R25" i="1"/>
  <c r="T25" i="1" s="1"/>
  <c r="U25" i="1"/>
  <c r="R311" i="1"/>
  <c r="T311" i="1" s="1"/>
  <c r="U311" i="1"/>
  <c r="W311" i="1" s="1"/>
  <c r="U163" i="1"/>
  <c r="W163" i="1" s="1"/>
  <c r="R163" i="1"/>
  <c r="T163" i="1" s="1"/>
  <c r="R105" i="1"/>
  <c r="T105" i="1" s="1"/>
  <c r="U105" i="1"/>
  <c r="U273" i="1"/>
  <c r="W273" i="1" s="1"/>
  <c r="R273" i="1"/>
  <c r="T273" i="1" s="1"/>
  <c r="U317" i="1"/>
  <c r="W317" i="1" s="1"/>
  <c r="R317" i="1"/>
  <c r="T317" i="1" s="1"/>
  <c r="R82" i="1"/>
  <c r="T82" i="1" s="1"/>
  <c r="U82" i="1"/>
  <c r="R140" i="1"/>
  <c r="T140" i="1" s="1"/>
  <c r="U140" i="1"/>
  <c r="U281" i="1"/>
  <c r="W281" i="1" s="1"/>
  <c r="R281" i="1"/>
  <c r="T281" i="1" s="1"/>
  <c r="R293" i="1"/>
  <c r="T293" i="1" s="1"/>
  <c r="U293" i="1"/>
  <c r="W293" i="1" s="1"/>
  <c r="U66" i="1"/>
  <c r="R66" i="1"/>
  <c r="T66" i="1" s="1"/>
  <c r="U197" i="1"/>
  <c r="W197" i="1" s="1"/>
  <c r="R197" i="1"/>
  <c r="T197" i="1" s="1"/>
  <c r="R32" i="13"/>
  <c r="T32" i="13" s="1"/>
  <c r="U32" i="13"/>
  <c r="U336" i="1"/>
  <c r="W336" i="1" s="1"/>
  <c r="R336" i="1"/>
  <c r="T336" i="1" s="1"/>
  <c r="R64" i="1"/>
  <c r="T64" i="1" s="1"/>
  <c r="U64" i="1"/>
  <c r="U194" i="1"/>
  <c r="W194" i="1" s="1"/>
  <c r="R194" i="1"/>
  <c r="T194" i="1" s="1"/>
  <c r="U346" i="1"/>
  <c r="W346" i="1" s="1"/>
  <c r="R346" i="1"/>
  <c r="T346" i="1" s="1"/>
  <c r="U143" i="1"/>
  <c r="R143" i="1"/>
  <c r="T143" i="1" s="1"/>
  <c r="R314" i="1"/>
  <c r="T314" i="1" s="1"/>
  <c r="U314" i="1"/>
  <c r="W314" i="1" s="1"/>
  <c r="U176" i="1"/>
  <c r="W176" i="1" s="1"/>
  <c r="R176" i="1"/>
  <c r="T176" i="1" s="1"/>
  <c r="U96" i="1"/>
  <c r="R96" i="1"/>
  <c r="T96" i="1" s="1"/>
  <c r="U258" i="1"/>
  <c r="W258" i="1" s="1"/>
  <c r="R258" i="1"/>
  <c r="T258" i="1" s="1"/>
  <c r="R286" i="1"/>
  <c r="T286" i="1" s="1"/>
  <c r="U286" i="1"/>
  <c r="W286" i="1" s="1"/>
  <c r="U68" i="1"/>
  <c r="R68" i="1"/>
  <c r="T68" i="1" s="1"/>
  <c r="U200" i="1"/>
  <c r="W200" i="1" s="1"/>
  <c r="R200" i="1"/>
  <c r="T200" i="1" s="1"/>
  <c r="R132" i="1"/>
  <c r="T132" i="1" s="1"/>
  <c r="U132" i="1"/>
  <c r="R59" i="1"/>
  <c r="T59" i="1" s="1"/>
  <c r="U59" i="1"/>
  <c r="R322" i="1"/>
  <c r="T322" i="1" s="1"/>
  <c r="U322" i="1"/>
  <c r="W322" i="1" s="1"/>
  <c r="R174" i="1"/>
  <c r="T174" i="1" s="1"/>
  <c r="U174" i="1"/>
  <c r="W174" i="1" s="1"/>
  <c r="R42" i="13"/>
  <c r="T42" i="13" s="1"/>
  <c r="U42" i="13"/>
  <c r="E14" i="8"/>
  <c r="G27" i="6"/>
  <c r="H27" i="6"/>
  <c r="R55" i="1"/>
  <c r="T55" i="1" s="1"/>
  <c r="U55" i="1"/>
  <c r="U100" i="1"/>
  <c r="W100" i="1" s="1"/>
  <c r="R100" i="1"/>
  <c r="T100" i="1" s="1"/>
  <c r="R361" i="1"/>
  <c r="T361" i="1" s="1"/>
  <c r="U361" i="1"/>
  <c r="W361" i="1" s="1"/>
  <c r="U137" i="1"/>
  <c r="R137" i="1"/>
  <c r="T137" i="1" s="1"/>
  <c r="R362" i="1"/>
  <c r="T362" i="1" s="1"/>
  <c r="U362" i="1"/>
  <c r="W362" i="1" s="1"/>
  <c r="R136" i="1"/>
  <c r="T136" i="1" s="1"/>
  <c r="U136" i="1"/>
  <c r="R69" i="1"/>
  <c r="T69" i="1" s="1"/>
  <c r="U69" i="1"/>
  <c r="R215" i="1"/>
  <c r="T215" i="1" s="1"/>
  <c r="U215" i="1"/>
  <c r="W215" i="1" s="1"/>
  <c r="R294" i="1"/>
  <c r="T294" i="1" s="1"/>
  <c r="U294" i="1"/>
  <c r="W294" i="1" s="1"/>
  <c r="U150" i="1"/>
  <c r="W150" i="1" s="1"/>
  <c r="R150" i="1"/>
  <c r="T150" i="1" s="1"/>
  <c r="U88" i="1"/>
  <c r="R88" i="1"/>
  <c r="T88" i="1" s="1"/>
  <c r="U247" i="1"/>
  <c r="W247" i="1" s="1"/>
  <c r="R247" i="1"/>
  <c r="T247" i="1" s="1"/>
  <c r="R318" i="1"/>
  <c r="T318" i="1" s="1"/>
  <c r="U318" i="1"/>
  <c r="W318" i="1" s="1"/>
  <c r="R147" i="1"/>
  <c r="T147" i="1" s="1"/>
  <c r="U147" i="1"/>
  <c r="R60" i="1"/>
  <c r="T60" i="1" s="1"/>
  <c r="U60" i="1"/>
  <c r="U180" i="1"/>
  <c r="W180" i="1" s="1"/>
  <c r="R180" i="1"/>
  <c r="T180" i="1" s="1"/>
  <c r="R262" i="1"/>
  <c r="T262" i="1" s="1"/>
  <c r="U262" i="1"/>
  <c r="W262" i="1" s="1"/>
  <c r="R126" i="1"/>
  <c r="T126" i="1" s="1"/>
  <c r="U126" i="1"/>
  <c r="R52" i="1"/>
  <c r="T52" i="1" s="1"/>
  <c r="U52" i="1"/>
  <c r="R50" i="1"/>
  <c r="T50" i="1" s="1"/>
  <c r="U50" i="1"/>
  <c r="H36" i="6"/>
  <c r="G36" i="6"/>
  <c r="R48" i="1"/>
  <c r="T48" i="1" s="1"/>
  <c r="U48" i="1"/>
  <c r="R377" i="1"/>
  <c r="T377" i="1" s="1"/>
  <c r="U377" i="1"/>
  <c r="W377" i="1" s="1"/>
  <c r="R129" i="1"/>
  <c r="T129" i="1" s="1"/>
  <c r="U129" i="1"/>
  <c r="R62" i="1"/>
  <c r="T62" i="1" s="1"/>
  <c r="U62" i="1"/>
  <c r="U203" i="1"/>
  <c r="W203" i="1" s="1"/>
  <c r="R203" i="1"/>
  <c r="T203" i="1" s="1"/>
  <c r="R83" i="1"/>
  <c r="T83" i="1" s="1"/>
  <c r="U83" i="1"/>
  <c r="U335" i="1"/>
  <c r="W335" i="1" s="1"/>
  <c r="R335" i="1"/>
  <c r="T335" i="1" s="1"/>
  <c r="R141" i="1"/>
  <c r="T141" i="1" s="1"/>
  <c r="U141" i="1"/>
  <c r="R46" i="1"/>
  <c r="T46" i="1" s="1"/>
  <c r="U46" i="1"/>
  <c r="R279" i="1"/>
  <c r="T279" i="1" s="1"/>
  <c r="U279" i="1"/>
  <c r="W279" i="1" s="1"/>
  <c r="U104" i="1"/>
  <c r="R104" i="1"/>
  <c r="T104" i="1" s="1"/>
  <c r="R45" i="1"/>
  <c r="T45" i="1" s="1"/>
  <c r="U45" i="1"/>
  <c r="R245" i="1"/>
  <c r="T245" i="1" s="1"/>
  <c r="U245" i="1"/>
  <c r="W245" i="1" s="1"/>
  <c r="R356" i="1"/>
  <c r="T356" i="1" s="1"/>
  <c r="U356" i="1"/>
  <c r="W356" i="1" s="1"/>
  <c r="R131" i="1"/>
  <c r="T131" i="1" s="1"/>
  <c r="U131" i="1"/>
  <c r="R29" i="1"/>
  <c r="T29" i="1" s="1"/>
  <c r="U29" i="1"/>
  <c r="R139" i="13"/>
  <c r="T139" i="13" s="1"/>
  <c r="U139" i="13"/>
  <c r="R155" i="1"/>
  <c r="T155" i="1" s="1"/>
  <c r="U155" i="1"/>
  <c r="R303" i="1"/>
  <c r="T303" i="1" s="1"/>
  <c r="U303" i="1"/>
  <c r="W303" i="1" s="1"/>
  <c r="U270" i="1"/>
  <c r="W270" i="1" s="1"/>
  <c r="R270" i="1"/>
  <c r="T270" i="1" s="1"/>
  <c r="U123" i="1"/>
  <c r="R123" i="1"/>
  <c r="T123" i="1" s="1"/>
  <c r="R33" i="1"/>
  <c r="T33" i="1" s="1"/>
  <c r="U33" i="1"/>
  <c r="R202" i="1"/>
  <c r="T202" i="1" s="1"/>
  <c r="U202" i="1"/>
  <c r="W202" i="1" s="1"/>
  <c r="U54" i="1"/>
  <c r="R54" i="1"/>
  <c r="T54" i="1" s="1"/>
  <c r="R183" i="1"/>
  <c r="T183" i="1" s="1"/>
  <c r="U183" i="1"/>
  <c r="W183" i="1" s="1"/>
  <c r="U333" i="1"/>
  <c r="W333" i="1" s="1"/>
  <c r="R333" i="1"/>
  <c r="T333" i="1" s="1"/>
  <c r="R76" i="1"/>
  <c r="T76" i="1" s="1"/>
  <c r="U76" i="1"/>
  <c r="R40" i="1"/>
  <c r="T40" i="1" s="1"/>
  <c r="U40" i="1"/>
  <c r="R94" i="1"/>
  <c r="T94" i="1" s="1"/>
  <c r="U94" i="1"/>
  <c r="U237" i="1"/>
  <c r="W237" i="1" s="1"/>
  <c r="R237" i="1"/>
  <c r="T237" i="1" s="1"/>
  <c r="R364" i="1"/>
  <c r="T364" i="1" s="1"/>
  <c r="U364" i="1"/>
  <c r="W364" i="1" s="1"/>
  <c r="R125" i="1"/>
  <c r="T125" i="1" s="1"/>
  <c r="U125" i="1"/>
  <c r="R21" i="1"/>
  <c r="T21" i="1" s="1"/>
  <c r="U21" i="1"/>
  <c r="H58" i="6"/>
  <c r="G58" i="6"/>
  <c r="U219" i="13"/>
  <c r="W219" i="13" s="1"/>
  <c r="R219" i="13"/>
  <c r="T219" i="13" s="1"/>
  <c r="R109" i="1"/>
  <c r="T109" i="1" s="1"/>
  <c r="U109" i="1"/>
  <c r="R34" i="1"/>
  <c r="T34" i="1" s="1"/>
  <c r="U34" i="1"/>
  <c r="U156" i="1"/>
  <c r="R156" i="1"/>
  <c r="T156" i="1" s="1"/>
  <c r="U107" i="1"/>
  <c r="R107" i="1"/>
  <c r="T107" i="1" s="1"/>
  <c r="R106" i="1"/>
  <c r="T106" i="1" s="1"/>
  <c r="U106" i="1"/>
  <c r="R47" i="1"/>
  <c r="T47" i="1" s="1"/>
  <c r="U47" i="1"/>
  <c r="R353" i="1"/>
  <c r="T353" i="1" s="1"/>
  <c r="U353" i="1"/>
  <c r="W353" i="1" s="1"/>
  <c r="R135" i="1"/>
  <c r="T135" i="1" s="1"/>
  <c r="U135" i="1"/>
  <c r="U363" i="1"/>
  <c r="W363" i="1" s="1"/>
  <c r="R363" i="1"/>
  <c r="T363" i="1" s="1"/>
  <c r="R113" i="1"/>
  <c r="T113" i="1" s="1"/>
  <c r="U113" i="1"/>
  <c r="R31" i="1"/>
  <c r="T31" i="1" s="1"/>
  <c r="U31" i="1"/>
  <c r="R191" i="1"/>
  <c r="T191" i="1" s="1"/>
  <c r="U191" i="1"/>
  <c r="W191" i="1" s="1"/>
  <c r="R86" i="1"/>
  <c r="T86" i="1" s="1"/>
  <c r="U86" i="1"/>
  <c r="U30" i="1"/>
  <c r="R30" i="1"/>
  <c r="T30" i="1" s="1"/>
  <c r="R118" i="1"/>
  <c r="T118" i="1" s="1"/>
  <c r="U118" i="1"/>
  <c r="W118" i="1" s="1"/>
  <c r="R264" i="1"/>
  <c r="T264" i="1" s="1"/>
  <c r="U264" i="1"/>
  <c r="W264" i="1" s="1"/>
  <c r="R110" i="1"/>
  <c r="T110" i="1" s="1"/>
  <c r="U110" i="1"/>
  <c r="U231" i="1"/>
  <c r="W231" i="1" s="1"/>
  <c r="R231" i="1"/>
  <c r="T231" i="1" s="1"/>
  <c r="U189" i="13"/>
  <c r="W189" i="13" s="1"/>
  <c r="R189" i="13"/>
  <c r="T189" i="13" s="1"/>
  <c r="R366" i="1"/>
  <c r="T366" i="1" s="1"/>
  <c r="U366" i="1"/>
  <c r="W366" i="1" s="1"/>
  <c r="R101" i="1"/>
  <c r="T101" i="1" s="1"/>
  <c r="U101" i="1"/>
  <c r="R27" i="1"/>
  <c r="T27" i="1" s="1"/>
  <c r="U27" i="1"/>
  <c r="U290" i="1"/>
  <c r="W290" i="1" s="1"/>
  <c r="R290" i="1"/>
  <c r="T290" i="1" s="1"/>
  <c r="R98" i="1"/>
  <c r="T98" i="1" s="1"/>
  <c r="U98" i="1"/>
  <c r="U298" i="1"/>
  <c r="W298" i="1" s="1"/>
  <c r="R298" i="1"/>
  <c r="T298" i="1" s="1"/>
  <c r="R41" i="1"/>
  <c r="T41" i="1" s="1"/>
  <c r="U41" i="1"/>
  <c r="R162" i="1"/>
  <c r="T162" i="1" s="1"/>
  <c r="U162" i="1"/>
  <c r="W162" i="1" s="1"/>
  <c r="U372" i="1"/>
  <c r="W372" i="1" s="1"/>
  <c r="R372" i="1"/>
  <c r="T372" i="1" s="1"/>
  <c r="U297" i="1"/>
  <c r="W297" i="1" s="1"/>
  <c r="R297" i="1"/>
  <c r="T297" i="1" s="1"/>
  <c r="R374" i="1"/>
  <c r="T374" i="1" s="1"/>
  <c r="U374" i="1"/>
  <c r="W374" i="1" s="1"/>
  <c r="R24" i="1"/>
  <c r="T24" i="1" s="1"/>
  <c r="U24" i="1"/>
  <c r="U289" i="1"/>
  <c r="W289" i="1" s="1"/>
  <c r="R289" i="1"/>
  <c r="T289" i="1" s="1"/>
  <c r="R23" i="1"/>
  <c r="T23" i="1" s="1"/>
  <c r="U23" i="1"/>
  <c r="R285" i="1"/>
  <c r="T285" i="1" s="1"/>
  <c r="U285" i="1"/>
  <c r="W285" i="1" s="1"/>
  <c r="U93" i="1"/>
  <c r="R93" i="1"/>
  <c r="T93" i="1" s="1"/>
  <c r="H66" i="6"/>
  <c r="G66" i="6"/>
  <c r="R173" i="1"/>
  <c r="T173" i="1" s="1"/>
  <c r="U382" i="1"/>
  <c r="W382" i="1" s="1"/>
  <c r="U201" i="1"/>
  <c r="W201" i="1" s="1"/>
  <c r="P225" i="1"/>
  <c r="U225" i="1" s="1"/>
  <c r="W225" i="1" s="1"/>
  <c r="R179" i="1"/>
  <c r="T179" i="1" s="1"/>
  <c r="R302" i="1"/>
  <c r="T302" i="1" s="1"/>
  <c r="R274" i="1"/>
  <c r="T274" i="1" s="1"/>
  <c r="P151" i="1"/>
  <c r="G151" i="1"/>
  <c r="I99" i="1"/>
  <c r="U99" i="1"/>
  <c r="W99" i="1" s="1"/>
  <c r="U22" i="1"/>
  <c r="I112" i="1"/>
  <c r="R112" i="1"/>
  <c r="T112" i="1" s="1"/>
  <c r="U112" i="1"/>
  <c r="W112" i="1" s="1"/>
  <c r="U116" i="1"/>
  <c r="W116" i="1" s="1"/>
  <c r="I116" i="1"/>
  <c r="K171" i="1"/>
  <c r="U171" i="1"/>
  <c r="W171" i="1" s="1"/>
  <c r="R373" i="1"/>
  <c r="T373" i="1" s="1"/>
  <c r="U373" i="1"/>
  <c r="W373" i="1" s="1"/>
  <c r="G38" i="1"/>
  <c r="P38" i="1"/>
  <c r="W254" i="1"/>
  <c r="G70" i="1"/>
  <c r="P70" i="1"/>
  <c r="I120" i="1"/>
  <c r="U120" i="1"/>
  <c r="W120" i="1" s="1"/>
  <c r="U390" i="1"/>
  <c r="W390" i="1" s="1"/>
  <c r="R351" i="1"/>
  <c r="T351" i="1" s="1"/>
  <c r="U295" i="1"/>
  <c r="W295" i="1" s="1"/>
  <c r="R328" i="1"/>
  <c r="T328" i="1" s="1"/>
  <c r="R116" i="1"/>
  <c r="T116" i="1" s="1"/>
  <c r="R165" i="1"/>
  <c r="T165" i="1" s="1"/>
  <c r="G79" i="1"/>
  <c r="P79" i="1"/>
  <c r="U114" i="1"/>
  <c r="V218" i="1"/>
  <c r="P218" i="1"/>
  <c r="G218" i="1"/>
  <c r="U35" i="1"/>
  <c r="G168" i="1"/>
  <c r="P168" i="1"/>
  <c r="K169" i="1"/>
  <c r="R169" i="1"/>
  <c r="T169" i="1" s="1"/>
  <c r="U169" i="1"/>
  <c r="W169" i="1" s="1"/>
  <c r="G61" i="1"/>
  <c r="P61" i="1"/>
  <c r="K165" i="1"/>
  <c r="U165" i="1"/>
  <c r="W165" i="1" s="1"/>
  <c r="U39" i="1"/>
  <c r="G184" i="1"/>
  <c r="P184" i="1"/>
  <c r="V184" i="1"/>
  <c r="U119" i="1"/>
  <c r="W119" i="1" s="1"/>
  <c r="R119" i="1"/>
  <c r="T119" i="1" s="1"/>
  <c r="G51" i="1"/>
  <c r="P51" i="1"/>
  <c r="P186" i="1"/>
  <c r="G186" i="1"/>
  <c r="V186" i="1"/>
  <c r="K269" i="1"/>
  <c r="U269" i="1"/>
  <c r="W269" i="1" s="1"/>
  <c r="R269" i="1"/>
  <c r="T269" i="1" s="1"/>
  <c r="G56" i="1"/>
  <c r="P56" i="1"/>
  <c r="U349" i="1"/>
  <c r="W349" i="1" s="1"/>
  <c r="R349" i="1"/>
  <c r="T349" i="1" s="1"/>
  <c r="K263" i="1"/>
  <c r="R263" i="1"/>
  <c r="T263" i="1" s="1"/>
  <c r="U263" i="1"/>
  <c r="W263" i="1" s="1"/>
  <c r="G248" i="1"/>
  <c r="K248" i="1" s="1"/>
  <c r="V248" i="1"/>
  <c r="P248" i="1"/>
  <c r="G267" i="1"/>
  <c r="P267" i="1"/>
  <c r="V267" i="1"/>
  <c r="R234" i="1"/>
  <c r="T234" i="1" s="1"/>
  <c r="R350" i="1"/>
  <c r="T350" i="1" s="1"/>
  <c r="K229" i="1"/>
  <c r="U229" i="1"/>
  <c r="W229" i="1" s="1"/>
  <c r="U179" i="1"/>
  <c r="W179" i="1" s="1"/>
  <c r="G190" i="1"/>
  <c r="V190" i="1"/>
  <c r="P190" i="1"/>
  <c r="V199" i="1"/>
  <c r="G199" i="1"/>
  <c r="P199" i="1"/>
  <c r="G196" i="1"/>
  <c r="P196" i="1"/>
  <c r="V196" i="1"/>
  <c r="U208" i="1"/>
  <c r="W208" i="1" s="1"/>
  <c r="K208" i="1"/>
  <c r="U234" i="1"/>
  <c r="W234" i="1" s="1"/>
  <c r="K234" i="1"/>
  <c r="G261" i="1"/>
  <c r="K261" i="1" s="1"/>
  <c r="P261" i="1"/>
  <c r="V261" i="1"/>
  <c r="K302" i="1"/>
  <c r="U302" i="1"/>
  <c r="W302" i="1" s="1"/>
  <c r="K350" i="1"/>
  <c r="U350" i="1"/>
  <c r="W350" i="1" s="1"/>
  <c r="U160" i="1"/>
  <c r="W160" i="1" s="1"/>
  <c r="R160" i="1"/>
  <c r="T160" i="1" s="1"/>
  <c r="U331" i="1"/>
  <c r="W331" i="1" s="1"/>
  <c r="R331" i="1"/>
  <c r="T331" i="1" s="1"/>
  <c r="U210" i="1"/>
  <c r="W210" i="1" s="1"/>
  <c r="R210" i="1"/>
  <c r="T210" i="1" s="1"/>
  <c r="K152" i="1"/>
  <c r="U152" i="1"/>
  <c r="W152" i="1" s="1"/>
  <c r="P305" i="1"/>
  <c r="V305" i="1"/>
  <c r="G305" i="1"/>
  <c r="G207" i="1"/>
  <c r="P207" i="1"/>
  <c r="V207" i="1"/>
  <c r="R208" i="1"/>
  <c r="T208" i="1" s="1"/>
  <c r="R242" i="1"/>
  <c r="T242" i="1" s="1"/>
  <c r="U242" i="1"/>
  <c r="W242" i="1" s="1"/>
  <c r="U309" i="1"/>
  <c r="W309" i="1" s="1"/>
  <c r="K309" i="1"/>
  <c r="G219" i="1"/>
  <c r="P219" i="1"/>
  <c r="V219" i="1"/>
  <c r="U204" i="1"/>
  <c r="W204" i="1" s="1"/>
  <c r="R204" i="1"/>
  <c r="T204" i="1" s="1"/>
  <c r="R382" i="1"/>
  <c r="T382" i="1" s="1"/>
  <c r="K233" i="1"/>
  <c r="U233" i="1"/>
  <c r="W233" i="1" s="1"/>
  <c r="R233" i="1"/>
  <c r="T233" i="1" s="1"/>
  <c r="U359" i="1"/>
  <c r="W359" i="1" s="1"/>
  <c r="K359" i="1"/>
  <c r="U188" i="1"/>
  <c r="W188" i="1" s="1"/>
  <c r="K188" i="1"/>
  <c r="U227" i="1"/>
  <c r="W227" i="1" s="1"/>
  <c r="K304" i="1"/>
  <c r="U304" i="1"/>
  <c r="W304" i="1" s="1"/>
  <c r="U222" i="1"/>
  <c r="W222" i="1" s="1"/>
  <c r="K222" i="1"/>
  <c r="K274" i="1"/>
  <c r="U274" i="1"/>
  <c r="W274" i="1" s="1"/>
  <c r="K383" i="1"/>
  <c r="U383" i="1"/>
  <c r="W383" i="1" s="1"/>
  <c r="R383" i="1"/>
  <c r="T383" i="1" s="1"/>
  <c r="R226" i="1"/>
  <c r="T226" i="1" s="1"/>
  <c r="G181" i="1"/>
  <c r="P181" i="1"/>
  <c r="V181" i="1"/>
  <c r="R390" i="1"/>
  <c r="T390" i="1" s="1"/>
  <c r="K172" i="1"/>
  <c r="U172" i="1"/>
  <c r="W172" i="1" s="1"/>
  <c r="R368" i="1"/>
  <c r="T368" i="1" s="1"/>
  <c r="K351" i="1"/>
  <c r="U351" i="1"/>
  <c r="W351" i="1" s="1"/>
  <c r="R246" i="1"/>
  <c r="T246" i="1" s="1"/>
  <c r="K225" i="1"/>
  <c r="U185" i="1"/>
  <c r="W185" i="1" s="1"/>
  <c r="K185" i="1"/>
  <c r="K226" i="1"/>
  <c r="U226" i="1"/>
  <c r="W226" i="1" s="1"/>
  <c r="U368" i="1"/>
  <c r="W368" i="1" s="1"/>
  <c r="K368" i="1"/>
  <c r="U312" i="1"/>
  <c r="W312" i="1" s="1"/>
  <c r="K312" i="1"/>
  <c r="R205" i="1"/>
  <c r="T205" i="1" s="1"/>
  <c r="U243" i="1"/>
  <c r="W243" i="1" s="1"/>
  <c r="K243" i="1"/>
  <c r="R243" i="1"/>
  <c r="T243" i="1" s="1"/>
  <c r="R388" i="1"/>
  <c r="T388" i="1" s="1"/>
  <c r="R259" i="1"/>
  <c r="T259" i="1" s="1"/>
  <c r="U192" i="1"/>
  <c r="W192" i="1" s="1"/>
  <c r="R192" i="1"/>
  <c r="T192" i="1" s="1"/>
  <c r="R187" i="1"/>
  <c r="T187" i="1" s="1"/>
  <c r="K291" i="1"/>
  <c r="U291" i="1"/>
  <c r="W291" i="1" s="1"/>
  <c r="U348" i="1"/>
  <c r="W348" i="1" s="1"/>
  <c r="K348" i="1"/>
  <c r="G175" i="1"/>
  <c r="P175" i="1"/>
  <c r="V175" i="1"/>
  <c r="K246" i="1"/>
  <c r="U246" i="1"/>
  <c r="W246" i="1" s="1"/>
  <c r="U170" i="1"/>
  <c r="W170" i="1" s="1"/>
  <c r="R170" i="1"/>
  <c r="T170" i="1" s="1"/>
  <c r="K328" i="1"/>
  <c r="U328" i="1"/>
  <c r="W328" i="1" s="1"/>
  <c r="K205" i="1"/>
  <c r="U205" i="1"/>
  <c r="W205" i="1" s="1"/>
  <c r="R185" i="1"/>
  <c r="T185" i="1" s="1"/>
  <c r="U232" i="1"/>
  <c r="W232" i="1" s="1"/>
  <c r="R232" i="1"/>
  <c r="T232" i="1" s="1"/>
  <c r="U216" i="1"/>
  <c r="W216" i="1" s="1"/>
  <c r="R216" i="1"/>
  <c r="T216" i="1" s="1"/>
  <c r="K259" i="1"/>
  <c r="U259" i="1"/>
  <c r="W259" i="1" s="1"/>
  <c r="U187" i="1"/>
  <c r="W187" i="1" s="1"/>
  <c r="K187" i="1"/>
  <c r="P228" i="1"/>
  <c r="V228" i="1"/>
  <c r="G228" i="1"/>
  <c r="U255" i="1"/>
  <c r="W255" i="1" s="1"/>
  <c r="R255" i="1"/>
  <c r="T255" i="1" s="1"/>
  <c r="G193" i="1"/>
  <c r="P193" i="1"/>
  <c r="V193" i="1"/>
  <c r="R152" i="1"/>
  <c r="T152" i="1" s="1"/>
  <c r="U389" i="1"/>
  <c r="W389" i="1" s="1"/>
  <c r="K389" i="1"/>
  <c r="R389" i="1"/>
  <c r="T389" i="1" s="1"/>
  <c r="O1" i="3"/>
  <c r="M6" i="6"/>
  <c r="O5" i="14"/>
  <c r="O2" i="3"/>
  <c r="O3" i="3"/>
  <c r="O1" i="14"/>
  <c r="O6" i="14"/>
  <c r="O4" i="9"/>
  <c r="O4" i="14"/>
  <c r="O3" i="9"/>
  <c r="O2" i="9"/>
  <c r="O5" i="9"/>
  <c r="O1" i="9"/>
  <c r="O6" i="9"/>
  <c r="O5" i="3"/>
  <c r="O4" i="3"/>
  <c r="O6" i="3"/>
  <c r="O2" i="14"/>
  <c r="O3" i="14"/>
  <c r="G22" i="6"/>
  <c r="H22" i="6"/>
  <c r="J22" i="6"/>
  <c r="C18" i="10"/>
  <c r="F18" i="10"/>
  <c r="F19" i="10" s="1"/>
  <c r="R129" i="13"/>
  <c r="T129" i="13" s="1"/>
  <c r="U129" i="13"/>
  <c r="F18" i="13"/>
  <c r="F19" i="13" s="1"/>
  <c r="C18" i="13"/>
  <c r="H41" i="6"/>
  <c r="G41" i="6"/>
  <c r="H18" i="6"/>
  <c r="J18" i="6"/>
  <c r="C12" i="1"/>
  <c r="G18" i="6"/>
  <c r="E18" i="3"/>
  <c r="C11" i="1"/>
  <c r="O394" i="1" l="1"/>
  <c r="O111" i="1"/>
  <c r="R184" i="1"/>
  <c r="T184" i="1" s="1"/>
  <c r="O134" i="1"/>
  <c r="R199" i="1"/>
  <c r="T199" i="1" s="1"/>
  <c r="R168" i="1"/>
  <c r="T168" i="1" s="1"/>
  <c r="R225" i="1"/>
  <c r="T225" i="1" s="1"/>
  <c r="R190" i="1"/>
  <c r="T190" i="1" s="1"/>
  <c r="O393" i="1"/>
  <c r="O392" i="1"/>
  <c r="E14" i="10"/>
  <c r="R56" i="1"/>
  <c r="T56" i="1" s="1"/>
  <c r="R51" i="1"/>
  <c r="T51" i="1" s="1"/>
  <c r="R70" i="1"/>
  <c r="T70" i="1" s="1"/>
  <c r="R193" i="1"/>
  <c r="T193" i="1" s="1"/>
  <c r="O387" i="1"/>
  <c r="O391" i="1"/>
  <c r="E14" i="13"/>
  <c r="X8" i="13"/>
  <c r="R61" i="1"/>
  <c r="T61" i="1" s="1"/>
  <c r="R218" i="1"/>
  <c r="T218" i="1" s="1"/>
  <c r="U218" i="1"/>
  <c r="W218" i="1" s="1"/>
  <c r="K218" i="1"/>
  <c r="R151" i="1"/>
  <c r="T151" i="1" s="1"/>
  <c r="H61" i="1"/>
  <c r="U61" i="1"/>
  <c r="R38" i="1"/>
  <c r="T38" i="1" s="1"/>
  <c r="H38" i="1"/>
  <c r="U38" i="1"/>
  <c r="J186" i="1"/>
  <c r="U186" i="1"/>
  <c r="W186" i="1" s="1"/>
  <c r="R228" i="1"/>
  <c r="T228" i="1" s="1"/>
  <c r="R186" i="1"/>
  <c r="T186" i="1" s="1"/>
  <c r="K184" i="1"/>
  <c r="U184" i="1"/>
  <c r="W184" i="1" s="1"/>
  <c r="R79" i="1"/>
  <c r="T79" i="1" s="1"/>
  <c r="J79" i="1"/>
  <c r="U79" i="1"/>
  <c r="H56" i="1"/>
  <c r="U56" i="1"/>
  <c r="H51" i="1"/>
  <c r="U51" i="1"/>
  <c r="K168" i="1"/>
  <c r="U168" i="1"/>
  <c r="H70" i="1"/>
  <c r="U70" i="1"/>
  <c r="I151" i="1"/>
  <c r="U151" i="1"/>
  <c r="O375" i="1"/>
  <c r="O180" i="1"/>
  <c r="O307" i="1"/>
  <c r="O165" i="1"/>
  <c r="O377" i="1"/>
  <c r="O214" i="1"/>
  <c r="O169" i="1"/>
  <c r="O288" i="1"/>
  <c r="O243" i="1"/>
  <c r="O213" i="1"/>
  <c r="O199" i="1"/>
  <c r="O221" i="1"/>
  <c r="O159" i="1"/>
  <c r="O338" i="1"/>
  <c r="O187" i="1"/>
  <c r="O301" i="1"/>
  <c r="O215" i="1"/>
  <c r="O374" i="1"/>
  <c r="O171" i="1"/>
  <c r="O357" i="1"/>
  <c r="O198" i="1"/>
  <c r="O349" i="1"/>
  <c r="O291" i="1"/>
  <c r="O222" i="1"/>
  <c r="O290" i="1"/>
  <c r="O239" i="1"/>
  <c r="O353" i="1"/>
  <c r="O297" i="1"/>
  <c r="O278" i="1"/>
  <c r="O298" i="1"/>
  <c r="O389" i="1"/>
  <c r="O336" i="1"/>
  <c r="O201" i="1"/>
  <c r="O181" i="1"/>
  <c r="O327" i="1"/>
  <c r="O162" i="1"/>
  <c r="O287" i="1"/>
  <c r="O228" i="1"/>
  <c r="O310" i="1"/>
  <c r="O354" i="1"/>
  <c r="O384" i="1"/>
  <c r="O192" i="1"/>
  <c r="O289" i="1"/>
  <c r="O172" i="1"/>
  <c r="O246" i="1"/>
  <c r="O329" i="1"/>
  <c r="O314" i="1"/>
  <c r="O163" i="1"/>
  <c r="O120" i="1"/>
  <c r="O220" i="1"/>
  <c r="O225" i="1"/>
  <c r="O263" i="1"/>
  <c r="O330" i="1"/>
  <c r="O371" i="1"/>
  <c r="O218" i="1"/>
  <c r="O117" i="1"/>
  <c r="O304" i="1"/>
  <c r="O112" i="1"/>
  <c r="C15" i="1"/>
  <c r="O373" i="1"/>
  <c r="O380" i="1"/>
  <c r="O382" i="1"/>
  <c r="O340" i="1"/>
  <c r="O253" i="1"/>
  <c r="O350" i="1"/>
  <c r="O282" i="1"/>
  <c r="O195" i="1"/>
  <c r="O185" i="1"/>
  <c r="O362" i="1"/>
  <c r="O300" i="1"/>
  <c r="O277" i="1"/>
  <c r="O207" i="1"/>
  <c r="O284" i="1"/>
  <c r="O258" i="1"/>
  <c r="O182" i="1"/>
  <c r="O356" i="1"/>
  <c r="O369" i="1"/>
  <c r="O386" i="1"/>
  <c r="O196" i="1"/>
  <c r="O116" i="1"/>
  <c r="O344" i="1"/>
  <c r="O204" i="1"/>
  <c r="O167" i="1"/>
  <c r="O319" i="1"/>
  <c r="O279" i="1"/>
  <c r="O254" i="1"/>
  <c r="O332" i="1"/>
  <c r="O267" i="1"/>
  <c r="O370" i="1"/>
  <c r="O303" i="1"/>
  <c r="O178" i="1"/>
  <c r="O343" i="1"/>
  <c r="O118" i="1"/>
  <c r="O302" i="1"/>
  <c r="O259" i="1"/>
  <c r="O150" i="1"/>
  <c r="O238" i="1"/>
  <c r="O355" i="1"/>
  <c r="O233" i="1"/>
  <c r="O177" i="1"/>
  <c r="O358" i="1"/>
  <c r="O337" i="1"/>
  <c r="O241" i="1"/>
  <c r="O273" i="1"/>
  <c r="O271" i="1"/>
  <c r="O160" i="1"/>
  <c r="O360" i="1"/>
  <c r="O361" i="1"/>
  <c r="O115" i="1"/>
  <c r="O312" i="1"/>
  <c r="O202" i="1"/>
  <c r="O347" i="1"/>
  <c r="O219" i="1"/>
  <c r="O237" i="1"/>
  <c r="O211" i="1"/>
  <c r="O203" i="1"/>
  <c r="O210" i="1"/>
  <c r="O326" i="1"/>
  <c r="O164" i="1"/>
  <c r="O352" i="1"/>
  <c r="O161" i="1"/>
  <c r="O328" i="1"/>
  <c r="O226" i="1"/>
  <c r="O188" i="1"/>
  <c r="O388" i="1"/>
  <c r="O280" i="1"/>
  <c r="O179" i="1"/>
  <c r="O191" i="1"/>
  <c r="O186" i="1"/>
  <c r="O311" i="1"/>
  <c r="O234" i="1"/>
  <c r="O323" i="1"/>
  <c r="O265" i="1"/>
  <c r="O286" i="1"/>
  <c r="O368" i="1"/>
  <c r="O325" i="1"/>
  <c r="O173" i="1"/>
  <c r="O322" i="1"/>
  <c r="O175" i="1"/>
  <c r="O216" i="1"/>
  <c r="O247" i="1"/>
  <c r="O294" i="1"/>
  <c r="O335" i="1"/>
  <c r="O317" i="1"/>
  <c r="O100" i="1"/>
  <c r="O306" i="1"/>
  <c r="O264" i="1"/>
  <c r="O274" i="1"/>
  <c r="O119" i="1"/>
  <c r="O342" i="1"/>
  <c r="O151" i="1"/>
  <c r="O333" i="1"/>
  <c r="O103" i="1"/>
  <c r="O268" i="1"/>
  <c r="O315" i="1"/>
  <c r="O270" i="1"/>
  <c r="O390" i="1"/>
  <c r="O217" i="1"/>
  <c r="O245" i="1"/>
  <c r="O346" i="1"/>
  <c r="O231" i="1"/>
  <c r="O363" i="1"/>
  <c r="O174" i="1"/>
  <c r="O376" i="1"/>
  <c r="O206" i="1"/>
  <c r="O365" i="1"/>
  <c r="O209" i="1"/>
  <c r="O339" i="1"/>
  <c r="O383" i="1"/>
  <c r="O262" i="1"/>
  <c r="O227" i="1"/>
  <c r="O372" i="1"/>
  <c r="O250" i="1"/>
  <c r="O244" i="1"/>
  <c r="O275" i="1"/>
  <c r="O194" i="1"/>
  <c r="O348" i="1"/>
  <c r="O341" i="1"/>
  <c r="O295" i="1"/>
  <c r="O249" i="1"/>
  <c r="O152" i="1"/>
  <c r="O305" i="1"/>
  <c r="O223" i="1"/>
  <c r="O321" i="1"/>
  <c r="O256" i="1"/>
  <c r="O184" i="1"/>
  <c r="O205" i="1"/>
  <c r="O189" i="1"/>
  <c r="O193" i="1"/>
  <c r="O351" i="1"/>
  <c r="O212" i="1"/>
  <c r="O235" i="1"/>
  <c r="O345" i="1"/>
  <c r="O272" i="1"/>
  <c r="O208" i="1"/>
  <c r="O296" i="1"/>
  <c r="O99" i="1"/>
  <c r="O292" i="1"/>
  <c r="O367" i="1"/>
  <c r="O229" i="1"/>
  <c r="O334" i="1"/>
  <c r="O378" i="1"/>
  <c r="O324" i="1"/>
  <c r="O261" i="1"/>
  <c r="O385" i="1"/>
  <c r="O232" i="1"/>
  <c r="O251" i="1"/>
  <c r="O364" i="1"/>
  <c r="O240" i="1"/>
  <c r="O170" i="1"/>
  <c r="O316" i="1"/>
  <c r="O200" i="1"/>
  <c r="O257" i="1"/>
  <c r="O318" i="1"/>
  <c r="O108" i="1"/>
  <c r="O313" i="1"/>
  <c r="O168" i="1"/>
  <c r="O359" i="1"/>
  <c r="O230" i="1"/>
  <c r="O381" i="1"/>
  <c r="O190" i="1"/>
  <c r="O224" i="1"/>
  <c r="O236" i="1"/>
  <c r="O281" i="1"/>
  <c r="O283" i="1"/>
  <c r="O255" i="1"/>
  <c r="O166" i="1"/>
  <c r="O176" i="1"/>
  <c r="O299" i="1"/>
  <c r="O269" i="1"/>
  <c r="O260" i="1"/>
  <c r="O266" i="1"/>
  <c r="O197" i="1"/>
  <c r="O183" i="1"/>
  <c r="O276" i="1"/>
  <c r="O285" i="1"/>
  <c r="O331" i="1"/>
  <c r="O309" i="1"/>
  <c r="O252" i="1"/>
  <c r="O248" i="1"/>
  <c r="O242" i="1"/>
  <c r="O308" i="1"/>
  <c r="O379" i="1"/>
  <c r="O320" i="1"/>
  <c r="O293" i="1"/>
  <c r="O366" i="1"/>
  <c r="O155" i="1"/>
  <c r="C16" i="1"/>
  <c r="D18" i="1" s="1"/>
  <c r="K305" i="1"/>
  <c r="U305" i="1"/>
  <c r="W305" i="1" s="1"/>
  <c r="U261" i="1"/>
  <c r="W261" i="1" s="1"/>
  <c r="R261" i="1"/>
  <c r="T261" i="1" s="1"/>
  <c r="K196" i="1"/>
  <c r="U196" i="1"/>
  <c r="W196" i="1" s="1"/>
  <c r="U248" i="1"/>
  <c r="W248" i="1" s="1"/>
  <c r="R248" i="1"/>
  <c r="T248" i="1" s="1"/>
  <c r="K193" i="1"/>
  <c r="U193" i="1"/>
  <c r="W193" i="1" s="1"/>
  <c r="U175" i="1"/>
  <c r="W175" i="1" s="1"/>
  <c r="R175" i="1"/>
  <c r="T175" i="1" s="1"/>
  <c r="R305" i="1"/>
  <c r="T305" i="1" s="1"/>
  <c r="J199" i="1"/>
  <c r="U199" i="1"/>
  <c r="W199" i="1" s="1"/>
  <c r="J175" i="1"/>
  <c r="R181" i="1"/>
  <c r="T181" i="1" s="1"/>
  <c r="U181" i="1"/>
  <c r="W181" i="1" s="1"/>
  <c r="K181" i="1"/>
  <c r="K228" i="1"/>
  <c r="U228" i="1"/>
  <c r="W228" i="1" s="1"/>
  <c r="R219" i="1"/>
  <c r="T219" i="1" s="1"/>
  <c r="R207" i="1"/>
  <c r="T207" i="1" s="1"/>
  <c r="K190" i="1"/>
  <c r="U190" i="1"/>
  <c r="W190" i="1" s="1"/>
  <c r="R267" i="1"/>
  <c r="T267" i="1" s="1"/>
  <c r="U219" i="1"/>
  <c r="W219" i="1" s="1"/>
  <c r="K219" i="1"/>
  <c r="K207" i="1"/>
  <c r="U207" i="1"/>
  <c r="W207" i="1" s="1"/>
  <c r="R196" i="1"/>
  <c r="T196" i="1" s="1"/>
  <c r="U267" i="1"/>
  <c r="W267" i="1" s="1"/>
  <c r="K267" i="1"/>
  <c r="M4" i="6"/>
  <c r="M2" i="6"/>
  <c r="M1" i="6"/>
  <c r="M5" i="6"/>
  <c r="M3" i="6"/>
  <c r="P159" i="14"/>
  <c r="P156" i="14"/>
  <c r="P64" i="14"/>
  <c r="P189" i="14"/>
  <c r="P263" i="14"/>
  <c r="P191" i="14"/>
  <c r="P286" i="14"/>
  <c r="P192" i="14"/>
  <c r="P221" i="14"/>
  <c r="P295" i="14"/>
  <c r="P226" i="14"/>
  <c r="P39" i="14"/>
  <c r="P315" i="14"/>
  <c r="P102" i="14"/>
  <c r="P306" i="14"/>
  <c r="P144" i="14"/>
  <c r="P71" i="14"/>
  <c r="P188" i="14"/>
  <c r="P134" i="14"/>
  <c r="P37" i="14"/>
  <c r="P303" i="14"/>
  <c r="P154" i="14"/>
  <c r="P57" i="14"/>
  <c r="P257" i="14"/>
  <c r="P123" i="14"/>
  <c r="P45" i="14"/>
  <c r="P277" i="14"/>
  <c r="P143" i="14"/>
  <c r="P292" i="14"/>
  <c r="P206" i="14"/>
  <c r="P131" i="14"/>
  <c r="P312" i="14"/>
  <c r="P36" i="14"/>
  <c r="P129" i="14"/>
  <c r="P329" i="14"/>
  <c r="P163" i="14"/>
  <c r="P230" i="14"/>
  <c r="P164" i="14"/>
  <c r="P161" i="14"/>
  <c r="P235" i="14"/>
  <c r="P210" i="14"/>
  <c r="P177" i="14"/>
  <c r="P251" i="14"/>
  <c r="P38" i="14"/>
  <c r="P326" i="14"/>
  <c r="P304" i="14"/>
  <c r="P48" i="14"/>
  <c r="P185" i="14"/>
  <c r="P259" i="14"/>
  <c r="P46" i="14"/>
  <c r="P336" i="14"/>
  <c r="P176" i="14"/>
  <c r="P217" i="14"/>
  <c r="P291" i="14"/>
  <c r="P78" i="14"/>
  <c r="P205" i="14"/>
  <c r="P311" i="14"/>
  <c r="P98" i="14"/>
  <c r="P290" i="14"/>
  <c r="P184" i="14"/>
  <c r="P35" i="14"/>
  <c r="P124" i="14"/>
  <c r="P130" i="14"/>
  <c r="P33" i="14"/>
  <c r="P233" i="14"/>
  <c r="P118" i="14"/>
  <c r="P53" i="14"/>
  <c r="P253" i="14"/>
  <c r="P119" i="14"/>
  <c r="P268" i="14"/>
  <c r="P241" i="14"/>
  <c r="P139" i="14"/>
  <c r="P288" i="14"/>
  <c r="P202" i="14"/>
  <c r="P95" i="14"/>
  <c r="P276" i="14"/>
  <c r="P222" i="14"/>
  <c r="P125" i="14"/>
  <c r="P325" i="14"/>
  <c r="P127" i="14"/>
  <c r="P308" i="14"/>
  <c r="P148" i="14"/>
  <c r="P157" i="14"/>
  <c r="P231" i="14"/>
  <c r="P298" i="14"/>
  <c r="P195" i="14"/>
  <c r="P294" i="14"/>
  <c r="P80" i="14"/>
  <c r="P193" i="14"/>
  <c r="P267" i="14"/>
  <c r="P22" i="14"/>
  <c r="P28" i="14"/>
  <c r="P208" i="14"/>
  <c r="P23" i="14"/>
  <c r="P299" i="14"/>
  <c r="P160" i="14"/>
  <c r="P43" i="14"/>
  <c r="P319" i="14"/>
  <c r="P106" i="14"/>
  <c r="P322" i="14"/>
  <c r="P88" i="14"/>
  <c r="P75" i="14"/>
  <c r="P224" i="14"/>
  <c r="P138" i="14"/>
  <c r="P31" i="14"/>
  <c r="P60" i="14"/>
  <c r="P158" i="14"/>
  <c r="P61" i="14"/>
  <c r="P261" i="14"/>
  <c r="P114" i="14"/>
  <c r="P81" i="14"/>
  <c r="P281" i="14"/>
  <c r="P147" i="14"/>
  <c r="P296" i="14"/>
  <c r="P237" i="14"/>
  <c r="P167" i="14"/>
  <c r="P316" i="14"/>
  <c r="P52" i="14"/>
  <c r="P133" i="14"/>
  <c r="P269" i="14"/>
  <c r="P199" i="14"/>
  <c r="P238" i="14"/>
  <c r="P180" i="14"/>
  <c r="P165" i="14"/>
  <c r="P116" i="14"/>
  <c r="P181" i="14"/>
  <c r="P255" i="14"/>
  <c r="P42" i="14"/>
  <c r="P334" i="14"/>
  <c r="P32" i="14"/>
  <c r="P213" i="14"/>
  <c r="P287" i="14"/>
  <c r="P74" i="14"/>
  <c r="P169" i="14"/>
  <c r="P275" i="14"/>
  <c r="P94" i="14"/>
  <c r="P274" i="14"/>
  <c r="P168" i="14"/>
  <c r="P201" i="14"/>
  <c r="P307" i="14"/>
  <c r="P126" i="14"/>
  <c r="P29" i="14"/>
  <c r="P229" i="14"/>
  <c r="P82" i="14"/>
  <c r="P49" i="14"/>
  <c r="P249" i="14"/>
  <c r="P115" i="14"/>
  <c r="P264" i="14"/>
  <c r="P200" i="14"/>
  <c r="P135" i="14"/>
  <c r="P284" i="14"/>
  <c r="P198" i="14"/>
  <c r="P101" i="14"/>
  <c r="P240" i="14"/>
  <c r="P218" i="14"/>
  <c r="P121" i="14"/>
  <c r="P321" i="14"/>
  <c r="P187" i="14"/>
  <c r="P272" i="14"/>
  <c r="P132" i="14"/>
  <c r="P153" i="14"/>
  <c r="P227" i="14"/>
  <c r="P219" i="14"/>
  <c r="P247" i="14"/>
  <c r="P197" i="14"/>
  <c r="P58" i="14"/>
  <c r="P24" i="14"/>
  <c r="P278" i="14"/>
  <c r="P47" i="14"/>
  <c r="P110" i="14"/>
  <c r="P44" i="14"/>
  <c r="P228" i="14"/>
  <c r="P67" i="14"/>
  <c r="P162" i="14"/>
  <c r="P265" i="14"/>
  <c r="P85" i="14"/>
  <c r="P151" i="14"/>
  <c r="P273" i="14"/>
  <c r="P320" i="14"/>
  <c r="P73" i="14"/>
  <c r="P203" i="14"/>
  <c r="P196" i="14"/>
  <c r="P30" i="14"/>
  <c r="P128" i="14"/>
  <c r="P279" i="14"/>
  <c r="P266" i="14"/>
  <c r="P54" i="14"/>
  <c r="P136" i="14"/>
  <c r="P331" i="14"/>
  <c r="P21" i="14"/>
  <c r="P87" i="14"/>
  <c r="P216" i="14"/>
  <c r="P256" i="14"/>
  <c r="P63" i="14"/>
  <c r="P190" i="14"/>
  <c r="P293" i="14"/>
  <c r="P113" i="14"/>
  <c r="P179" i="14"/>
  <c r="P178" i="14"/>
  <c r="P140" i="14"/>
  <c r="P262" i="14"/>
  <c r="P302" i="14"/>
  <c r="P137" i="14"/>
  <c r="P62" i="14"/>
  <c r="P40" i="14"/>
  <c r="P220" i="14"/>
  <c r="P51" i="14"/>
  <c r="P50" i="14"/>
  <c r="P108" i="14"/>
  <c r="P232" i="14"/>
  <c r="P103" i="14"/>
  <c r="P166" i="14"/>
  <c r="P335" i="14"/>
  <c r="P89" i="14"/>
  <c r="P155" i="14"/>
  <c r="P309" i="14"/>
  <c r="P324" i="14"/>
  <c r="P109" i="14"/>
  <c r="P207" i="14"/>
  <c r="P212" i="14"/>
  <c r="P105" i="14"/>
  <c r="P34" i="14"/>
  <c r="P100" i="14"/>
  <c r="P283" i="14"/>
  <c r="P282" i="14"/>
  <c r="P90" i="14"/>
  <c r="P152" i="14"/>
  <c r="P271" i="14"/>
  <c r="P25" i="14"/>
  <c r="P91" i="14"/>
  <c r="P245" i="14"/>
  <c r="P260" i="14"/>
  <c r="P99" i="14"/>
  <c r="P194" i="14"/>
  <c r="P297" i="14"/>
  <c r="P117" i="14"/>
  <c r="P183" i="14"/>
  <c r="P214" i="14"/>
  <c r="P204" i="14"/>
  <c r="P270" i="14"/>
  <c r="P301" i="14"/>
  <c r="P310" i="14"/>
  <c r="P333" i="14"/>
  <c r="P234" i="14"/>
  <c r="P27" i="14"/>
  <c r="P104" i="14"/>
  <c r="P323" i="14"/>
  <c r="P92" i="14"/>
  <c r="P79" i="14"/>
  <c r="P142" i="14"/>
  <c r="P248" i="14"/>
  <c r="P65" i="14"/>
  <c r="P150" i="14"/>
  <c r="P285" i="14"/>
  <c r="P41" i="14"/>
  <c r="P171" i="14"/>
  <c r="P68" i="14"/>
  <c r="P305" i="14"/>
  <c r="P246" i="14"/>
  <c r="P300" i="14"/>
  <c r="P337" i="14"/>
  <c r="P318" i="14"/>
  <c r="P243" i="14"/>
  <c r="P250" i="14"/>
  <c r="P223" i="14"/>
  <c r="P120" i="14"/>
  <c r="P327" i="14"/>
  <c r="P330" i="14"/>
  <c r="P83" i="14"/>
  <c r="P72" i="14"/>
  <c r="P252" i="14"/>
  <c r="P69" i="14"/>
  <c r="P186" i="14"/>
  <c r="P289" i="14"/>
  <c r="P77" i="14"/>
  <c r="P175" i="14"/>
  <c r="P84" i="14"/>
  <c r="P76" i="14"/>
  <c r="P254" i="14"/>
  <c r="P173" i="14"/>
  <c r="P55" i="14"/>
  <c r="P107" i="14"/>
  <c r="P146" i="14"/>
  <c r="P211" i="14"/>
  <c r="P209" i="14"/>
  <c r="P59" i="14"/>
  <c r="P111" i="14"/>
  <c r="P182" i="14"/>
  <c r="P215" i="14"/>
  <c r="P66" i="14"/>
  <c r="P86" i="14"/>
  <c r="P170" i="14"/>
  <c r="P313" i="14"/>
  <c r="P70" i="14"/>
  <c r="P122" i="14"/>
  <c r="P174" i="14"/>
  <c r="P317" i="14"/>
  <c r="P141" i="14"/>
  <c r="P56" i="14"/>
  <c r="P172" i="14"/>
  <c r="P244" i="14"/>
  <c r="P328" i="14"/>
  <c r="P26" i="14"/>
  <c r="P239" i="14"/>
  <c r="P225" i="14"/>
  <c r="P280" i="14"/>
  <c r="P332" i="14"/>
  <c r="P96" i="14"/>
  <c r="P242" i="14"/>
  <c r="P236" i="14"/>
  <c r="P93" i="14"/>
  <c r="P145" i="14"/>
  <c r="P112" i="14"/>
  <c r="P258" i="14"/>
  <c r="P314" i="14"/>
  <c r="P97" i="14"/>
  <c r="P149" i="14"/>
  <c r="O50" i="14"/>
  <c r="O293" i="14"/>
  <c r="O90" i="14"/>
  <c r="O264" i="14"/>
  <c r="O117" i="14"/>
  <c r="O103" i="14"/>
  <c r="O335" i="14"/>
  <c r="O314" i="14"/>
  <c r="O225" i="14"/>
  <c r="O131" i="14"/>
  <c r="O331" i="14"/>
  <c r="O298" i="14"/>
  <c r="O113" i="14"/>
  <c r="O179" i="14"/>
  <c r="O69" i="14"/>
  <c r="O216" i="14"/>
  <c r="O237" i="14"/>
  <c r="O30" i="14"/>
  <c r="O65" i="14"/>
  <c r="O294" i="14"/>
  <c r="O40" i="14"/>
  <c r="O104" i="14"/>
  <c r="O61" i="14"/>
  <c r="O290" i="14"/>
  <c r="O186" i="14"/>
  <c r="O26" i="14"/>
  <c r="O56" i="14"/>
  <c r="O46" i="14"/>
  <c r="O297" i="14"/>
  <c r="O76" i="14"/>
  <c r="O21" i="14"/>
  <c r="O39" i="14"/>
  <c r="O271" i="14"/>
  <c r="O300" i="14"/>
  <c r="O122" i="14"/>
  <c r="O188" i="14"/>
  <c r="O110" i="14"/>
  <c r="O89" i="14"/>
  <c r="O51" i="14"/>
  <c r="O316" i="14"/>
  <c r="O47" i="14"/>
  <c r="O53" i="14"/>
  <c r="O87" i="14"/>
  <c r="O93" i="14"/>
  <c r="O180" i="14"/>
  <c r="O36" i="14"/>
  <c r="O184" i="14"/>
  <c r="O48" i="14"/>
  <c r="O81" i="14"/>
  <c r="O144" i="14"/>
  <c r="O37" i="14"/>
  <c r="O198" i="14"/>
  <c r="O176" i="14"/>
  <c r="O336" i="14"/>
  <c r="O178" i="14"/>
  <c r="O305" i="14"/>
  <c r="O45" i="14"/>
  <c r="O123" i="14"/>
  <c r="O174" i="14"/>
  <c r="O289" i="14"/>
  <c r="O309" i="14"/>
  <c r="O284" i="14"/>
  <c r="O202" i="14"/>
  <c r="O281" i="14"/>
  <c r="O277" i="14"/>
  <c r="O119" i="14"/>
  <c r="O181" i="14"/>
  <c r="O43" i="14"/>
  <c r="O238" i="14"/>
  <c r="O195" i="14"/>
  <c r="O24" i="14"/>
  <c r="O160" i="14"/>
  <c r="O63" i="14"/>
  <c r="O150" i="14"/>
  <c r="O190" i="14"/>
  <c r="O240" i="14"/>
  <c r="O107" i="14"/>
  <c r="O247" i="14"/>
  <c r="O328" i="14"/>
  <c r="O233" i="14"/>
  <c r="O168" i="14"/>
  <c r="O162" i="14"/>
  <c r="O208" i="14"/>
  <c r="O111" i="14"/>
  <c r="O38" i="14"/>
  <c r="O276" i="14"/>
  <c r="O265" i="14"/>
  <c r="O193" i="14"/>
  <c r="O136" i="14"/>
  <c r="O304" i="14"/>
  <c r="O143" i="14"/>
  <c r="O285" i="14"/>
  <c r="O324" i="14"/>
  <c r="O253" i="14"/>
  <c r="O219" i="14"/>
  <c r="O246" i="14"/>
  <c r="O146" i="14"/>
  <c r="O152" i="14"/>
  <c r="O215" i="14"/>
  <c r="O332" i="14"/>
  <c r="O124" i="14"/>
  <c r="O55" i="14"/>
  <c r="O185" i="14"/>
  <c r="O133" i="14"/>
  <c r="O268" i="14"/>
  <c r="O108" i="14"/>
  <c r="O318" i="14"/>
  <c r="O164" i="14"/>
  <c r="O115" i="14"/>
  <c r="O137" i="14"/>
  <c r="O232" i="14"/>
  <c r="O221" i="14"/>
  <c r="O291" i="14"/>
  <c r="O330" i="14"/>
  <c r="O157" i="14"/>
  <c r="O263" i="14"/>
  <c r="O52" i="14"/>
  <c r="O84" i="14"/>
  <c r="O259" i="14"/>
  <c r="O31" i="14"/>
  <c r="O209" i="14"/>
  <c r="O203" i="14"/>
  <c r="O260" i="14"/>
  <c r="O191" i="14"/>
  <c r="O99" i="14"/>
  <c r="O299" i="14"/>
  <c r="O234" i="14"/>
  <c r="O189" i="14"/>
  <c r="O292" i="14"/>
  <c r="O327" i="14"/>
  <c r="O187" i="14"/>
  <c r="O288" i="14"/>
  <c r="O313" i="14"/>
  <c r="O33" i="14"/>
  <c r="O262" i="14"/>
  <c r="O127" i="14"/>
  <c r="O214" i="14"/>
  <c r="O29" i="14"/>
  <c r="O258" i="14"/>
  <c r="O83" i="14"/>
  <c r="O25" i="14"/>
  <c r="O167" i="14"/>
  <c r="O286" i="14"/>
  <c r="O88" i="14"/>
  <c r="O109" i="14"/>
  <c r="O161" i="14"/>
  <c r="O337" i="14"/>
  <c r="O140" i="14"/>
  <c r="O319" i="14"/>
  <c r="O68" i="14"/>
  <c r="O35" i="14"/>
  <c r="O235" i="14"/>
  <c r="O44" i="14"/>
  <c r="O151" i="14"/>
  <c r="O315" i="14"/>
  <c r="O74" i="14"/>
  <c r="O280" i="14"/>
  <c r="O321" i="14"/>
  <c r="O153" i="14"/>
  <c r="O320" i="14"/>
  <c r="O49" i="14"/>
  <c r="O70" i="14"/>
  <c r="O283" i="14"/>
  <c r="O154" i="14"/>
  <c r="O220" i="14"/>
  <c r="O142" i="14"/>
  <c r="O95" i="14"/>
  <c r="O287" i="14"/>
  <c r="O249" i="14"/>
  <c r="O138" i="14"/>
  <c r="O230" i="14"/>
  <c r="O121" i="14"/>
  <c r="O59" i="14"/>
  <c r="O128" i="14"/>
  <c r="O333" i="14"/>
  <c r="O323" i="14"/>
  <c r="O252" i="14"/>
  <c r="O170" i="14"/>
  <c r="O325" i="14"/>
  <c r="O307" i="14"/>
  <c r="O334" i="14"/>
  <c r="O306" i="14"/>
  <c r="O273" i="14"/>
  <c r="O213" i="14"/>
  <c r="O255" i="14"/>
  <c r="O126" i="14"/>
  <c r="O129" i="14"/>
  <c r="O239" i="14"/>
  <c r="O165" i="14"/>
  <c r="O58" i="14"/>
  <c r="O156" i="14"/>
  <c r="O78" i="14"/>
  <c r="O98" i="14"/>
  <c r="O241" i="14"/>
  <c r="O85" i="14"/>
  <c r="O71" i="14"/>
  <c r="O303" i="14"/>
  <c r="O250" i="14"/>
  <c r="O329" i="14"/>
  <c r="O279" i="14"/>
  <c r="O158" i="14"/>
  <c r="O73" i="14"/>
  <c r="O94" i="14"/>
  <c r="O222" i="14"/>
  <c r="O272" i="14"/>
  <c r="O139" i="14"/>
  <c r="O311" i="14"/>
  <c r="O54" i="14"/>
  <c r="O27" i="14"/>
  <c r="O135" i="14"/>
  <c r="O269" i="14"/>
  <c r="O114" i="14"/>
  <c r="O171" i="14"/>
  <c r="O183" i="14"/>
  <c r="O236" i="14"/>
  <c r="O163" i="14"/>
  <c r="O23" i="14"/>
  <c r="O211" i="14"/>
  <c r="O101" i="14"/>
  <c r="O169" i="14"/>
  <c r="O172" i="14"/>
  <c r="O62" i="14"/>
  <c r="O97" i="14"/>
  <c r="O326" i="14"/>
  <c r="O132" i="14"/>
  <c r="O194" i="14"/>
  <c r="O72" i="14"/>
  <c r="O57" i="14"/>
  <c r="O22" i="14"/>
  <c r="O64" i="14"/>
  <c r="O205" i="14"/>
  <c r="O75" i="14"/>
  <c r="O302" i="14"/>
  <c r="O224" i="14"/>
  <c r="O145" i="14"/>
  <c r="O192" i="14"/>
  <c r="O166" i="14"/>
  <c r="O141" i="14"/>
  <c r="O257" i="14"/>
  <c r="O199" i="14"/>
  <c r="O182" i="14"/>
  <c r="O91" i="14"/>
  <c r="O228" i="14"/>
  <c r="O295" i="14"/>
  <c r="O155" i="14"/>
  <c r="O28" i="14"/>
  <c r="O82" i="14"/>
  <c r="O116" i="14"/>
  <c r="O149" i="14"/>
  <c r="O207" i="14"/>
  <c r="O148" i="14"/>
  <c r="O134" i="14"/>
  <c r="O177" i="14"/>
  <c r="O77" i="14"/>
  <c r="O34" i="14"/>
  <c r="O100" i="14"/>
  <c r="O254" i="14"/>
  <c r="O210" i="14"/>
  <c r="O118" i="14"/>
  <c r="O226" i="14"/>
  <c r="O80" i="14"/>
  <c r="O206" i="14"/>
  <c r="O66" i="14"/>
  <c r="O105" i="14"/>
  <c r="O173" i="14"/>
  <c r="O197" i="14"/>
  <c r="O227" i="14"/>
  <c r="O266" i="14"/>
  <c r="O92" i="14"/>
  <c r="O231" i="14"/>
  <c r="O196" i="14"/>
  <c r="O218" i="14"/>
  <c r="O79" i="14"/>
  <c r="O296" i="14"/>
  <c r="O244" i="14"/>
  <c r="O245" i="14"/>
  <c r="O275" i="14"/>
  <c r="O120" i="14"/>
  <c r="O242" i="14"/>
  <c r="O223" i="14"/>
  <c r="O212" i="14"/>
  <c r="O229" i="14"/>
  <c r="O106" i="14"/>
  <c r="O312" i="14"/>
  <c r="O130" i="14"/>
  <c r="O32" i="14"/>
  <c r="O102" i="14"/>
  <c r="O308" i="14"/>
  <c r="O86" i="14"/>
  <c r="O60" i="14"/>
  <c r="O112" i="14"/>
  <c r="O261" i="14"/>
  <c r="O243" i="14"/>
  <c r="O270" i="14"/>
  <c r="O274" i="14"/>
  <c r="O317" i="14"/>
  <c r="O217" i="14"/>
  <c r="O310" i="14"/>
  <c r="O41" i="14"/>
  <c r="O147" i="14"/>
  <c r="O201" i="14"/>
  <c r="O282" i="14"/>
  <c r="O200" i="14"/>
  <c r="O125" i="14"/>
  <c r="O322" i="14"/>
  <c r="O204" i="14"/>
  <c r="O96" i="14"/>
  <c r="O251" i="14"/>
  <c r="O42" i="14"/>
  <c r="O248" i="14"/>
  <c r="O301" i="14"/>
  <c r="O159" i="14"/>
  <c r="O67" i="14"/>
  <c r="O267" i="14"/>
  <c r="O256" i="14"/>
  <c r="O175" i="14"/>
  <c r="O278" i="14"/>
  <c r="O7" i="14"/>
  <c r="E4" i="14" s="1"/>
  <c r="Q273" i="14"/>
  <c r="Q282" i="14"/>
  <c r="Q43" i="14"/>
  <c r="Q156" i="14"/>
  <c r="Q232" i="14"/>
  <c r="Q57" i="14"/>
  <c r="Q305" i="14"/>
  <c r="Q42" i="14"/>
  <c r="Q312" i="14"/>
  <c r="Q169" i="14"/>
  <c r="Q32" i="14"/>
  <c r="Q242" i="14"/>
  <c r="Q125" i="14"/>
  <c r="Q52" i="14"/>
  <c r="Q322" i="14"/>
  <c r="Q257" i="14"/>
  <c r="Q259" i="14"/>
  <c r="Q286" i="14"/>
  <c r="Q92" i="14"/>
  <c r="Q98" i="14"/>
  <c r="Q227" i="14"/>
  <c r="Q214" i="14"/>
  <c r="Q209" i="14"/>
  <c r="Q147" i="14"/>
  <c r="Q171" i="14"/>
  <c r="Q298" i="14"/>
  <c r="Q332" i="14"/>
  <c r="Q193" i="14"/>
  <c r="Q317" i="14"/>
  <c r="Q68" i="14"/>
  <c r="Q138" i="14"/>
  <c r="Q22" i="14"/>
  <c r="Q190" i="14"/>
  <c r="Q153" i="14"/>
  <c r="Q101" i="14"/>
  <c r="Q195" i="14"/>
  <c r="Q274" i="14"/>
  <c r="Q46" i="14"/>
  <c r="Q112" i="14"/>
  <c r="Q224" i="14"/>
  <c r="Q45" i="14"/>
  <c r="Q255" i="14"/>
  <c r="Q123" i="14"/>
  <c r="Q144" i="14"/>
  <c r="Q93" i="14"/>
  <c r="Q283" i="14"/>
  <c r="Q230" i="14"/>
  <c r="Q126" i="14"/>
  <c r="Q233" i="14"/>
  <c r="Q163" i="14"/>
  <c r="Q146" i="14"/>
  <c r="Q215" i="14"/>
  <c r="Q128" i="14"/>
  <c r="Q166" i="14"/>
  <c r="Q116" i="14"/>
  <c r="Q206" i="14"/>
  <c r="Q231" i="14"/>
  <c r="Q75" i="14"/>
  <c r="Q164" i="14"/>
  <c r="Q240" i="14"/>
  <c r="Q33" i="14"/>
  <c r="Q35" i="14"/>
  <c r="Q114" i="14"/>
  <c r="Q199" i="14"/>
  <c r="Q177" i="14"/>
  <c r="Q40" i="14"/>
  <c r="Q308" i="14"/>
  <c r="Q157" i="14"/>
  <c r="Q150" i="14"/>
  <c r="Q113" i="14"/>
  <c r="Q219" i="14"/>
  <c r="Q47" i="14"/>
  <c r="Q204" i="14"/>
  <c r="Q268" i="14"/>
  <c r="Q65" i="14"/>
  <c r="Q253" i="14"/>
  <c r="Q251" i="14"/>
  <c r="Q172" i="14"/>
  <c r="Q88" i="14"/>
  <c r="Q94" i="14"/>
  <c r="Q89" i="14"/>
  <c r="Q178" i="14"/>
  <c r="Q159" i="14"/>
  <c r="Q152" i="14"/>
  <c r="Q228" i="14"/>
  <c r="Q53" i="14"/>
  <c r="Q271" i="14"/>
  <c r="Q27" i="14"/>
  <c r="Q276" i="14"/>
  <c r="Q165" i="14"/>
  <c r="Q28" i="14"/>
  <c r="Q238" i="14"/>
  <c r="Q134" i="14"/>
  <c r="Q275" i="14"/>
  <c r="Q23" i="14"/>
  <c r="Q187" i="14"/>
  <c r="Q270" i="14"/>
  <c r="Q304" i="14"/>
  <c r="Q252" i="14"/>
  <c r="Q289" i="14"/>
  <c r="Q323" i="14"/>
  <c r="Q248" i="14"/>
  <c r="Q124" i="14"/>
  <c r="Q162" i="14"/>
  <c r="Q139" i="14"/>
  <c r="Q73" i="14"/>
  <c r="Q95" i="14"/>
  <c r="Q71" i="14"/>
  <c r="Q67" i="14"/>
  <c r="Q330" i="14"/>
  <c r="Q265" i="14"/>
  <c r="Q31" i="14"/>
  <c r="Q303" i="14"/>
  <c r="Q100" i="14"/>
  <c r="Q29" i="14"/>
  <c r="Q54" i="14"/>
  <c r="Q222" i="14"/>
  <c r="Q217" i="14"/>
  <c r="Q318" i="14"/>
  <c r="Q41" i="14"/>
  <c r="Q247" i="14"/>
  <c r="Q107" i="14"/>
  <c r="Q108" i="14"/>
  <c r="Q207" i="14"/>
  <c r="Q55" i="14"/>
  <c r="Q223" i="14"/>
  <c r="Q122" i="14"/>
  <c r="Q229" i="14"/>
  <c r="Q185" i="14"/>
  <c r="Q110" i="14"/>
  <c r="Q142" i="14"/>
  <c r="Q288" i="14"/>
  <c r="Q325" i="14"/>
  <c r="Q44" i="14"/>
  <c r="Q291" i="14"/>
  <c r="Q30" i="14"/>
  <c r="Q198" i="14"/>
  <c r="Q50" i="14"/>
  <c r="Q109" i="14"/>
  <c r="Q211" i="14"/>
  <c r="Q279" i="14"/>
  <c r="Q196" i="14"/>
  <c r="Q264" i="14"/>
  <c r="Q301" i="14"/>
  <c r="Q170" i="14"/>
  <c r="Q148" i="14"/>
  <c r="Q226" i="14"/>
  <c r="Q49" i="14"/>
  <c r="Q263" i="14"/>
  <c r="Q143" i="14"/>
  <c r="Q180" i="14"/>
  <c r="Q129" i="14"/>
  <c r="Q24" i="14"/>
  <c r="Q234" i="14"/>
  <c r="Q130" i="14"/>
  <c r="Q237" i="14"/>
  <c r="Q191" i="14"/>
  <c r="Q84" i="14"/>
  <c r="Q218" i="14"/>
  <c r="Q213" i="14"/>
  <c r="Q241" i="14"/>
  <c r="Q309" i="14"/>
  <c r="Q202" i="14"/>
  <c r="Q173" i="14"/>
  <c r="Q254" i="14"/>
  <c r="Q182" i="14"/>
  <c r="Q216" i="14"/>
  <c r="Q266" i="14"/>
  <c r="Q97" i="14"/>
  <c r="Q315" i="14"/>
  <c r="Q249" i="14"/>
  <c r="Q203" i="14"/>
  <c r="Q250" i="14"/>
  <c r="Q90" i="14"/>
  <c r="Q297" i="14"/>
  <c r="Q258" i="14"/>
  <c r="Q115" i="14"/>
  <c r="Q61" i="14"/>
  <c r="Q63" i="14"/>
  <c r="Q212" i="14"/>
  <c r="Q272" i="14"/>
  <c r="Q37" i="14"/>
  <c r="Q314" i="14"/>
  <c r="Q225" i="14"/>
  <c r="Q197" i="14"/>
  <c r="Q184" i="14"/>
  <c r="Q336" i="14"/>
  <c r="Q321" i="14"/>
  <c r="Q280" i="14"/>
  <c r="Q194" i="14"/>
  <c r="Q120" i="14"/>
  <c r="Q296" i="14"/>
  <c r="Q80" i="14"/>
  <c r="Q79" i="14"/>
  <c r="Q38" i="14"/>
  <c r="Q313" i="14"/>
  <c r="Q261" i="14"/>
  <c r="Q244" i="14"/>
  <c r="Q256" i="14"/>
  <c r="Q293" i="14"/>
  <c r="Q331" i="14"/>
  <c r="Q59" i="14"/>
  <c r="Q119" i="14"/>
  <c r="Q36" i="14"/>
  <c r="Q60" i="14"/>
  <c r="Q320" i="14"/>
  <c r="Q140" i="14"/>
  <c r="Q62" i="14"/>
  <c r="Q82" i="14"/>
  <c r="Q208" i="14"/>
  <c r="Q105" i="14"/>
  <c r="Q21" i="14"/>
  <c r="Q277" i="14"/>
  <c r="Q260" i="14"/>
  <c r="Q310" i="14"/>
  <c r="Q201" i="14"/>
  <c r="Q132" i="14"/>
  <c r="Q51" i="14"/>
  <c r="Q299" i="14"/>
  <c r="Q34" i="14"/>
  <c r="Q239" i="14"/>
  <c r="Q69" i="14"/>
  <c r="Q181" i="14"/>
  <c r="Q99" i="14"/>
  <c r="Q77" i="14"/>
  <c r="Q337" i="14"/>
  <c r="Q334" i="14"/>
  <c r="Q316" i="14"/>
  <c r="Q104" i="14"/>
  <c r="Q262" i="14"/>
  <c r="Q131" i="14"/>
  <c r="Q210" i="14"/>
  <c r="Q307" i="14"/>
  <c r="Q335" i="14"/>
  <c r="Q326" i="14"/>
  <c r="Q117" i="14"/>
  <c r="Q183" i="14"/>
  <c r="Q186" i="14"/>
  <c r="Q149" i="14"/>
  <c r="Q160" i="14"/>
  <c r="Q78" i="14"/>
  <c r="Q246" i="14"/>
  <c r="Q66" i="14"/>
  <c r="Q145" i="14"/>
  <c r="Q175" i="14"/>
  <c r="Q300" i="14"/>
  <c r="Q285" i="14"/>
  <c r="Q106" i="14"/>
  <c r="Q58" i="14"/>
  <c r="Q136" i="14"/>
  <c r="Q188" i="14"/>
  <c r="Q200" i="14"/>
  <c r="Q167" i="14"/>
  <c r="Q235" i="14"/>
  <c r="Q329" i="14"/>
  <c r="Q133" i="14"/>
  <c r="Q192" i="14"/>
  <c r="Q306" i="14"/>
  <c r="Q91" i="14"/>
  <c r="Q179" i="14"/>
  <c r="Q74" i="14"/>
  <c r="Q39" i="14"/>
  <c r="Q302" i="14"/>
  <c r="Q284" i="14"/>
  <c r="Q72" i="14"/>
  <c r="Q26" i="14"/>
  <c r="Q135" i="14"/>
  <c r="Q205" i="14"/>
  <c r="Q121" i="14"/>
  <c r="Q281" i="14"/>
  <c r="Q328" i="14"/>
  <c r="Q176" i="14"/>
  <c r="Q154" i="14"/>
  <c r="Q70" i="14"/>
  <c r="Q290" i="14"/>
  <c r="Q324" i="14"/>
  <c r="Q327" i="14"/>
  <c r="Q76" i="14"/>
  <c r="Q236" i="14"/>
  <c r="Q151" i="14"/>
  <c r="Q161" i="14"/>
  <c r="Q189" i="14"/>
  <c r="Q319" i="14"/>
  <c r="Q56" i="14"/>
  <c r="Q25" i="14"/>
  <c r="Q141" i="14"/>
  <c r="Q48" i="14"/>
  <c r="Q243" i="14"/>
  <c r="Q278" i="14"/>
  <c r="Q137" i="14"/>
  <c r="Q85" i="14"/>
  <c r="Q155" i="14"/>
  <c r="Q292" i="14"/>
  <c r="Q103" i="14"/>
  <c r="Q295" i="14"/>
  <c r="Q96" i="14"/>
  <c r="Q102" i="14"/>
  <c r="Q221" i="14"/>
  <c r="Q168" i="14"/>
  <c r="Q118" i="14"/>
  <c r="Q87" i="14"/>
  <c r="Q174" i="14"/>
  <c r="Q111" i="14"/>
  <c r="Q83" i="14"/>
  <c r="Q269" i="14"/>
  <c r="Q311" i="14"/>
  <c r="Q245" i="14"/>
  <c r="Q158" i="14"/>
  <c r="Q333" i="14"/>
  <c r="Q294" i="14"/>
  <c r="Q220" i="14"/>
  <c r="Q287" i="14"/>
  <c r="Q64" i="14"/>
  <c r="Q267" i="14"/>
  <c r="Q86" i="14"/>
  <c r="Q81" i="14"/>
  <c r="Q127" i="14"/>
  <c r="O7" i="3"/>
  <c r="E5" i="3" s="1"/>
  <c r="Q89" i="3"/>
  <c r="Q205" i="3"/>
  <c r="Q110" i="3"/>
  <c r="Q208" i="3"/>
  <c r="Q323" i="3"/>
  <c r="Q224" i="3"/>
  <c r="Q174" i="3"/>
  <c r="Q276" i="3"/>
  <c r="Q133" i="3"/>
  <c r="Q181" i="3"/>
  <c r="Q28" i="3"/>
  <c r="Q206" i="3"/>
  <c r="Q308" i="3"/>
  <c r="Q260" i="3"/>
  <c r="Q236" i="3"/>
  <c r="Q60" i="3"/>
  <c r="Q237" i="3"/>
  <c r="Q31" i="3"/>
  <c r="Q33" i="3"/>
  <c r="Q124" i="3"/>
  <c r="Q184" i="3"/>
  <c r="Q105" i="3"/>
  <c r="Q151" i="3"/>
  <c r="Q291" i="3"/>
  <c r="Q251" i="3"/>
  <c r="Q65" i="3"/>
  <c r="Q215" i="3"/>
  <c r="Q52" i="3"/>
  <c r="Q182" i="3"/>
  <c r="Q284" i="3"/>
  <c r="Q37" i="3"/>
  <c r="Q246" i="3"/>
  <c r="Q84" i="3"/>
  <c r="Q306" i="3"/>
  <c r="Q316" i="3"/>
  <c r="Q165" i="3"/>
  <c r="Q281" i="3"/>
  <c r="Q116" i="3"/>
  <c r="Q71" i="3"/>
  <c r="Q135" i="3"/>
  <c r="Q188" i="3"/>
  <c r="Q200" i="3"/>
  <c r="Q195" i="3"/>
  <c r="Q255" i="3"/>
  <c r="Q267" i="3"/>
  <c r="Q258" i="3"/>
  <c r="Q245" i="3"/>
  <c r="Q198" i="3"/>
  <c r="Q85" i="3"/>
  <c r="Q59" i="3"/>
  <c r="Q56" i="3"/>
  <c r="Q328" i="3"/>
  <c r="Q289" i="3"/>
  <c r="Q120" i="3"/>
  <c r="Q132" i="3"/>
  <c r="Q302" i="3"/>
  <c r="Q131" i="3"/>
  <c r="Q53" i="3"/>
  <c r="Q66" i="3"/>
  <c r="Q164" i="3"/>
  <c r="Q25" i="3"/>
  <c r="Q163" i="3"/>
  <c r="Q109" i="3"/>
  <c r="Q51" i="3"/>
  <c r="Q285" i="3"/>
  <c r="Q294" i="3"/>
  <c r="Q55" i="3"/>
  <c r="Q216" i="3"/>
  <c r="Q140" i="3"/>
  <c r="Q313" i="3"/>
  <c r="Q167" i="3"/>
  <c r="Q54" i="3"/>
  <c r="Q273" i="3"/>
  <c r="Q130" i="3"/>
  <c r="Q29" i="3"/>
  <c r="Q139" i="3"/>
  <c r="Q114" i="3"/>
  <c r="Q158" i="3"/>
  <c r="Q203" i="3"/>
  <c r="Q178" i="3"/>
  <c r="Q222" i="3"/>
  <c r="Q305" i="3"/>
  <c r="Q36" i="3"/>
  <c r="Q48" i="3"/>
  <c r="Q128" i="3"/>
  <c r="Q262" i="3"/>
  <c r="Q277" i="3"/>
  <c r="Q249" i="3"/>
  <c r="Q34" i="3"/>
  <c r="Q83" i="3"/>
  <c r="Q311" i="3"/>
  <c r="Q94" i="3"/>
  <c r="Q214" i="3"/>
  <c r="Q318" i="3"/>
  <c r="Q115" i="3"/>
  <c r="Q141" i="3"/>
  <c r="Q126" i="3"/>
  <c r="Q41" i="3"/>
  <c r="Q104" i="3"/>
  <c r="Q217" i="3"/>
  <c r="Q111" i="3"/>
  <c r="Q112" i="3"/>
  <c r="Q317" i="3"/>
  <c r="Q326" i="3"/>
  <c r="Q63" i="3"/>
  <c r="Q220" i="3"/>
  <c r="Q172" i="3"/>
  <c r="Q26" i="3"/>
  <c r="Q171" i="3"/>
  <c r="Q86" i="3"/>
  <c r="Q102" i="3"/>
  <c r="Q153" i="3"/>
  <c r="Q177" i="3"/>
  <c r="Q166" i="3"/>
  <c r="Q193" i="3"/>
  <c r="Q239" i="3"/>
  <c r="Q24" i="3"/>
  <c r="Q296" i="3"/>
  <c r="Q254" i="3"/>
  <c r="Q209" i="3"/>
  <c r="Q225" i="3"/>
  <c r="Q197" i="3"/>
  <c r="Q244" i="3"/>
  <c r="Q286" i="3"/>
  <c r="Q46" i="3"/>
  <c r="Q144" i="3"/>
  <c r="Q73" i="3"/>
  <c r="Q270" i="3"/>
  <c r="Q77" i="3"/>
  <c r="Q78" i="3"/>
  <c r="Q176" i="3"/>
  <c r="Q201" i="3"/>
  <c r="Q106" i="3"/>
  <c r="Q327" i="3"/>
  <c r="Q134" i="3"/>
  <c r="Q157" i="3"/>
  <c r="Q335" i="3"/>
  <c r="Q232" i="3"/>
  <c r="Q143" i="3"/>
  <c r="Q148" i="3"/>
  <c r="Q319" i="3"/>
  <c r="Q121" i="3"/>
  <c r="Q99" i="3"/>
  <c r="Q231" i="3"/>
  <c r="Q204" i="3"/>
  <c r="Q221" i="3"/>
  <c r="Q268" i="3"/>
  <c r="Q303" i="3"/>
  <c r="Q272" i="3"/>
  <c r="Q329" i="3"/>
  <c r="Q81" i="3"/>
  <c r="Q230" i="3"/>
  <c r="Q242" i="3"/>
  <c r="Q218" i="3"/>
  <c r="Q74" i="3"/>
  <c r="Q149" i="3"/>
  <c r="Q72" i="3"/>
  <c r="Q67" i="3"/>
  <c r="Q97" i="3"/>
  <c r="Q298" i="3"/>
  <c r="Q95" i="3"/>
  <c r="Q189" i="3"/>
  <c r="Q27" i="3"/>
  <c r="Q156" i="3"/>
  <c r="Q330" i="3"/>
  <c r="Q127" i="3"/>
  <c r="Q307" i="3"/>
  <c r="Q155" i="3"/>
  <c r="Q278" i="3"/>
  <c r="Q179" i="3"/>
  <c r="Q118" i="3"/>
  <c r="Q314" i="3"/>
  <c r="Q142" i="3"/>
  <c r="Q275" i="3"/>
  <c r="Q61" i="3"/>
  <c r="Q264" i="3"/>
  <c r="Q175" i="3"/>
  <c r="Q22" i="3"/>
  <c r="Q337" i="3"/>
  <c r="Q248" i="3"/>
  <c r="Q196" i="3"/>
  <c r="Q159" i="3"/>
  <c r="Q170" i="3"/>
  <c r="Q263" i="3"/>
  <c r="Q223" i="3"/>
  <c r="Q113" i="3"/>
  <c r="Q194" i="3"/>
  <c r="Q69" i="3"/>
  <c r="Q117" i="3"/>
  <c r="Q123" i="3"/>
  <c r="Q320" i="3"/>
  <c r="Q23" i="3"/>
  <c r="Q30" i="3"/>
  <c r="Q75" i="3"/>
  <c r="Q256" i="3"/>
  <c r="Q58" i="3"/>
  <c r="Q150" i="3"/>
  <c r="Q96" i="3"/>
  <c r="Q107" i="3"/>
  <c r="Q125" i="3"/>
  <c r="Q90" i="3"/>
  <c r="Q274" i="3"/>
  <c r="Q227" i="3"/>
  <c r="Q62" i="3"/>
  <c r="Q235" i="3"/>
  <c r="Q88" i="3"/>
  <c r="Q279" i="3"/>
  <c r="Q183" i="3"/>
  <c r="Q39" i="3"/>
  <c r="Q219" i="3"/>
  <c r="Q146" i="3"/>
  <c r="Q297" i="3"/>
  <c r="Q240" i="3"/>
  <c r="Q287" i="3"/>
  <c r="Q147" i="3"/>
  <c r="Q122" i="3"/>
  <c r="Q199" i="3"/>
  <c r="Q211" i="3"/>
  <c r="Q186" i="3"/>
  <c r="Q238" i="3"/>
  <c r="Q21" i="3"/>
  <c r="Q40" i="3"/>
  <c r="Q35" i="3"/>
  <c r="Q192" i="3"/>
  <c r="Q266" i="3"/>
  <c r="Q241" i="3"/>
  <c r="Q282" i="3"/>
  <c r="Q38" i="3"/>
  <c r="Q136" i="3"/>
  <c r="Q310" i="3"/>
  <c r="Q207" i="3"/>
  <c r="Q315" i="3"/>
  <c r="Q70" i="3"/>
  <c r="Q168" i="3"/>
  <c r="Q57" i="3"/>
  <c r="Q42" i="3"/>
  <c r="Q333" i="3"/>
  <c r="Q79" i="3"/>
  <c r="Q49" i="3"/>
  <c r="Q283" i="3"/>
  <c r="Q202" i="3"/>
  <c r="Q243" i="3"/>
  <c r="Q92" i="3"/>
  <c r="Q44" i="3"/>
  <c r="Q191" i="3"/>
  <c r="Q43" i="3"/>
  <c r="Q250" i="3"/>
  <c r="Q154" i="3"/>
  <c r="Q137" i="3"/>
  <c r="Q185" i="3"/>
  <c r="Q162" i="3"/>
  <c r="Q161" i="3"/>
  <c r="Q332" i="3"/>
  <c r="Q304" i="3"/>
  <c r="Q288" i="3"/>
  <c r="Q300" i="3"/>
  <c r="Q293" i="3"/>
  <c r="Q169" i="3"/>
  <c r="Q229" i="3"/>
  <c r="Q213" i="3"/>
  <c r="Q187" i="3"/>
  <c r="Q290" i="3"/>
  <c r="Q87" i="3"/>
  <c r="Q45" i="3"/>
  <c r="Q271" i="3"/>
  <c r="Q152" i="3"/>
  <c r="Q322" i="3"/>
  <c r="Q119" i="3"/>
  <c r="Q173" i="3"/>
  <c r="Q91" i="3"/>
  <c r="Q257" i="3"/>
  <c r="Q292" i="3"/>
  <c r="Q321" i="3"/>
  <c r="Q261" i="3"/>
  <c r="Q324" i="3"/>
  <c r="Q129" i="3"/>
  <c r="Q299" i="3"/>
  <c r="Q233" i="3"/>
  <c r="Q280" i="3"/>
  <c r="Q100" i="3"/>
  <c r="Q76" i="3"/>
  <c r="Q226" i="3"/>
  <c r="Q98" i="3"/>
  <c r="Q252" i="3"/>
  <c r="Q247" i="3"/>
  <c r="Q334" i="3"/>
  <c r="Q295" i="3"/>
  <c r="Q312" i="3"/>
  <c r="Q64" i="3"/>
  <c r="Q234" i="3"/>
  <c r="Q210" i="3"/>
  <c r="Q253" i="3"/>
  <c r="Q138" i="3"/>
  <c r="Q68" i="3"/>
  <c r="Q80" i="3"/>
  <c r="Q259" i="3"/>
  <c r="Q145" i="3"/>
  <c r="Q50" i="3"/>
  <c r="Q180" i="3"/>
  <c r="Q32" i="3"/>
  <c r="Q103" i="3"/>
  <c r="Q93" i="3"/>
  <c r="Q82" i="3"/>
  <c r="Q212" i="3"/>
  <c r="Q160" i="3"/>
  <c r="Q301" i="3"/>
  <c r="Q101" i="3"/>
  <c r="Q190" i="3"/>
  <c r="Q309" i="3"/>
  <c r="Q228" i="3"/>
  <c r="Q336" i="3"/>
  <c r="Q269" i="3"/>
  <c r="Q47" i="3"/>
  <c r="Q108" i="3"/>
  <c r="Q325" i="3"/>
  <c r="Q265" i="3"/>
  <c r="Q331" i="3"/>
  <c r="P243" i="3"/>
  <c r="P190" i="3"/>
  <c r="P108" i="3"/>
  <c r="P306" i="3"/>
  <c r="P37" i="3"/>
  <c r="P120" i="3"/>
  <c r="P266" i="3"/>
  <c r="P66" i="3"/>
  <c r="P333" i="3"/>
  <c r="P156" i="3"/>
  <c r="P249" i="3"/>
  <c r="P118" i="3"/>
  <c r="P138" i="3"/>
  <c r="P73" i="3"/>
  <c r="P265" i="3"/>
  <c r="P52" i="3"/>
  <c r="P148" i="3"/>
  <c r="P121" i="3"/>
  <c r="P29" i="3"/>
  <c r="P91" i="3"/>
  <c r="P179" i="3"/>
  <c r="P250" i="3"/>
  <c r="P149" i="3"/>
  <c r="P273" i="3"/>
  <c r="P233" i="3"/>
  <c r="P269" i="3"/>
  <c r="P271" i="3"/>
  <c r="P62" i="3"/>
  <c r="P53" i="3"/>
  <c r="P193" i="3"/>
  <c r="P279" i="3"/>
  <c r="P225" i="3"/>
  <c r="P22" i="3"/>
  <c r="P335" i="3"/>
  <c r="P141" i="3"/>
  <c r="P85" i="3"/>
  <c r="P97" i="3"/>
  <c r="P71" i="3"/>
  <c r="P72" i="3"/>
  <c r="P44" i="3"/>
  <c r="P258" i="3"/>
  <c r="P334" i="3"/>
  <c r="P134" i="3"/>
  <c r="P170" i="3"/>
  <c r="P289" i="3"/>
  <c r="P240" i="3"/>
  <c r="P56" i="3"/>
  <c r="P152" i="3"/>
  <c r="P80" i="3"/>
  <c r="P255" i="3"/>
  <c r="P95" i="3"/>
  <c r="P183" i="3"/>
  <c r="P133" i="3"/>
  <c r="P292" i="3"/>
  <c r="P162" i="3"/>
  <c r="P294" i="3"/>
  <c r="P282" i="3"/>
  <c r="P31" i="3"/>
  <c r="P324" i="3"/>
  <c r="P61" i="3"/>
  <c r="P209" i="3"/>
  <c r="P169" i="3"/>
  <c r="P224" i="3"/>
  <c r="P180" i="3"/>
  <c r="P280" i="3"/>
  <c r="P308" i="3"/>
  <c r="P291" i="3"/>
  <c r="P57" i="3"/>
  <c r="P196" i="3"/>
  <c r="P212" i="3"/>
  <c r="P201" i="3"/>
  <c r="P123" i="3"/>
  <c r="P103" i="3"/>
  <c r="P70" i="3"/>
  <c r="P244" i="3"/>
  <c r="P60" i="3"/>
  <c r="P25" i="3"/>
  <c r="P182" i="3"/>
  <c r="P300" i="3"/>
  <c r="P99" i="3"/>
  <c r="P187" i="3"/>
  <c r="P139" i="3"/>
  <c r="P329" i="3"/>
  <c r="P178" i="3"/>
  <c r="P330" i="3"/>
  <c r="P172" i="3"/>
  <c r="P130" i="3"/>
  <c r="P229" i="3"/>
  <c r="P311" i="3"/>
  <c r="P223" i="3"/>
  <c r="P230" i="3"/>
  <c r="P144" i="3"/>
  <c r="P257" i="3"/>
  <c r="P327" i="3"/>
  <c r="P124" i="3"/>
  <c r="P312" i="3"/>
  <c r="P111" i="3"/>
  <c r="P69" i="3"/>
  <c r="P160" i="3"/>
  <c r="P301" i="3"/>
  <c r="P194" i="3"/>
  <c r="P30" i="3"/>
  <c r="P247" i="3"/>
  <c r="P86" i="3"/>
  <c r="P245" i="3"/>
  <c r="P81" i="3"/>
  <c r="P105" i="3"/>
  <c r="P33" i="3"/>
  <c r="P92" i="3"/>
  <c r="P188" i="3"/>
  <c r="P153" i="3"/>
  <c r="P157" i="3"/>
  <c r="P131" i="3"/>
  <c r="P211" i="3"/>
  <c r="P285" i="3"/>
  <c r="P213" i="3"/>
  <c r="P122" i="3"/>
  <c r="P110" i="3"/>
  <c r="P260" i="3"/>
  <c r="P174" i="3"/>
  <c r="P45" i="3"/>
  <c r="P107" i="3"/>
  <c r="P318" i="3"/>
  <c r="P43" i="3"/>
  <c r="P262" i="3"/>
  <c r="P305" i="3"/>
  <c r="P210" i="3"/>
  <c r="P76" i="3"/>
  <c r="P293" i="3"/>
  <c r="P278" i="3"/>
  <c r="P261" i="3"/>
  <c r="P77" i="3"/>
  <c r="P321" i="3"/>
  <c r="P303" i="3"/>
  <c r="P96" i="3"/>
  <c r="P192" i="3"/>
  <c r="P112" i="3"/>
  <c r="P296" i="3"/>
  <c r="P143" i="3"/>
  <c r="P215" i="3"/>
  <c r="P197" i="3"/>
  <c r="P35" i="3"/>
  <c r="P286" i="3"/>
  <c r="P126" i="3"/>
  <c r="P106" i="3"/>
  <c r="P79" i="3"/>
  <c r="P310" i="3"/>
  <c r="P125" i="3"/>
  <c r="P204" i="3"/>
  <c r="P93" i="3"/>
  <c r="P299" i="3"/>
  <c r="P68" i="3"/>
  <c r="P84" i="3"/>
  <c r="P116" i="3"/>
  <c r="P326" i="3"/>
  <c r="P320" i="3"/>
  <c r="P274" i="3"/>
  <c r="P135" i="3"/>
  <c r="P198" i="3"/>
  <c r="P307" i="3"/>
  <c r="P100" i="3"/>
  <c r="P89" i="3"/>
  <c r="P218" i="3"/>
  <c r="P51" i="3"/>
  <c r="P147" i="3"/>
  <c r="P219" i="3"/>
  <c r="P21" i="3"/>
  <c r="P146" i="3"/>
  <c r="P302" i="3"/>
  <c r="P142" i="3"/>
  <c r="P239" i="3"/>
  <c r="P58" i="3"/>
  <c r="P332" i="3"/>
  <c r="P129" i="3"/>
  <c r="P205" i="3"/>
  <c r="P46" i="3"/>
  <c r="P128" i="3"/>
  <c r="P227" i="3"/>
  <c r="P27" i="3"/>
  <c r="P270" i="3"/>
  <c r="P41" i="3"/>
  <c r="P200" i="3"/>
  <c r="P217" i="3"/>
  <c r="P119" i="3"/>
  <c r="P127" i="3"/>
  <c r="P254" i="3"/>
  <c r="P177" i="3"/>
  <c r="P315" i="3"/>
  <c r="P104" i="3"/>
  <c r="P48" i="3"/>
  <c r="P164" i="3"/>
  <c r="P55" i="3"/>
  <c r="P151" i="3"/>
  <c r="P101" i="3"/>
  <c r="P251" i="3"/>
  <c r="P34" i="3"/>
  <c r="P322" i="3"/>
  <c r="P158" i="3"/>
  <c r="P288" i="3"/>
  <c r="P214" i="3"/>
  <c r="P295" i="3"/>
  <c r="P226" i="3"/>
  <c r="P165" i="3"/>
  <c r="P241" i="3"/>
  <c r="P331" i="3"/>
  <c r="P54" i="3"/>
  <c r="P259" i="3"/>
  <c r="P59" i="3"/>
  <c r="P155" i="3"/>
  <c r="P75" i="3"/>
  <c r="P297" i="3"/>
  <c r="P50" i="3"/>
  <c r="P328" i="3"/>
  <c r="P140" i="3"/>
  <c r="P325" i="3"/>
  <c r="P102" i="3"/>
  <c r="P90" i="3"/>
  <c r="P109" i="3"/>
  <c r="P114" i="3"/>
  <c r="P40" i="3"/>
  <c r="P136" i="3"/>
  <c r="P235" i="3"/>
  <c r="P176" i="3"/>
  <c r="P47" i="3"/>
  <c r="P175" i="3"/>
  <c r="P246" i="3"/>
  <c r="P228" i="3"/>
  <c r="P83" i="3"/>
  <c r="P186" i="3"/>
  <c r="P253" i="3"/>
  <c r="P38" i="3"/>
  <c r="P82" i="3"/>
  <c r="P42" i="3"/>
  <c r="P26" i="3"/>
  <c r="P137" i="3"/>
  <c r="P185" i="3"/>
  <c r="P74" i="3"/>
  <c r="P163" i="3"/>
  <c r="P206" i="3"/>
  <c r="P117" i="3"/>
  <c r="P181" i="3"/>
  <c r="P168" i="3"/>
  <c r="P36" i="3"/>
  <c r="P283" i="3"/>
  <c r="P337" i="3"/>
  <c r="P208" i="3"/>
  <c r="P272" i="3"/>
  <c r="P78" i="3"/>
  <c r="P222" i="3"/>
  <c r="P189" i="3"/>
  <c r="P252" i="3"/>
  <c r="P220" i="3"/>
  <c r="P216" i="3"/>
  <c r="P167" i="3"/>
  <c r="P88" i="3"/>
  <c r="P87" i="3"/>
  <c r="P32" i="3"/>
  <c r="P237" i="3"/>
  <c r="P290" i="3"/>
  <c r="P24" i="3"/>
  <c r="P64" i="3"/>
  <c r="P23" i="3"/>
  <c r="P316" i="3"/>
  <c r="P238" i="3"/>
  <c r="P65" i="3"/>
  <c r="P184" i="3"/>
  <c r="P207" i="3"/>
  <c r="P234" i="3"/>
  <c r="P323" i="3"/>
  <c r="P159" i="3"/>
  <c r="P191" i="3"/>
  <c r="P232" i="3"/>
  <c r="P268" i="3"/>
  <c r="P115" i="3"/>
  <c r="P313" i="3"/>
  <c r="P145" i="3"/>
  <c r="P231" i="3"/>
  <c r="P242" i="3"/>
  <c r="P309" i="3"/>
  <c r="P28" i="3"/>
  <c r="P314" i="3"/>
  <c r="P202" i="3"/>
  <c r="P298" i="3"/>
  <c r="P264" i="3"/>
  <c r="P248" i="3"/>
  <c r="P98" i="3"/>
  <c r="P284" i="3"/>
  <c r="P166" i="3"/>
  <c r="P319" i="3"/>
  <c r="P276" i="3"/>
  <c r="P221" i="3"/>
  <c r="P195" i="3"/>
  <c r="P236" i="3"/>
  <c r="P203" i="3"/>
  <c r="P171" i="3"/>
  <c r="P150" i="3"/>
  <c r="P287" i="3"/>
  <c r="P277" i="3"/>
  <c r="P281" i="3"/>
  <c r="P304" i="3"/>
  <c r="P267" i="3"/>
  <c r="P336" i="3"/>
  <c r="P317" i="3"/>
  <c r="P49" i="3"/>
  <c r="P67" i="3"/>
  <c r="P161" i="3"/>
  <c r="P275" i="3"/>
  <c r="P39" i="3"/>
  <c r="P263" i="3"/>
  <c r="P256" i="3"/>
  <c r="P113" i="3"/>
  <c r="P154" i="3"/>
  <c r="P63" i="3"/>
  <c r="P173" i="3"/>
  <c r="P132" i="3"/>
  <c r="P199" i="3"/>
  <c r="P94" i="3"/>
  <c r="P31" i="9"/>
  <c r="P90" i="9"/>
  <c r="P188" i="9"/>
  <c r="P123" i="9"/>
  <c r="P80" i="9"/>
  <c r="P40" i="9"/>
  <c r="P184" i="9"/>
  <c r="P337" i="9"/>
  <c r="P222" i="9"/>
  <c r="P291" i="9"/>
  <c r="P142" i="9"/>
  <c r="P220" i="9"/>
  <c r="P68" i="9"/>
  <c r="P261" i="9"/>
  <c r="P93" i="9"/>
  <c r="P169" i="9"/>
  <c r="P259" i="9"/>
  <c r="P322" i="9"/>
  <c r="P61" i="9"/>
  <c r="P132" i="9"/>
  <c r="P38" i="9"/>
  <c r="P35" i="9"/>
  <c r="P256" i="9"/>
  <c r="P67" i="9"/>
  <c r="P194" i="9"/>
  <c r="P245" i="9"/>
  <c r="P323" i="9"/>
  <c r="P253" i="9"/>
  <c r="P238" i="9"/>
  <c r="P87" i="9"/>
  <c r="P242" i="9"/>
  <c r="P140" i="9"/>
  <c r="P307" i="9"/>
  <c r="P251" i="9"/>
  <c r="P236" i="9"/>
  <c r="P210" i="9"/>
  <c r="P183" i="9"/>
  <c r="P82" i="9"/>
  <c r="P271" i="9"/>
  <c r="P83" i="9"/>
  <c r="P141" i="9"/>
  <c r="P289" i="9"/>
  <c r="P128" i="9"/>
  <c r="P148" i="9"/>
  <c r="P107" i="9"/>
  <c r="P179" i="9"/>
  <c r="P330" i="9"/>
  <c r="P98" i="9"/>
  <c r="P30" i="9"/>
  <c r="P149" i="9"/>
  <c r="P154" i="9"/>
  <c r="P200" i="9"/>
  <c r="P231" i="9"/>
  <c r="P218" i="9"/>
  <c r="P26" i="9"/>
  <c r="P331" i="9"/>
  <c r="P270" i="9"/>
  <c r="P313" i="9"/>
  <c r="P296" i="9"/>
  <c r="P45" i="9"/>
  <c r="P153" i="9"/>
  <c r="P43" i="9"/>
  <c r="P72" i="9"/>
  <c r="P193" i="9"/>
  <c r="P56" i="9"/>
  <c r="P127" i="9"/>
  <c r="P246" i="9"/>
  <c r="P324" i="9"/>
  <c r="P110" i="9"/>
  <c r="P309" i="9"/>
  <c r="P208" i="9"/>
  <c r="P239" i="9"/>
  <c r="P122" i="9"/>
  <c r="P118" i="9"/>
  <c r="P197" i="9"/>
  <c r="P53" i="9"/>
  <c r="P297" i="9"/>
  <c r="P272" i="9"/>
  <c r="P267" i="9"/>
  <c r="P88" i="9"/>
  <c r="P114" i="9"/>
  <c r="P282" i="9"/>
  <c r="P196" i="9"/>
  <c r="P205" i="9"/>
  <c r="P112" i="9"/>
  <c r="P105" i="9"/>
  <c r="P143" i="9"/>
  <c r="P215" i="9"/>
  <c r="P37" i="9"/>
  <c r="P175" i="9"/>
  <c r="P247" i="9"/>
  <c r="P249" i="9"/>
  <c r="P303" i="9"/>
  <c r="P206" i="9"/>
  <c r="P96" i="9"/>
  <c r="P332" i="9"/>
  <c r="P81" i="9"/>
  <c r="P60" i="9"/>
  <c r="P86" i="9"/>
  <c r="P85" i="9"/>
  <c r="P203" i="9"/>
  <c r="P91" i="9"/>
  <c r="P138" i="9"/>
  <c r="P174" i="9"/>
  <c r="P54" i="9"/>
  <c r="P295" i="9"/>
  <c r="P103" i="9"/>
  <c r="P44" i="9"/>
  <c r="P66" i="9"/>
  <c r="P131" i="9"/>
  <c r="P326" i="9"/>
  <c r="P39" i="9"/>
  <c r="P223" i="9"/>
  <c r="P28" i="9"/>
  <c r="P301" i="9"/>
  <c r="P226" i="9"/>
  <c r="P195" i="9"/>
  <c r="P201" i="9"/>
  <c r="P23" i="9"/>
  <c r="P156" i="9"/>
  <c r="P47" i="9"/>
  <c r="P119" i="9"/>
  <c r="P191" i="9"/>
  <c r="P198" i="9"/>
  <c r="P180" i="9"/>
  <c r="P252" i="9"/>
  <c r="P32" i="9"/>
  <c r="P287" i="9"/>
  <c r="P69" i="9"/>
  <c r="P94" i="9"/>
  <c r="P117" i="9"/>
  <c r="P250" i="9"/>
  <c r="P304" i="9"/>
  <c r="P280" i="9"/>
  <c r="P260" i="9"/>
  <c r="P317" i="9"/>
  <c r="P274" i="9"/>
  <c r="P224" i="9"/>
  <c r="P34" i="9"/>
  <c r="P130" i="9"/>
  <c r="P70" i="9"/>
  <c r="P121" i="9"/>
  <c r="P189" i="9"/>
  <c r="P237" i="9"/>
  <c r="P55" i="9"/>
  <c r="P178" i="9"/>
  <c r="P108" i="9"/>
  <c r="P202" i="9"/>
  <c r="P225" i="9"/>
  <c r="P136" i="9"/>
  <c r="P325" i="9"/>
  <c r="P27" i="9"/>
  <c r="P133" i="9"/>
  <c r="P167" i="9"/>
  <c r="P77" i="9"/>
  <c r="P266" i="9"/>
  <c r="P137" i="9"/>
  <c r="P329" i="9"/>
  <c r="P36" i="9"/>
  <c r="P221" i="9"/>
  <c r="P52" i="9"/>
  <c r="P124" i="9"/>
  <c r="P126" i="9"/>
  <c r="P79" i="9"/>
  <c r="P273" i="9"/>
  <c r="P158" i="9"/>
  <c r="P216" i="9"/>
  <c r="P288" i="9"/>
  <c r="P113" i="9"/>
  <c r="P248" i="9"/>
  <c r="P65" i="9"/>
  <c r="P227" i="9"/>
  <c r="P265" i="9"/>
  <c r="P316" i="9"/>
  <c r="P100" i="9"/>
  <c r="P181" i="9"/>
  <c r="P49" i="9"/>
  <c r="P290" i="9"/>
  <c r="P41" i="9"/>
  <c r="P109" i="9"/>
  <c r="P25" i="9"/>
  <c r="P95" i="9"/>
  <c r="P182" i="9"/>
  <c r="P302" i="9"/>
  <c r="P46" i="9"/>
  <c r="P241" i="9"/>
  <c r="P176" i="9"/>
  <c r="P275" i="9"/>
  <c r="P187" i="9"/>
  <c r="P204" i="9"/>
  <c r="P286" i="9"/>
  <c r="P151" i="9"/>
  <c r="P310" i="9"/>
  <c r="P78" i="9"/>
  <c r="P276" i="9"/>
  <c r="P33" i="9"/>
  <c r="P268" i="9"/>
  <c r="P217" i="9"/>
  <c r="P333" i="9"/>
  <c r="P214" i="9"/>
  <c r="P101" i="9"/>
  <c r="P192" i="9"/>
  <c r="P264" i="9"/>
  <c r="P84" i="9"/>
  <c r="P262" i="9"/>
  <c r="P139" i="9"/>
  <c r="P211" i="9"/>
  <c r="P233" i="9"/>
  <c r="P171" i="9"/>
  <c r="P243" i="9"/>
  <c r="P234" i="9"/>
  <c r="P299" i="9"/>
  <c r="P170" i="9"/>
  <c r="P213" i="9"/>
  <c r="P232" i="9"/>
  <c r="P263" i="9"/>
  <c r="P146" i="9"/>
  <c r="P59" i="9"/>
  <c r="P74" i="9"/>
  <c r="P173" i="9"/>
  <c r="P157" i="9"/>
  <c r="P62" i="9"/>
  <c r="P71" i="9"/>
  <c r="P338" i="9"/>
  <c r="P320" i="9"/>
  <c r="P99" i="9"/>
  <c r="P258" i="9"/>
  <c r="P207" i="9"/>
  <c r="P58" i="9"/>
  <c r="P321" i="9"/>
  <c r="P230" i="9"/>
  <c r="P319" i="9"/>
  <c r="P229" i="9"/>
  <c r="P240" i="9"/>
  <c r="P279" i="9"/>
  <c r="P164" i="9"/>
  <c r="P190" i="9"/>
  <c r="P312" i="9"/>
  <c r="P281" i="9"/>
  <c r="P42" i="9"/>
  <c r="P115" i="9"/>
  <c r="P294" i="9"/>
  <c r="P185" i="9"/>
  <c r="P152" i="9"/>
  <c r="P111" i="9"/>
  <c r="P24" i="9"/>
  <c r="P283" i="9"/>
  <c r="P186" i="9"/>
  <c r="P89" i="9"/>
  <c r="P308" i="9"/>
  <c r="P64" i="9"/>
  <c r="P300" i="9"/>
  <c r="P209" i="9"/>
  <c r="P29" i="9"/>
  <c r="P306" i="9"/>
  <c r="P335" i="9"/>
  <c r="P269" i="9"/>
  <c r="P57" i="9"/>
  <c r="P125" i="9"/>
  <c r="P292" i="9"/>
  <c r="P22" i="9"/>
  <c r="P328" i="9"/>
  <c r="P76" i="9"/>
  <c r="P145" i="9"/>
  <c r="P161" i="9"/>
  <c r="P104" i="9"/>
  <c r="P257" i="9"/>
  <c r="P315" i="9"/>
  <c r="P159" i="9"/>
  <c r="P314" i="9"/>
  <c r="P305" i="9"/>
  <c r="P162" i="9"/>
  <c r="P163" i="9"/>
  <c r="P129" i="9"/>
  <c r="P106" i="9"/>
  <c r="P255" i="9"/>
  <c r="P318" i="9"/>
  <c r="P298" i="9"/>
  <c r="P21" i="9"/>
  <c r="P48" i="9"/>
  <c r="P120" i="9"/>
  <c r="P293" i="9"/>
  <c r="P75" i="9"/>
  <c r="P147" i="9"/>
  <c r="P116" i="9"/>
  <c r="P212" i="9"/>
  <c r="P284" i="9"/>
  <c r="P219" i="9"/>
  <c r="P244" i="9"/>
  <c r="P311" i="9"/>
  <c r="P228" i="9"/>
  <c r="P254" i="9"/>
  <c r="P278" i="9"/>
  <c r="P160" i="9"/>
  <c r="P334" i="9"/>
  <c r="P336" i="9"/>
  <c r="P51" i="9"/>
  <c r="P63" i="9"/>
  <c r="P97" i="9"/>
  <c r="P277" i="9"/>
  <c r="P92" i="9"/>
  <c r="P177" i="9"/>
  <c r="P144" i="9"/>
  <c r="P235" i="9"/>
  <c r="P155" i="9"/>
  <c r="P172" i="9"/>
  <c r="P166" i="9"/>
  <c r="P285" i="9"/>
  <c r="P327" i="9"/>
  <c r="P135" i="9"/>
  <c r="P102" i="9"/>
  <c r="P165" i="9"/>
  <c r="P73" i="9"/>
  <c r="P134" i="9"/>
  <c r="P150" i="9"/>
  <c r="P168" i="9"/>
  <c r="P199" i="9"/>
  <c r="P50" i="9"/>
  <c r="Q92" i="9"/>
  <c r="Q213" i="9"/>
  <c r="Q214" i="9"/>
  <c r="Q21" i="9"/>
  <c r="Q194" i="9"/>
  <c r="Q267" i="9"/>
  <c r="Q35" i="9"/>
  <c r="Q248" i="9"/>
  <c r="Q302" i="9"/>
  <c r="Q233" i="9"/>
  <c r="Q77" i="9"/>
  <c r="Q135" i="9"/>
  <c r="Q41" i="9"/>
  <c r="Q338" i="9"/>
  <c r="Q253" i="9"/>
  <c r="Q196" i="9"/>
  <c r="Q327" i="9"/>
  <c r="Q123" i="9"/>
  <c r="Q161" i="9"/>
  <c r="Q25" i="9"/>
  <c r="Q78" i="9"/>
  <c r="Q153" i="9"/>
  <c r="Q64" i="9"/>
  <c r="Q240" i="9"/>
  <c r="Q210" i="9"/>
  <c r="Q273" i="9"/>
  <c r="Q237" i="9"/>
  <c r="Q281" i="9"/>
  <c r="Q263" i="9"/>
  <c r="Q332" i="9"/>
  <c r="Q105" i="9"/>
  <c r="Q88" i="9"/>
  <c r="Q81" i="9"/>
  <c r="Q122" i="9"/>
  <c r="Q164" i="9"/>
  <c r="Q331" i="9"/>
  <c r="Q241" i="9"/>
  <c r="Q188" i="9"/>
  <c r="Q72" i="9"/>
  <c r="Q98" i="9"/>
  <c r="Q195" i="9"/>
  <c r="Q199" i="9"/>
  <c r="Q137" i="9"/>
  <c r="Q114" i="9"/>
  <c r="Q301" i="9"/>
  <c r="Q115" i="9"/>
  <c r="Q49" i="9"/>
  <c r="Q310" i="9"/>
  <c r="Q309" i="9"/>
  <c r="Q133" i="9"/>
  <c r="Q291" i="9"/>
  <c r="Q293" i="9"/>
  <c r="Q284" i="9"/>
  <c r="Q54" i="9"/>
  <c r="Q168" i="9"/>
  <c r="Q23" i="9"/>
  <c r="Q141" i="9"/>
  <c r="Q182" i="9"/>
  <c r="Q315" i="9"/>
  <c r="Q235" i="9"/>
  <c r="Q280" i="9"/>
  <c r="Q152" i="9"/>
  <c r="Q94" i="9"/>
  <c r="Q201" i="9"/>
  <c r="Q30" i="9"/>
  <c r="Q150" i="9"/>
  <c r="Q336" i="9"/>
  <c r="Q57" i="9"/>
  <c r="Q45" i="9"/>
  <c r="Q142" i="9"/>
  <c r="Q117" i="9"/>
  <c r="Q101" i="9"/>
  <c r="Q149" i="9"/>
  <c r="Q245" i="9"/>
  <c r="Q296" i="9"/>
  <c r="Q96" i="9"/>
  <c r="Q186" i="9"/>
  <c r="Q28" i="9"/>
  <c r="Q71" i="9"/>
  <c r="Q279" i="9"/>
  <c r="Q202" i="9"/>
  <c r="Q222" i="9"/>
  <c r="Q171" i="9"/>
  <c r="Q65" i="9"/>
  <c r="Q90" i="9"/>
  <c r="Q317" i="9"/>
  <c r="Q131" i="9"/>
  <c r="Q224" i="9"/>
  <c r="Q146" i="9"/>
  <c r="Q73" i="9"/>
  <c r="Q200" i="9"/>
  <c r="Q107" i="9"/>
  <c r="Q259" i="9"/>
  <c r="Q247" i="9"/>
  <c r="Q300" i="9"/>
  <c r="Q100" i="9"/>
  <c r="Q22" i="9"/>
  <c r="Q121" i="9"/>
  <c r="Q76" i="9"/>
  <c r="Q139" i="9"/>
  <c r="Q209" i="9"/>
  <c r="Q124" i="9"/>
  <c r="Q262" i="9"/>
  <c r="Q238" i="9"/>
  <c r="Q175" i="9"/>
  <c r="Q304" i="9"/>
  <c r="Q126" i="9"/>
  <c r="Q136" i="9"/>
  <c r="Q276" i="9"/>
  <c r="Q207" i="9"/>
  <c r="Q163" i="9"/>
  <c r="Q220" i="9"/>
  <c r="Q184" i="9"/>
  <c r="Q218" i="9"/>
  <c r="Q217" i="9"/>
  <c r="Q103" i="9"/>
  <c r="Q198" i="9"/>
  <c r="Q179" i="9"/>
  <c r="Q183" i="9"/>
  <c r="Q93" i="9"/>
  <c r="Q108" i="9"/>
  <c r="Q42" i="9"/>
  <c r="Q329" i="9"/>
  <c r="Q145" i="9"/>
  <c r="Q69" i="9"/>
  <c r="Q178" i="9"/>
  <c r="Q265" i="9"/>
  <c r="Q27" i="9"/>
  <c r="Q205" i="9"/>
  <c r="Q119" i="9"/>
  <c r="Q324" i="9"/>
  <c r="Q128" i="9"/>
  <c r="Q278" i="9"/>
  <c r="Q234" i="9"/>
  <c r="Q219" i="9"/>
  <c r="Q313" i="9"/>
  <c r="Q192" i="9"/>
  <c r="Q156" i="9"/>
  <c r="Q33" i="9"/>
  <c r="Q319" i="9"/>
  <c r="Q191" i="9"/>
  <c r="Q221" i="9"/>
  <c r="Q290" i="9"/>
  <c r="Q79" i="9"/>
  <c r="Q155" i="9"/>
  <c r="Q51" i="9"/>
  <c r="Q244" i="9"/>
  <c r="Q226" i="9"/>
  <c r="Q277" i="9"/>
  <c r="Q40" i="9"/>
  <c r="Q160" i="9"/>
  <c r="Q318" i="9"/>
  <c r="Q239" i="9"/>
  <c r="Q212" i="9"/>
  <c r="Q243" i="9"/>
  <c r="Q231" i="9"/>
  <c r="Q268" i="9"/>
  <c r="Q32" i="9"/>
  <c r="Q37" i="9"/>
  <c r="Q322" i="9"/>
  <c r="Q193" i="9"/>
  <c r="Q120" i="9"/>
  <c r="Q303" i="9"/>
  <c r="Q185" i="9"/>
  <c r="Q162" i="9"/>
  <c r="Q316" i="9"/>
  <c r="Q232" i="9"/>
  <c r="Q125" i="9"/>
  <c r="Q330" i="9"/>
  <c r="Q158" i="9"/>
  <c r="Q260" i="9"/>
  <c r="Q68" i="9"/>
  <c r="Q294" i="9"/>
  <c r="Q297" i="9"/>
  <c r="Q285" i="9"/>
  <c r="Q67" i="9"/>
  <c r="Q176" i="9"/>
  <c r="Q39" i="9"/>
  <c r="Q55" i="9"/>
  <c r="Q292" i="9"/>
  <c r="Q80" i="9"/>
  <c r="Q170" i="9"/>
  <c r="Q270" i="9"/>
  <c r="Q62" i="9"/>
  <c r="Q95" i="9"/>
  <c r="Q203" i="9"/>
  <c r="Q181" i="9"/>
  <c r="Q129" i="9"/>
  <c r="Q26" i="9"/>
  <c r="Q148" i="9"/>
  <c r="Q227" i="9"/>
  <c r="Q147" i="9"/>
  <c r="Q167" i="9"/>
  <c r="Q53" i="9"/>
  <c r="Q326" i="9"/>
  <c r="Q97" i="9"/>
  <c r="Q320" i="9"/>
  <c r="Q204" i="9"/>
  <c r="Q36" i="9"/>
  <c r="Q63" i="9"/>
  <c r="Q249" i="9"/>
  <c r="Q308" i="9"/>
  <c r="Q272" i="9"/>
  <c r="Q211" i="9"/>
  <c r="Q215" i="9"/>
  <c r="Q87" i="9"/>
  <c r="Q50" i="9"/>
  <c r="Q127" i="9"/>
  <c r="Q236" i="9"/>
  <c r="Q314" i="9"/>
  <c r="Q56" i="9"/>
  <c r="Q206" i="9"/>
  <c r="Q169" i="9"/>
  <c r="Q61" i="9"/>
  <c r="Q110" i="9"/>
  <c r="Q104" i="9"/>
  <c r="Q44" i="9"/>
  <c r="Q307" i="9"/>
  <c r="Q305" i="9"/>
  <c r="Q154" i="9"/>
  <c r="Q295" i="9"/>
  <c r="Q66" i="9"/>
  <c r="Q251" i="9"/>
  <c r="Q312" i="9"/>
  <c r="Q254" i="9"/>
  <c r="Q91" i="9"/>
  <c r="Q264" i="9"/>
  <c r="Q86" i="9"/>
  <c r="Q216" i="9"/>
  <c r="Q288" i="9"/>
  <c r="Q75" i="9"/>
  <c r="Q190" i="9"/>
  <c r="Q321" i="9"/>
  <c r="Q134" i="9"/>
  <c r="Q228" i="9"/>
  <c r="Q242" i="9"/>
  <c r="Q261" i="9"/>
  <c r="Q328" i="9"/>
  <c r="Q252" i="9"/>
  <c r="Q112" i="9"/>
  <c r="Q250" i="9"/>
  <c r="Q223" i="9"/>
  <c r="Q47" i="9"/>
  <c r="Q299" i="9"/>
  <c r="Q306" i="9"/>
  <c r="Q187" i="9"/>
  <c r="Q113" i="9"/>
  <c r="Q189" i="9"/>
  <c r="Q165" i="9"/>
  <c r="Q89" i="9"/>
  <c r="Q29" i="9"/>
  <c r="Q246" i="9"/>
  <c r="Q325" i="9"/>
  <c r="Q143" i="9"/>
  <c r="Q111" i="9"/>
  <c r="Q43" i="9"/>
  <c r="Q118" i="9"/>
  <c r="Q208" i="9"/>
  <c r="Q130" i="9"/>
  <c r="Q269" i="9"/>
  <c r="Q58" i="9"/>
  <c r="Q116" i="9"/>
  <c r="Q266" i="9"/>
  <c r="Q225" i="9"/>
  <c r="Q255" i="9"/>
  <c r="Q283" i="9"/>
  <c r="Q52" i="9"/>
  <c r="Q38" i="9"/>
  <c r="Q197" i="9"/>
  <c r="Q287" i="9"/>
  <c r="Q85" i="9"/>
  <c r="Q337" i="9"/>
  <c r="Q274" i="9"/>
  <c r="Q24" i="9"/>
  <c r="Q298" i="9"/>
  <c r="Q230" i="9"/>
  <c r="Q151" i="9"/>
  <c r="Q258" i="9"/>
  <c r="Q257" i="9"/>
  <c r="Q132" i="9"/>
  <c r="Q74" i="9"/>
  <c r="Q172" i="9"/>
  <c r="Q289" i="9"/>
  <c r="Q180" i="9"/>
  <c r="Q83" i="9"/>
  <c r="Q84" i="9"/>
  <c r="Q82" i="9"/>
  <c r="Q173" i="9"/>
  <c r="Q138" i="9"/>
  <c r="Q31" i="9"/>
  <c r="Q34" i="9"/>
  <c r="Q271" i="9"/>
  <c r="Q106" i="9"/>
  <c r="Q282" i="9"/>
  <c r="Q144" i="9"/>
  <c r="Q46" i="9"/>
  <c r="Q311" i="9"/>
  <c r="Q166" i="9"/>
  <c r="Q99" i="9"/>
  <c r="Q174" i="9"/>
  <c r="Q109" i="9"/>
  <c r="Q102" i="9"/>
  <c r="Q256" i="9"/>
  <c r="Q334" i="9"/>
  <c r="Q286" i="9"/>
  <c r="Q335" i="9"/>
  <c r="Q323" i="9"/>
  <c r="Q159" i="9"/>
  <c r="Q59" i="9"/>
  <c r="Q70" i="9"/>
  <c r="Q333" i="9"/>
  <c r="Q157" i="9"/>
  <c r="Q60" i="9"/>
  <c r="Q140" i="9"/>
  <c r="Q229" i="9"/>
  <c r="Q48" i="9"/>
  <c r="Q177" i="9"/>
  <c r="Q275" i="9"/>
  <c r="O160" i="9"/>
  <c r="O103" i="9"/>
  <c r="O307" i="9"/>
  <c r="O146" i="9"/>
  <c r="O325" i="9"/>
  <c r="O163" i="9"/>
  <c r="O334" i="9"/>
  <c r="O277" i="9"/>
  <c r="O59" i="9"/>
  <c r="O83" i="9"/>
  <c r="O154" i="9"/>
  <c r="O261" i="9"/>
  <c r="O153" i="9"/>
  <c r="O259" i="9"/>
  <c r="O208" i="9"/>
  <c r="O89" i="9"/>
  <c r="O244" i="9"/>
  <c r="O150" i="9"/>
  <c r="O71" i="9"/>
  <c r="O317" i="9"/>
  <c r="O128" i="9"/>
  <c r="O205" i="9"/>
  <c r="O88" i="9"/>
  <c r="O196" i="9"/>
  <c r="O256" i="9"/>
  <c r="O67" i="9"/>
  <c r="O285" i="9"/>
  <c r="O210" i="9"/>
  <c r="O193" i="9"/>
  <c r="O211" i="9"/>
  <c r="O191" i="9"/>
  <c r="O289" i="9"/>
  <c r="O63" i="9"/>
  <c r="O302" i="9"/>
  <c r="O174" i="9"/>
  <c r="O260" i="9"/>
  <c r="O200" i="9"/>
  <c r="O180" i="9"/>
  <c r="O237" i="9"/>
  <c r="O104" i="9"/>
  <c r="O297" i="9"/>
  <c r="O98" i="9"/>
  <c r="O187" i="9"/>
  <c r="O60" i="9"/>
  <c r="O48" i="9"/>
  <c r="O316" i="9"/>
  <c r="O258" i="9"/>
  <c r="O181" i="9"/>
  <c r="O120" i="9"/>
  <c r="O115" i="9"/>
  <c r="O298" i="9"/>
  <c r="O166" i="9"/>
  <c r="O123" i="9"/>
  <c r="O170" i="9"/>
  <c r="O300" i="9"/>
  <c r="O224" i="9"/>
  <c r="O296" i="9"/>
  <c r="O294" i="9"/>
  <c r="O162" i="9"/>
  <c r="O87" i="9"/>
  <c r="O266" i="9"/>
  <c r="O268" i="9"/>
  <c r="O221" i="9"/>
  <c r="O232" i="9"/>
  <c r="O204" i="9"/>
  <c r="O97" i="9"/>
  <c r="O79" i="9"/>
  <c r="O56" i="9"/>
  <c r="O313" i="9"/>
  <c r="O126" i="9"/>
  <c r="O227" i="9"/>
  <c r="O172" i="9"/>
  <c r="O96" i="9"/>
  <c r="O75" i="9"/>
  <c r="O318" i="9"/>
  <c r="O301" i="9"/>
  <c r="O122" i="9"/>
  <c r="O216" i="9"/>
  <c r="O169" i="9"/>
  <c r="O320" i="9"/>
  <c r="O90" i="9"/>
  <c r="O107" i="9"/>
  <c r="O329" i="9"/>
  <c r="O85" i="9"/>
  <c r="O113" i="9"/>
  <c r="O250" i="9"/>
  <c r="O338" i="9"/>
  <c r="O284" i="9"/>
  <c r="O68" i="9"/>
  <c r="O33" i="9"/>
  <c r="O112" i="9"/>
  <c r="O310" i="9"/>
  <c r="O207" i="9"/>
  <c r="O118" i="9"/>
  <c r="O38" i="9"/>
  <c r="O65" i="9"/>
  <c r="O147" i="9"/>
  <c r="O101" i="9"/>
  <c r="O306" i="9"/>
  <c r="O159" i="9"/>
  <c r="O116" i="9"/>
  <c r="O34" i="9"/>
  <c r="O53" i="9"/>
  <c r="O178" i="9"/>
  <c r="O279" i="9"/>
  <c r="O80" i="9"/>
  <c r="O145" i="9"/>
  <c r="O203" i="9"/>
  <c r="O30" i="9"/>
  <c r="O270" i="9"/>
  <c r="O142" i="9"/>
  <c r="O331" i="9"/>
  <c r="O69" i="9"/>
  <c r="O143" i="9"/>
  <c r="O155" i="9"/>
  <c r="O74" i="9"/>
  <c r="O140" i="9"/>
  <c r="O134" i="9"/>
  <c r="O91" i="9"/>
  <c r="O167" i="9"/>
  <c r="O99" i="9"/>
  <c r="O303" i="9"/>
  <c r="O110" i="9"/>
  <c r="O240" i="9"/>
  <c r="O144" i="9"/>
  <c r="O330" i="9"/>
  <c r="O276" i="9"/>
  <c r="O22" i="9"/>
  <c r="O243" i="9"/>
  <c r="O108" i="9"/>
  <c r="O117" i="9"/>
  <c r="O141" i="9"/>
  <c r="O197" i="9"/>
  <c r="O125" i="9"/>
  <c r="O130" i="9"/>
  <c r="O55" i="9"/>
  <c r="O84" i="9"/>
  <c r="O64" i="9"/>
  <c r="O132" i="9"/>
  <c r="O149" i="9"/>
  <c r="O229" i="9"/>
  <c r="O327" i="9"/>
  <c r="O47" i="9"/>
  <c r="O322" i="9"/>
  <c r="O81" i="9"/>
  <c r="O62" i="9"/>
  <c r="O133" i="9"/>
  <c r="O188" i="9"/>
  <c r="O323" i="9"/>
  <c r="O42" i="9"/>
  <c r="O286" i="9"/>
  <c r="O184" i="9"/>
  <c r="O58" i="9"/>
  <c r="O100" i="9"/>
  <c r="O247" i="9"/>
  <c r="O177" i="9"/>
  <c r="O324" i="9"/>
  <c r="O278" i="9"/>
  <c r="O161" i="9"/>
  <c r="O295" i="9"/>
  <c r="O176" i="9"/>
  <c r="O119" i="9"/>
  <c r="O36" i="9"/>
  <c r="O173" i="9"/>
  <c r="O257" i="9"/>
  <c r="O179" i="9"/>
  <c r="O40" i="9"/>
  <c r="O282" i="9"/>
  <c r="O54" i="9"/>
  <c r="O222" i="9"/>
  <c r="O185" i="9"/>
  <c r="O239" i="9"/>
  <c r="O309" i="9"/>
  <c r="O274" i="9"/>
  <c r="O52" i="9"/>
  <c r="O73" i="9"/>
  <c r="O218" i="9"/>
  <c r="O183" i="9"/>
  <c r="O114" i="9"/>
  <c r="O138" i="9"/>
  <c r="O305" i="9"/>
  <c r="O28" i="9"/>
  <c r="O157" i="9"/>
  <c r="O214" i="9"/>
  <c r="O77" i="9"/>
  <c r="O78" i="9"/>
  <c r="O234" i="9"/>
  <c r="O304" i="9"/>
  <c r="O335" i="9"/>
  <c r="O49" i="9"/>
  <c r="O129" i="9"/>
  <c r="O76" i="9"/>
  <c r="O70" i="9"/>
  <c r="O26" i="9"/>
  <c r="O280" i="9"/>
  <c r="O220" i="9"/>
  <c r="O37" i="9"/>
  <c r="O152" i="9"/>
  <c r="O86" i="9"/>
  <c r="O171" i="9"/>
  <c r="O328" i="9"/>
  <c r="O315" i="9"/>
  <c r="O189" i="9"/>
  <c r="O246" i="9"/>
  <c r="O165" i="9"/>
  <c r="O236" i="9"/>
  <c r="O293" i="9"/>
  <c r="O314" i="9"/>
  <c r="O61" i="9"/>
  <c r="O66" i="9"/>
  <c r="O238" i="9"/>
  <c r="O263" i="9"/>
  <c r="O201" i="9"/>
  <c r="O21" i="9"/>
  <c r="O29" i="9"/>
  <c r="O273" i="9"/>
  <c r="O136" i="9"/>
  <c r="O230" i="9"/>
  <c r="O290" i="9"/>
  <c r="O223" i="9"/>
  <c r="O31" i="9"/>
  <c r="O336" i="9"/>
  <c r="O249" i="9"/>
  <c r="O121" i="9"/>
  <c r="O226" i="9"/>
  <c r="O109" i="9"/>
  <c r="O292" i="9"/>
  <c r="O27" i="9"/>
  <c r="O321" i="9"/>
  <c r="O333" i="9"/>
  <c r="O137" i="9"/>
  <c r="O212" i="9"/>
  <c r="O93" i="9"/>
  <c r="O319" i="9"/>
  <c r="O23" i="9"/>
  <c r="O190" i="9"/>
  <c r="O269" i="9"/>
  <c r="O311" i="9"/>
  <c r="O95" i="9"/>
  <c r="O312" i="9"/>
  <c r="O102" i="9"/>
  <c r="O192" i="9"/>
  <c r="O219" i="9"/>
  <c r="O326" i="9"/>
  <c r="O217" i="9"/>
  <c r="O262" i="9"/>
  <c r="O195" i="9"/>
  <c r="O32" i="9"/>
  <c r="O209" i="9"/>
  <c r="O92" i="9"/>
  <c r="O283" i="9"/>
  <c r="O43" i="9"/>
  <c r="O186" i="9"/>
  <c r="O265" i="9"/>
  <c r="O82" i="9"/>
  <c r="O332" i="9"/>
  <c r="O253" i="9"/>
  <c r="O275" i="9"/>
  <c r="O308" i="9"/>
  <c r="O182" i="9"/>
  <c r="O135" i="9"/>
  <c r="O46" i="9"/>
  <c r="O151" i="9"/>
  <c r="O251" i="9"/>
  <c r="O271" i="9"/>
  <c r="O241" i="9"/>
  <c r="O213" i="9"/>
  <c r="O131" i="9"/>
  <c r="O39" i="9"/>
  <c r="O242" i="9"/>
  <c r="O337" i="9"/>
  <c r="O248" i="9"/>
  <c r="O228" i="9"/>
  <c r="O45" i="9"/>
  <c r="O127" i="9"/>
  <c r="O35" i="9"/>
  <c r="O206" i="9"/>
  <c r="O168" i="9"/>
  <c r="O291" i="9"/>
  <c r="O94" i="9"/>
  <c r="O111" i="9"/>
  <c r="O156" i="9"/>
  <c r="O235" i="9"/>
  <c r="O255" i="9"/>
  <c r="O254" i="9"/>
  <c r="O24" i="9"/>
  <c r="O50" i="9"/>
  <c r="O51" i="9"/>
  <c r="O245" i="9"/>
  <c r="O225" i="9"/>
  <c r="O288" i="9"/>
  <c r="O148" i="9"/>
  <c r="O72" i="9"/>
  <c r="O198" i="9"/>
  <c r="O124" i="9"/>
  <c r="O299" i="9"/>
  <c r="O233" i="9"/>
  <c r="O272" i="9"/>
  <c r="O199" i="9"/>
  <c r="O57" i="9"/>
  <c r="O194" i="9"/>
  <c r="O41" i="9"/>
  <c r="O44" i="9"/>
  <c r="O231" i="9"/>
  <c r="O267" i="9"/>
  <c r="O281" i="9"/>
  <c r="O106" i="9"/>
  <c r="O175" i="9"/>
  <c r="O25" i="9"/>
  <c r="O287" i="9"/>
  <c r="O252" i="9"/>
  <c r="O158" i="9"/>
  <c r="O264" i="9"/>
  <c r="O202" i="9"/>
  <c r="O164" i="9"/>
  <c r="O139" i="9"/>
  <c r="O105" i="9"/>
  <c r="O215" i="9"/>
  <c r="O7" i="9"/>
  <c r="E6" i="9" s="1"/>
  <c r="E9" i="9" s="1"/>
  <c r="E10" i="9" s="1"/>
  <c r="O336" i="3"/>
  <c r="O300" i="3"/>
  <c r="O318" i="3"/>
  <c r="O206" i="3"/>
  <c r="O90" i="3"/>
  <c r="O251" i="3"/>
  <c r="O54" i="3"/>
  <c r="O37" i="3"/>
  <c r="O237" i="3"/>
  <c r="O122" i="3"/>
  <c r="O105" i="3"/>
  <c r="O21" i="3"/>
  <c r="O133" i="3"/>
  <c r="O330" i="3"/>
  <c r="O218" i="3"/>
  <c r="O254" i="3"/>
  <c r="O51" i="3"/>
  <c r="O319" i="3"/>
  <c r="O205" i="3"/>
  <c r="O153" i="3"/>
  <c r="O52" i="3"/>
  <c r="O176" i="3"/>
  <c r="O38" i="3"/>
  <c r="O91" i="3"/>
  <c r="O309" i="3"/>
  <c r="O212" i="3"/>
  <c r="O39" i="3"/>
  <c r="O290" i="3"/>
  <c r="O71" i="3"/>
  <c r="O214" i="3"/>
  <c r="O312" i="3"/>
  <c r="O207" i="3"/>
  <c r="O232" i="3"/>
  <c r="O131" i="3"/>
  <c r="O279" i="3"/>
  <c r="O183" i="3"/>
  <c r="O170" i="3"/>
  <c r="O192" i="3"/>
  <c r="O111" i="3"/>
  <c r="O59" i="3"/>
  <c r="O297" i="3"/>
  <c r="O211" i="3"/>
  <c r="O260" i="3"/>
  <c r="O145" i="3"/>
  <c r="O29" i="3"/>
  <c r="O323" i="3"/>
  <c r="O266" i="3"/>
  <c r="O291" i="3"/>
  <c r="O177" i="3"/>
  <c r="O61" i="3"/>
  <c r="O64" i="3"/>
  <c r="O275" i="3"/>
  <c r="O92" i="3"/>
  <c r="O272" i="3"/>
  <c r="O157" i="3"/>
  <c r="O229" i="3"/>
  <c r="O146" i="3"/>
  <c r="O335" i="3"/>
  <c r="O191" i="3"/>
  <c r="O79" i="3"/>
  <c r="O258" i="3"/>
  <c r="O236" i="3"/>
  <c r="O174" i="3"/>
  <c r="O118" i="3"/>
  <c r="O167" i="3"/>
  <c r="O223" i="3"/>
  <c r="O324" i="3"/>
  <c r="O113" i="3"/>
  <c r="O185" i="3"/>
  <c r="O329" i="3"/>
  <c r="O62" i="3"/>
  <c r="O103" i="3"/>
  <c r="O72" i="3"/>
  <c r="O144" i="3"/>
  <c r="O45" i="3"/>
  <c r="O158" i="3"/>
  <c r="O270" i="3"/>
  <c r="O27" i="3"/>
  <c r="O281" i="3"/>
  <c r="O299" i="3"/>
  <c r="O261" i="3"/>
  <c r="O178" i="3"/>
  <c r="O220" i="3"/>
  <c r="O104" i="3"/>
  <c r="O283" i="3"/>
  <c r="O57" i="3"/>
  <c r="O141" i="3"/>
  <c r="O255" i="3"/>
  <c r="O136" i="3"/>
  <c r="O162" i="3"/>
  <c r="O46" i="3"/>
  <c r="O239" i="3"/>
  <c r="O107" i="3"/>
  <c r="O235" i="3"/>
  <c r="O116" i="3"/>
  <c r="O169" i="3"/>
  <c r="O85" i="3"/>
  <c r="O253" i="3"/>
  <c r="O308" i="3"/>
  <c r="O263" i="3"/>
  <c r="O222" i="3"/>
  <c r="O306" i="3"/>
  <c r="O47" i="3"/>
  <c r="O159" i="3"/>
  <c r="O123" i="3"/>
  <c r="O314" i="3"/>
  <c r="O248" i="3"/>
  <c r="O210" i="3"/>
  <c r="O265" i="3"/>
  <c r="O163" i="3"/>
  <c r="O97" i="3"/>
  <c r="O328" i="3"/>
  <c r="O149" i="3"/>
  <c r="O36" i="3"/>
  <c r="O325" i="3"/>
  <c r="O161" i="3"/>
  <c r="O35" i="3"/>
  <c r="O108" i="3"/>
  <c r="O171" i="3"/>
  <c r="O201" i="3"/>
  <c r="O117" i="3"/>
  <c r="O215" i="3"/>
  <c r="O155" i="3"/>
  <c r="O247" i="3"/>
  <c r="O195" i="3"/>
  <c r="O63" i="3"/>
  <c r="O333" i="3"/>
  <c r="O289" i="3"/>
  <c r="O101" i="3"/>
  <c r="O298" i="3"/>
  <c r="O186" i="3"/>
  <c r="O127" i="3"/>
  <c r="O262" i="3"/>
  <c r="O203" i="3"/>
  <c r="O128" i="3"/>
  <c r="O44" i="3"/>
  <c r="O193" i="3"/>
  <c r="O294" i="3"/>
  <c r="O130" i="3"/>
  <c r="O256" i="3"/>
  <c r="O277" i="3"/>
  <c r="O58" i="3"/>
  <c r="O285" i="3"/>
  <c r="O69" i="3"/>
  <c r="O56" i="3"/>
  <c r="O326" i="3"/>
  <c r="O310" i="3"/>
  <c r="O22" i="3"/>
  <c r="O28" i="3"/>
  <c r="O120" i="3"/>
  <c r="O100" i="3"/>
  <c r="O221" i="3"/>
  <c r="O89" i="3"/>
  <c r="O288" i="3"/>
  <c r="O216" i="3"/>
  <c r="O43" i="3"/>
  <c r="O315" i="3"/>
  <c r="O48" i="3"/>
  <c r="O160" i="3"/>
  <c r="O76" i="3"/>
  <c r="O70" i="3"/>
  <c r="O175" i="3"/>
  <c r="O321" i="3"/>
  <c r="O296" i="3"/>
  <c r="O243" i="3"/>
  <c r="O102" i="3"/>
  <c r="O293" i="3"/>
  <c r="O60" i="3"/>
  <c r="O240" i="3"/>
  <c r="O125" i="3"/>
  <c r="O198" i="3"/>
  <c r="O114" i="3"/>
  <c r="O225" i="3"/>
  <c r="O110" i="3"/>
  <c r="O304" i="3"/>
  <c r="O152" i="3"/>
  <c r="O337" i="3"/>
  <c r="O147" i="3"/>
  <c r="O316" i="3"/>
  <c r="O67" i="3"/>
  <c r="O180" i="3"/>
  <c r="O187" i="3"/>
  <c r="O134" i="3"/>
  <c r="O219" i="3"/>
  <c r="O86" i="3"/>
  <c r="O280" i="3"/>
  <c r="O242" i="3"/>
  <c r="O73" i="3"/>
  <c r="O199" i="3"/>
  <c r="O25" i="3"/>
  <c r="O55" i="3"/>
  <c r="O42" i="3"/>
  <c r="O32" i="3"/>
  <c r="O313" i="3"/>
  <c r="O112" i="3"/>
  <c r="O115" i="3"/>
  <c r="O109" i="3"/>
  <c r="O257" i="3"/>
  <c r="O142" i="3"/>
  <c r="O26" i="3"/>
  <c r="O322" i="3"/>
  <c r="O241" i="3"/>
  <c r="O94" i="3"/>
  <c r="O274" i="3"/>
  <c r="O233" i="3"/>
  <c r="O41" i="3"/>
  <c r="O273" i="3"/>
  <c r="O320" i="3"/>
  <c r="O200" i="3"/>
  <c r="O84" i="3"/>
  <c r="O137" i="3"/>
  <c r="O53" i="3"/>
  <c r="O165" i="3"/>
  <c r="O49" i="3"/>
  <c r="O249" i="3"/>
  <c r="O332" i="3"/>
  <c r="O80" i="3"/>
  <c r="O292" i="3"/>
  <c r="O238" i="3"/>
  <c r="O317" i="3"/>
  <c r="O95" i="3"/>
  <c r="O196" i="3"/>
  <c r="O269" i="3"/>
  <c r="O245" i="3"/>
  <c r="O83" i="3"/>
  <c r="O30" i="3"/>
  <c r="O250" i="3"/>
  <c r="O209" i="3"/>
  <c r="O311" i="3"/>
  <c r="O106" i="3"/>
  <c r="O126" i="3"/>
  <c r="O331" i="3"/>
  <c r="O168" i="3"/>
  <c r="O276" i="3"/>
  <c r="O173" i="3"/>
  <c r="O190" i="3"/>
  <c r="O182" i="3"/>
  <c r="O197" i="3"/>
  <c r="O81" i="3"/>
  <c r="O278" i="3"/>
  <c r="O264" i="3"/>
  <c r="O181" i="3"/>
  <c r="O33" i="3"/>
  <c r="O301" i="3"/>
  <c r="O230" i="3"/>
  <c r="O295" i="3"/>
  <c r="O213" i="3"/>
  <c r="O327" i="3"/>
  <c r="O135" i="3"/>
  <c r="O75" i="3"/>
  <c r="O96" i="3"/>
  <c r="O307" i="3"/>
  <c r="O124" i="3"/>
  <c r="O303" i="3"/>
  <c r="O189" i="3"/>
  <c r="O99" i="3"/>
  <c r="O74" i="3"/>
  <c r="O334" i="3"/>
  <c r="O246" i="3"/>
  <c r="O132" i="3"/>
  <c r="O282" i="3"/>
  <c r="O121" i="3"/>
  <c r="O50" i="3"/>
  <c r="O138" i="3"/>
  <c r="O179" i="3"/>
  <c r="O65" i="3"/>
  <c r="O208" i="3"/>
  <c r="O302" i="3"/>
  <c r="O77" i="3"/>
  <c r="O143" i="3"/>
  <c r="O129" i="3"/>
  <c r="O119" i="3"/>
  <c r="O244" i="3"/>
  <c r="O164" i="3"/>
  <c r="O34" i="3"/>
  <c r="O224" i="3"/>
  <c r="O31" i="3"/>
  <c r="O156" i="3"/>
  <c r="O40" i="3"/>
  <c r="O66" i="3"/>
  <c r="O227" i="3"/>
  <c r="O140" i="3"/>
  <c r="O287" i="3"/>
  <c r="O68" i="3"/>
  <c r="O98" i="3"/>
  <c r="O259" i="3"/>
  <c r="O172" i="3"/>
  <c r="O166" i="3"/>
  <c r="O82" i="3"/>
  <c r="O194" i="3"/>
  <c r="O78" i="3"/>
  <c r="O271" i="3"/>
  <c r="O234" i="3"/>
  <c r="O267" i="3"/>
  <c r="O148" i="3"/>
  <c r="O139" i="3"/>
  <c r="O305" i="3"/>
  <c r="O204" i="3"/>
  <c r="O23" i="3"/>
  <c r="O286" i="3"/>
  <c r="O24" i="3"/>
  <c r="O202" i="3"/>
  <c r="O154" i="3"/>
  <c r="O226" i="3"/>
  <c r="O228" i="3"/>
  <c r="O88" i="3"/>
  <c r="O268" i="3"/>
  <c r="O93" i="3"/>
  <c r="O150" i="3"/>
  <c r="O188" i="3"/>
  <c r="O184" i="3"/>
  <c r="O231" i="3"/>
  <c r="O252" i="3"/>
  <c r="O217" i="3"/>
  <c r="O87" i="3"/>
  <c r="O284" i="3"/>
  <c r="O151" i="3"/>
  <c r="P18" i="14"/>
  <c r="P18" i="3"/>
  <c r="O18" i="3"/>
  <c r="Q18" i="3"/>
  <c r="Q18" i="9"/>
  <c r="O18" i="9"/>
  <c r="P18" i="9"/>
  <c r="O18" i="14"/>
  <c r="Q18" i="14"/>
  <c r="F6" i="1" l="1"/>
  <c r="F8" i="1" s="1"/>
  <c r="E6" i="14"/>
  <c r="E9" i="14" s="1"/>
  <c r="E10" i="14" s="1"/>
  <c r="X8" i="1"/>
  <c r="E14" i="1"/>
  <c r="C18" i="1"/>
  <c r="E4" i="9"/>
  <c r="E6" i="3"/>
  <c r="E9" i="3" s="1"/>
  <c r="E10" i="3" s="1"/>
  <c r="E5" i="14"/>
  <c r="E5" i="9"/>
  <c r="E4" i="3"/>
  <c r="O274" i="6"/>
  <c r="O194" i="6"/>
  <c r="O115" i="6"/>
  <c r="O235" i="6"/>
  <c r="O304" i="6"/>
  <c r="O222" i="6"/>
  <c r="O292" i="6"/>
  <c r="O51" i="6"/>
  <c r="O321" i="6"/>
  <c r="O53" i="6"/>
  <c r="O189" i="6"/>
  <c r="O233" i="6"/>
  <c r="O98" i="6"/>
  <c r="O271" i="6"/>
  <c r="O56" i="6"/>
  <c r="O210" i="6"/>
  <c r="O217" i="6"/>
  <c r="O22" i="6"/>
  <c r="O95" i="6"/>
  <c r="O195" i="6"/>
  <c r="O285" i="6"/>
  <c r="O232" i="6"/>
  <c r="O160" i="6"/>
  <c r="O146" i="6"/>
  <c r="O76" i="6"/>
  <c r="O93" i="6"/>
  <c r="O193" i="6"/>
  <c r="O213" i="6"/>
  <c r="O121" i="6"/>
  <c r="O154" i="6"/>
  <c r="O140" i="6"/>
  <c r="O200" i="6"/>
  <c r="O84" i="6"/>
  <c r="O30" i="6"/>
  <c r="O207" i="6"/>
  <c r="O130" i="6"/>
  <c r="O242" i="6"/>
  <c r="O308" i="6"/>
  <c r="O73" i="6"/>
  <c r="O253" i="6"/>
  <c r="O188" i="6"/>
  <c r="O100" i="6"/>
  <c r="O335" i="6"/>
  <c r="O212" i="6"/>
  <c r="O103" i="6"/>
  <c r="O37" i="6"/>
  <c r="O171" i="6"/>
  <c r="O230" i="6"/>
  <c r="O296" i="6"/>
  <c r="O39" i="6"/>
  <c r="O293" i="6"/>
  <c r="O316" i="6"/>
  <c r="O272" i="6"/>
  <c r="O227" i="6"/>
  <c r="O156" i="6"/>
  <c r="O40" i="6"/>
  <c r="O129" i="6"/>
  <c r="O199" i="6"/>
  <c r="O263" i="6"/>
  <c r="O42" i="6"/>
  <c r="O328" i="6"/>
  <c r="O256" i="6"/>
  <c r="O291" i="6"/>
  <c r="O287" i="6"/>
  <c r="O35" i="6"/>
  <c r="O142" i="6"/>
  <c r="O32" i="6"/>
  <c r="O324" i="6"/>
  <c r="O281" i="6"/>
  <c r="O178" i="6"/>
  <c r="O266" i="6"/>
  <c r="O33" i="6"/>
  <c r="O119" i="6"/>
  <c r="O181" i="6"/>
  <c r="O303" i="6"/>
  <c r="O138" i="6"/>
  <c r="O228" i="6"/>
  <c r="O182" i="6"/>
  <c r="O111" i="6"/>
  <c r="O255" i="6"/>
  <c r="O80" i="6"/>
  <c r="O184" i="6"/>
  <c r="O284" i="6"/>
  <c r="O47" i="6"/>
  <c r="O46" i="6"/>
  <c r="O167" i="6"/>
  <c r="O273" i="6"/>
  <c r="O202" i="6"/>
  <c r="O327" i="6"/>
  <c r="O29" i="6"/>
  <c r="O168" i="6"/>
  <c r="O205" i="6"/>
  <c r="O265" i="6"/>
  <c r="O224" i="6"/>
  <c r="O278" i="6"/>
  <c r="O268" i="6"/>
  <c r="O223" i="6"/>
  <c r="O270" i="6"/>
  <c r="O38" i="6"/>
  <c r="O127" i="6"/>
  <c r="O211" i="6"/>
  <c r="O186" i="6"/>
  <c r="O264" i="6"/>
  <c r="O219" i="6"/>
  <c r="O166" i="6"/>
  <c r="O41" i="6"/>
  <c r="O125" i="6"/>
  <c r="O209" i="6"/>
  <c r="O245" i="6"/>
  <c r="O158" i="6"/>
  <c r="O94" i="6"/>
  <c r="O123" i="6"/>
  <c r="O106" i="6"/>
  <c r="O132" i="6"/>
  <c r="O153" i="6"/>
  <c r="O173" i="6"/>
  <c r="O246" i="6"/>
  <c r="O319" i="6"/>
  <c r="O124" i="6"/>
  <c r="O332" i="6"/>
  <c r="O155" i="6"/>
  <c r="O174" i="6"/>
  <c r="O317" i="6"/>
  <c r="O229" i="6"/>
  <c r="O23" i="6"/>
  <c r="O77" i="6"/>
  <c r="O248" i="6"/>
  <c r="O336" i="6"/>
  <c r="O136" i="6"/>
  <c r="O134" i="6"/>
  <c r="O159" i="6"/>
  <c r="O128" i="6"/>
  <c r="O82" i="6"/>
  <c r="O190" i="6"/>
  <c r="O192" i="6"/>
  <c r="O151" i="6"/>
  <c r="O218" i="6"/>
  <c r="O237" i="6"/>
  <c r="O247" i="6"/>
  <c r="O216" i="6"/>
  <c r="O325" i="6"/>
  <c r="O288" i="6"/>
  <c r="O179" i="6"/>
  <c r="O326" i="6"/>
  <c r="O310" i="6"/>
  <c r="O183" i="6"/>
  <c r="O54" i="6"/>
  <c r="O163" i="6"/>
  <c r="O239" i="6"/>
  <c r="O96" i="6"/>
  <c r="O24" i="6"/>
  <c r="O170" i="6"/>
  <c r="O71" i="6"/>
  <c r="O59" i="6"/>
  <c r="O318" i="6"/>
  <c r="O117" i="6"/>
  <c r="O66" i="6"/>
  <c r="O234" i="6"/>
  <c r="O331" i="6"/>
  <c r="O269" i="6"/>
  <c r="O165" i="6"/>
  <c r="O220" i="6"/>
  <c r="O279" i="6"/>
  <c r="O89" i="6"/>
  <c r="O112" i="6"/>
  <c r="O259" i="6"/>
  <c r="O185" i="6"/>
  <c r="O333" i="6"/>
  <c r="O300" i="6"/>
  <c r="O169" i="6"/>
  <c r="O63" i="6"/>
  <c r="O298" i="6"/>
  <c r="O275" i="6"/>
  <c r="O86" i="6"/>
  <c r="O258" i="6"/>
  <c r="O299" i="6"/>
  <c r="O198" i="6"/>
  <c r="O301" i="6"/>
  <c r="O144" i="6"/>
  <c r="O295" i="6"/>
  <c r="O67" i="6"/>
  <c r="O252" i="6"/>
  <c r="O282" i="6"/>
  <c r="O36" i="6"/>
  <c r="O196" i="6"/>
  <c r="O340" i="6"/>
  <c r="O69" i="6"/>
  <c r="O141" i="6"/>
  <c r="O50" i="6"/>
  <c r="O240" i="6"/>
  <c r="O251" i="6"/>
  <c r="O114" i="6"/>
  <c r="O208" i="6"/>
  <c r="O175" i="6"/>
  <c r="O52" i="6"/>
  <c r="O262" i="6"/>
  <c r="O48" i="6"/>
  <c r="O201" i="6"/>
  <c r="O236" i="6"/>
  <c r="O290" i="6"/>
  <c r="O187" i="6"/>
  <c r="O145" i="6"/>
  <c r="O231" i="6"/>
  <c r="O261" i="6"/>
  <c r="O289" i="6"/>
  <c r="O225" i="6"/>
  <c r="O68" i="6"/>
  <c r="O75" i="6"/>
  <c r="O244" i="6"/>
  <c r="O101" i="6"/>
  <c r="O65" i="6"/>
  <c r="O31" i="6"/>
  <c r="O148" i="6"/>
  <c r="O62" i="6"/>
  <c r="O28" i="6"/>
  <c r="O180" i="6"/>
  <c r="O70" i="6"/>
  <c r="O162" i="6"/>
  <c r="O133" i="6"/>
  <c r="O337" i="6"/>
  <c r="O254" i="6"/>
  <c r="O78" i="6"/>
  <c r="O97" i="6"/>
  <c r="O27" i="6"/>
  <c r="O79" i="6"/>
  <c r="O34" i="6"/>
  <c r="O118" i="6"/>
  <c r="O25" i="6"/>
  <c r="O214" i="6"/>
  <c r="O339" i="6"/>
  <c r="O226" i="6"/>
  <c r="O90" i="6"/>
  <c r="O87" i="6"/>
  <c r="O164" i="6"/>
  <c r="O83" i="6"/>
  <c r="O105" i="6"/>
  <c r="O99" i="6"/>
  <c r="O221" i="6"/>
  <c r="O102" i="6"/>
  <c r="O312" i="6"/>
  <c r="O131" i="6"/>
  <c r="O74" i="6"/>
  <c r="O243" i="6"/>
  <c r="O126" i="6"/>
  <c r="O260" i="6"/>
  <c r="O329" i="6"/>
  <c r="O49" i="6"/>
  <c r="O206" i="6"/>
  <c r="O139" i="6"/>
  <c r="O315" i="6"/>
  <c r="O58" i="6"/>
  <c r="O305" i="6"/>
  <c r="O92" i="6"/>
  <c r="O61" i="6"/>
  <c r="O322" i="6"/>
  <c r="O203" i="6"/>
  <c r="O72" i="6"/>
  <c r="O250" i="6"/>
  <c r="O143" i="6"/>
  <c r="O172" i="6"/>
  <c r="O257" i="6"/>
  <c r="O313" i="6"/>
  <c r="O215" i="6"/>
  <c r="O85" i="6"/>
  <c r="O276" i="6"/>
  <c r="O307" i="6"/>
  <c r="O309" i="6"/>
  <c r="O91" i="6"/>
  <c r="O43" i="6"/>
  <c r="O110" i="6"/>
  <c r="O306" i="6"/>
  <c r="O334" i="6"/>
  <c r="O204" i="6"/>
  <c r="O280" i="6"/>
  <c r="O45" i="6"/>
  <c r="O147" i="6"/>
  <c r="O311" i="6"/>
  <c r="O57" i="6"/>
  <c r="O88" i="6"/>
  <c r="O81" i="6"/>
  <c r="O107" i="6"/>
  <c r="O238" i="6"/>
  <c r="O249" i="6"/>
  <c r="O150" i="6"/>
  <c r="O283" i="6"/>
  <c r="O122" i="6"/>
  <c r="O60" i="6"/>
  <c r="O109" i="6"/>
  <c r="O177" i="6"/>
  <c r="O197" i="6"/>
  <c r="O55" i="6"/>
  <c r="O21" i="6"/>
  <c r="O314" i="6"/>
  <c r="O267" i="6"/>
  <c r="O113" i="6"/>
  <c r="O277" i="6"/>
  <c r="O176" i="6"/>
  <c r="O152" i="6"/>
  <c r="O64" i="6"/>
  <c r="O135" i="6"/>
  <c r="O149" i="6"/>
  <c r="O108" i="6"/>
  <c r="O137" i="6"/>
  <c r="O44" i="6"/>
  <c r="O338" i="6"/>
  <c r="O302" i="6"/>
  <c r="O157" i="6"/>
  <c r="O191" i="6"/>
  <c r="O120" i="6"/>
  <c r="O294" i="6"/>
  <c r="O330" i="6"/>
  <c r="O161" i="6"/>
  <c r="O297" i="6"/>
  <c r="O320" i="6"/>
  <c r="O241" i="6"/>
  <c r="O26" i="6"/>
  <c r="O104" i="6"/>
  <c r="O286" i="6"/>
  <c r="O323" i="6"/>
  <c r="O116" i="6"/>
  <c r="M98" i="6"/>
  <c r="M170" i="6"/>
  <c r="M254" i="6"/>
  <c r="M67" i="6"/>
  <c r="M290" i="6"/>
  <c r="M134" i="6"/>
  <c r="M324" i="6"/>
  <c r="M184" i="6"/>
  <c r="M326" i="6"/>
  <c r="M7" i="6"/>
  <c r="E6" i="6" s="1"/>
  <c r="E9" i="6" s="1"/>
  <c r="E10" i="6" s="1"/>
  <c r="M279" i="6"/>
  <c r="M151" i="6"/>
  <c r="M94" i="6"/>
  <c r="M164" i="6"/>
  <c r="M335" i="6"/>
  <c r="M144" i="6"/>
  <c r="M161" i="6"/>
  <c r="M110" i="6"/>
  <c r="M180" i="6"/>
  <c r="M115" i="6"/>
  <c r="M176" i="6"/>
  <c r="M300" i="6"/>
  <c r="M126" i="6"/>
  <c r="M196" i="6"/>
  <c r="M193" i="6"/>
  <c r="M208" i="6"/>
  <c r="M340" i="6"/>
  <c r="M158" i="6"/>
  <c r="M47" i="6"/>
  <c r="M312" i="6"/>
  <c r="M321" i="6"/>
  <c r="M147" i="6"/>
  <c r="M185" i="6"/>
  <c r="M197" i="6"/>
  <c r="M219" i="6"/>
  <c r="M255" i="6"/>
  <c r="M211" i="6"/>
  <c r="M46" i="6"/>
  <c r="M116" i="6"/>
  <c r="M61" i="6"/>
  <c r="M48" i="6"/>
  <c r="M203" i="6"/>
  <c r="M62" i="6"/>
  <c r="M280" i="6"/>
  <c r="M108" i="6"/>
  <c r="M217" i="6"/>
  <c r="M252" i="6"/>
  <c r="M209" i="6"/>
  <c r="M93" i="6"/>
  <c r="M69" i="6"/>
  <c r="M225" i="6"/>
  <c r="M260" i="6"/>
  <c r="M314" i="6"/>
  <c r="M169" i="6"/>
  <c r="M143" i="6"/>
  <c r="M233" i="6"/>
  <c r="M38" i="6"/>
  <c r="M331" i="6"/>
  <c r="M306" i="6"/>
  <c r="M174" i="6"/>
  <c r="M228" i="6"/>
  <c r="M141" i="6"/>
  <c r="M258" i="6"/>
  <c r="M313" i="6"/>
  <c r="M190" i="6"/>
  <c r="M22" i="6"/>
  <c r="M25" i="6"/>
  <c r="M50" i="6"/>
  <c r="M122" i="6"/>
  <c r="M200" i="6"/>
  <c r="M173" i="6"/>
  <c r="M216" i="6"/>
  <c r="M66" i="6"/>
  <c r="M138" i="6"/>
  <c r="M222" i="6"/>
  <c r="M305" i="6"/>
  <c r="M232" i="6"/>
  <c r="M82" i="6"/>
  <c r="M154" i="6"/>
  <c r="M238" i="6"/>
  <c r="M101" i="6"/>
  <c r="M248" i="6"/>
  <c r="M220" i="6"/>
  <c r="M156" i="6"/>
  <c r="M140" i="6"/>
  <c r="M249" i="6"/>
  <c r="M120" i="6"/>
  <c r="M298" i="6"/>
  <c r="M234" i="6"/>
  <c r="M302" i="6"/>
  <c r="M28" i="6"/>
  <c r="M177" i="6"/>
  <c r="M277" i="6"/>
  <c r="M322" i="6"/>
  <c r="M92" i="6"/>
  <c r="M296" i="6"/>
  <c r="M285" i="6"/>
  <c r="M240" i="6"/>
  <c r="M257" i="6"/>
  <c r="M74" i="6"/>
  <c r="M104" i="6"/>
  <c r="M288" i="6"/>
  <c r="M124" i="6"/>
  <c r="M24" i="6"/>
  <c r="M166" i="6"/>
  <c r="M77" i="6"/>
  <c r="M178" i="6"/>
  <c r="M231" i="6"/>
  <c r="M295" i="6"/>
  <c r="M86" i="6"/>
  <c r="M323" i="6"/>
  <c r="M194" i="6"/>
  <c r="M239" i="6"/>
  <c r="M339" i="6"/>
  <c r="M118" i="6"/>
  <c r="M95" i="6"/>
  <c r="M210" i="6"/>
  <c r="M247" i="6"/>
  <c r="M127" i="6"/>
  <c r="M150" i="6"/>
  <c r="M179" i="6"/>
  <c r="M85" i="6"/>
  <c r="M201" i="6"/>
  <c r="M34" i="6"/>
  <c r="M328" i="6"/>
  <c r="M109" i="6"/>
  <c r="M168" i="6"/>
  <c r="M139" i="6"/>
  <c r="M159" i="6"/>
  <c r="M223" i="6"/>
  <c r="M207" i="6"/>
  <c r="M309" i="6"/>
  <c r="M60" i="6"/>
  <c r="M59" i="6"/>
  <c r="M133" i="6"/>
  <c r="M70" i="6"/>
  <c r="M129" i="6"/>
  <c r="M130" i="6"/>
  <c r="M202" i="6"/>
  <c r="M278" i="6"/>
  <c r="M338" i="6"/>
  <c r="M21" i="6"/>
  <c r="M146" i="6"/>
  <c r="M132" i="6"/>
  <c r="M137" i="6"/>
  <c r="M80" i="6"/>
  <c r="M259" i="6"/>
  <c r="M123" i="6"/>
  <c r="M337" i="6"/>
  <c r="M272" i="6"/>
  <c r="M294" i="6"/>
  <c r="M267" i="6"/>
  <c r="M187" i="6"/>
  <c r="M318" i="6"/>
  <c r="M36" i="6"/>
  <c r="M195" i="6"/>
  <c r="M275" i="6"/>
  <c r="M299" i="6"/>
  <c r="M330" i="6"/>
  <c r="M103" i="6"/>
  <c r="M131" i="6"/>
  <c r="M55" i="6"/>
  <c r="M96" i="6"/>
  <c r="M261" i="6"/>
  <c r="M58" i="6"/>
  <c r="M264" i="6"/>
  <c r="M73" i="6"/>
  <c r="M114" i="6"/>
  <c r="M84" i="6"/>
  <c r="M266" i="6"/>
  <c r="M165" i="6"/>
  <c r="M235" i="6"/>
  <c r="M271" i="6"/>
  <c r="M75" i="6"/>
  <c r="M229" i="6"/>
  <c r="M119" i="6"/>
  <c r="M243" i="6"/>
  <c r="M236" i="6"/>
  <c r="M289" i="6"/>
  <c r="M270" i="6"/>
  <c r="M53" i="6"/>
  <c r="M30" i="6"/>
  <c r="M172" i="6"/>
  <c r="M336" i="6"/>
  <c r="M250" i="6"/>
  <c r="M117" i="6"/>
  <c r="M89" i="6"/>
  <c r="M204" i="6"/>
  <c r="M107" i="6"/>
  <c r="M191" i="6"/>
  <c r="M181" i="6"/>
  <c r="M153" i="6"/>
  <c r="M224" i="6"/>
  <c r="M183" i="6"/>
  <c r="M175" i="6"/>
  <c r="M44" i="6"/>
  <c r="M206" i="6"/>
  <c r="M99" i="6"/>
  <c r="M317" i="6"/>
  <c r="M334" i="6"/>
  <c r="M87" i="6"/>
  <c r="M286" i="6"/>
  <c r="M205" i="6"/>
  <c r="M157" i="6"/>
  <c r="M135" i="6"/>
  <c r="M251" i="6"/>
  <c r="M78" i="6"/>
  <c r="M291" i="6"/>
  <c r="M142" i="6"/>
  <c r="M212" i="6"/>
  <c r="M316" i="6"/>
  <c r="M226" i="6"/>
  <c r="M155" i="6"/>
  <c r="M149" i="6"/>
  <c r="M76" i="6"/>
  <c r="M65" i="6"/>
  <c r="M97" i="6"/>
  <c r="M283" i="6"/>
  <c r="M90" i="6"/>
  <c r="M136" i="6"/>
  <c r="M332" i="6"/>
  <c r="M301" i="6"/>
  <c r="M113" i="6"/>
  <c r="M167" i="6"/>
  <c r="M23" i="6"/>
  <c r="M45" i="6"/>
  <c r="M333" i="6"/>
  <c r="M81" i="6"/>
  <c r="M303" i="6"/>
  <c r="M56" i="6"/>
  <c r="M218" i="6"/>
  <c r="M241" i="6"/>
  <c r="M42" i="6"/>
  <c r="M26" i="6"/>
  <c r="M63" i="6"/>
  <c r="M57" i="6"/>
  <c r="M145" i="6"/>
  <c r="M269" i="6"/>
  <c r="M111" i="6"/>
  <c r="M308" i="6"/>
  <c r="M121" i="6"/>
  <c r="M215" i="6"/>
  <c r="M71" i="6"/>
  <c r="M32" i="6"/>
  <c r="M39" i="6"/>
  <c r="M221" i="6"/>
  <c r="M297" i="6"/>
  <c r="M246" i="6"/>
  <c r="M281" i="6"/>
  <c r="M52" i="6"/>
  <c r="M237" i="6"/>
  <c r="M79" i="6"/>
  <c r="M262" i="6"/>
  <c r="M327" i="6"/>
  <c r="M68" i="6"/>
  <c r="M253" i="6"/>
  <c r="M49" i="6"/>
  <c r="M273" i="6"/>
  <c r="M192" i="6"/>
  <c r="M245" i="6"/>
  <c r="M244" i="6"/>
  <c r="M188" i="6"/>
  <c r="M256" i="6"/>
  <c r="M37" i="6"/>
  <c r="M152" i="6"/>
  <c r="M102" i="6"/>
  <c r="M282" i="6"/>
  <c r="M54" i="6"/>
  <c r="M182" i="6"/>
  <c r="M105" i="6"/>
  <c r="M227" i="6"/>
  <c r="M320" i="6"/>
  <c r="M51" i="6"/>
  <c r="M315" i="6"/>
  <c r="M311" i="6"/>
  <c r="M162" i="6"/>
  <c r="M33" i="6"/>
  <c r="M148" i="6"/>
  <c r="M307" i="6"/>
  <c r="M329" i="6"/>
  <c r="M274" i="6"/>
  <c r="M198" i="6"/>
  <c r="M64" i="6"/>
  <c r="M43" i="6"/>
  <c r="M88" i="6"/>
  <c r="M83" i="6"/>
  <c r="M186" i="6"/>
  <c r="M171" i="6"/>
  <c r="M293" i="6"/>
  <c r="M265" i="6"/>
  <c r="M31" i="6"/>
  <c r="M276" i="6"/>
  <c r="M268" i="6"/>
  <c r="M292" i="6"/>
  <c r="M325" i="6"/>
  <c r="M287" i="6"/>
  <c r="M128" i="6"/>
  <c r="M284" i="6"/>
  <c r="M100" i="6"/>
  <c r="M91" i="6"/>
  <c r="M214" i="6"/>
  <c r="M213" i="6"/>
  <c r="M242" i="6"/>
  <c r="M125" i="6"/>
  <c r="M163" i="6"/>
  <c r="M319" i="6"/>
  <c r="M160" i="6"/>
  <c r="M40" i="6"/>
  <c r="M310" i="6"/>
  <c r="M72" i="6"/>
  <c r="M230" i="6"/>
  <c r="M112" i="6"/>
  <c r="M27" i="6"/>
  <c r="M189" i="6"/>
  <c r="M35" i="6"/>
  <c r="M199" i="6"/>
  <c r="M106" i="6"/>
  <c r="M304" i="6"/>
  <c r="M41" i="6"/>
  <c r="M29" i="6"/>
  <c r="M263" i="6"/>
  <c r="E4" i="6"/>
  <c r="N117" i="6"/>
  <c r="N72" i="6"/>
  <c r="N44" i="6"/>
  <c r="N114" i="6"/>
  <c r="N204" i="6"/>
  <c r="N60" i="6"/>
  <c r="N165" i="6"/>
  <c r="N111" i="6"/>
  <c r="N125" i="6"/>
  <c r="N270" i="6"/>
  <c r="N299" i="6"/>
  <c r="N333" i="6"/>
  <c r="N81" i="6"/>
  <c r="N208" i="6"/>
  <c r="N171" i="6"/>
  <c r="N68" i="6"/>
  <c r="N158" i="6"/>
  <c r="N231" i="6"/>
  <c r="N128" i="6"/>
  <c r="N65" i="6"/>
  <c r="N338" i="6"/>
  <c r="N225" i="6"/>
  <c r="N293" i="6"/>
  <c r="N234" i="6"/>
  <c r="N308" i="6"/>
  <c r="N179" i="6"/>
  <c r="N144" i="6"/>
  <c r="N87" i="6"/>
  <c r="N155" i="6"/>
  <c r="N74" i="6"/>
  <c r="N164" i="6"/>
  <c r="N160" i="6"/>
  <c r="N107" i="6"/>
  <c r="N177" i="6"/>
  <c r="N94" i="6"/>
  <c r="N67" i="6"/>
  <c r="N79" i="6"/>
  <c r="N317" i="6"/>
  <c r="N89" i="6"/>
  <c r="N99" i="6"/>
  <c r="N93" i="6"/>
  <c r="N277" i="6"/>
  <c r="N200" i="6"/>
  <c r="N311" i="6"/>
  <c r="N78" i="6"/>
  <c r="N298" i="6"/>
  <c r="N108" i="6"/>
  <c r="N178" i="6"/>
  <c r="N242" i="6"/>
  <c r="N84" i="6"/>
  <c r="N154" i="6"/>
  <c r="N228" i="6"/>
  <c r="N273" i="6"/>
  <c r="N250" i="6"/>
  <c r="N106" i="6"/>
  <c r="N174" i="6"/>
  <c r="N26" i="6"/>
  <c r="N224" i="6"/>
  <c r="N140" i="6"/>
  <c r="N21" i="6"/>
  <c r="N235" i="6"/>
  <c r="N162" i="6"/>
  <c r="N176" i="6"/>
  <c r="N199" i="6"/>
  <c r="N315" i="6"/>
  <c r="N330" i="6"/>
  <c r="N300" i="6"/>
  <c r="N209" i="6"/>
  <c r="N88" i="6"/>
  <c r="N134" i="6"/>
  <c r="N252" i="6"/>
  <c r="N286" i="6"/>
  <c r="N33" i="6"/>
  <c r="N339" i="6"/>
  <c r="N328" i="6"/>
  <c r="N194" i="6"/>
  <c r="N261" i="6"/>
  <c r="N168" i="6"/>
  <c r="N41" i="6"/>
  <c r="N272" i="6"/>
  <c r="N334" i="6"/>
  <c r="N115" i="6"/>
  <c r="N316" i="6"/>
  <c r="N37" i="6"/>
  <c r="N245" i="6"/>
  <c r="N280" i="6"/>
  <c r="N306" i="6"/>
  <c r="N233" i="6"/>
  <c r="N268" i="6"/>
  <c r="N313" i="6"/>
  <c r="N124" i="6"/>
  <c r="N314" i="6"/>
  <c r="N244" i="6"/>
  <c r="N279" i="6"/>
  <c r="N96" i="6"/>
  <c r="N91" i="6"/>
  <c r="N283" i="6"/>
  <c r="N112" i="6"/>
  <c r="N113" i="6"/>
  <c r="N304" i="6"/>
  <c r="N322" i="6"/>
  <c r="N289" i="6"/>
  <c r="N187" i="6"/>
  <c r="N56" i="6"/>
  <c r="N92" i="6"/>
  <c r="N241" i="6"/>
  <c r="N278" i="6"/>
  <c r="N22" i="6"/>
  <c r="N253" i="6"/>
  <c r="N42" i="6"/>
  <c r="N202" i="6"/>
  <c r="N102" i="6"/>
  <c r="N85" i="6"/>
  <c r="N237" i="6"/>
  <c r="N147" i="6"/>
  <c r="N227" i="6"/>
  <c r="N38" i="6"/>
  <c r="N170" i="6"/>
  <c r="N248" i="6"/>
  <c r="N146" i="6"/>
  <c r="N120" i="6"/>
  <c r="N331" i="6"/>
  <c r="N55" i="6"/>
  <c r="N53" i="6"/>
  <c r="N319" i="6"/>
  <c r="N29" i="6"/>
  <c r="N121" i="6"/>
  <c r="N275" i="6"/>
  <c r="N69" i="6"/>
  <c r="N329" i="6"/>
  <c r="N51" i="6"/>
  <c r="N282" i="6"/>
  <c r="N276" i="6"/>
  <c r="N285" i="6"/>
  <c r="N135" i="6"/>
  <c r="N181" i="6"/>
  <c r="N201" i="6"/>
  <c r="N211" i="6"/>
  <c r="N153" i="6"/>
  <c r="N133" i="6"/>
  <c r="N260" i="6"/>
  <c r="N222" i="6"/>
  <c r="N145" i="6"/>
  <c r="N255" i="6"/>
  <c r="N220" i="6"/>
  <c r="N265" i="6"/>
  <c r="N219" i="6"/>
  <c r="N193" i="6"/>
  <c r="N185" i="6"/>
  <c r="N34" i="6"/>
  <c r="N335" i="6"/>
  <c r="N126" i="6"/>
  <c r="N82" i="6"/>
  <c r="N266" i="6"/>
  <c r="N139" i="6"/>
  <c r="N64" i="6"/>
  <c r="N47" i="6"/>
  <c r="N105" i="6"/>
  <c r="N132" i="6"/>
  <c r="N136" i="6"/>
  <c r="N198" i="6"/>
  <c r="N83" i="6"/>
  <c r="N150" i="6"/>
  <c r="N214" i="6"/>
  <c r="N123" i="6"/>
  <c r="N43" i="6"/>
  <c r="N206" i="6"/>
  <c r="N175" i="6"/>
  <c r="N337" i="6"/>
  <c r="N195" i="6"/>
  <c r="N325" i="6"/>
  <c r="N287" i="6"/>
  <c r="N229" i="6"/>
  <c r="N104" i="6"/>
  <c r="N54" i="6"/>
  <c r="N196" i="6"/>
  <c r="N184" i="6"/>
  <c r="N215" i="6"/>
  <c r="N264" i="6"/>
  <c r="N49" i="6"/>
  <c r="N213" i="6"/>
  <c r="N45" i="6"/>
  <c r="N257" i="6"/>
  <c r="N238" i="6"/>
  <c r="N291" i="6"/>
  <c r="N77" i="6"/>
  <c r="N267" i="6"/>
  <c r="N36" i="6"/>
  <c r="N186" i="6"/>
  <c r="N212" i="6"/>
  <c r="N327" i="6"/>
  <c r="N70" i="6"/>
  <c r="N32" i="6"/>
  <c r="N288" i="6"/>
  <c r="N127" i="6"/>
  <c r="N66" i="6"/>
  <c r="N24" i="6"/>
  <c r="N297" i="6"/>
  <c r="N240" i="6"/>
  <c r="N239" i="6"/>
  <c r="N98" i="6"/>
  <c r="N103" i="6"/>
  <c r="N148" i="6"/>
  <c r="N71" i="6"/>
  <c r="N173" i="6"/>
  <c r="N31" i="6"/>
  <c r="N302" i="6"/>
  <c r="N75" i="6"/>
  <c r="N205" i="6"/>
  <c r="N27" i="6"/>
  <c r="N190" i="6"/>
  <c r="N305" i="6"/>
  <c r="N247" i="6"/>
  <c r="N166" i="6"/>
  <c r="N312" i="6"/>
  <c r="N63" i="6"/>
  <c r="N46" i="6"/>
  <c r="N191" i="6"/>
  <c r="N309" i="6"/>
  <c r="N58" i="6"/>
  <c r="N86" i="6"/>
  <c r="N39" i="6"/>
  <c r="N59" i="6"/>
  <c r="N295" i="6"/>
  <c r="N101" i="6"/>
  <c r="N249" i="6"/>
  <c r="N161" i="6"/>
  <c r="N271" i="6"/>
  <c r="N294" i="6"/>
  <c r="N217" i="6"/>
  <c r="N130" i="6"/>
  <c r="N251" i="6"/>
  <c r="N152" i="6"/>
  <c r="N216" i="6"/>
  <c r="N137" i="6"/>
  <c r="N210" i="6"/>
  <c r="N269" i="6"/>
  <c r="N25" i="6"/>
  <c r="N292" i="6"/>
  <c r="N192" i="6"/>
  <c r="N138" i="6"/>
  <c r="N141" i="6"/>
  <c r="N321" i="6"/>
  <c r="N307" i="6"/>
  <c r="N110" i="6"/>
  <c r="N263" i="6"/>
  <c r="N73" i="6"/>
  <c r="N318" i="6"/>
  <c r="N142" i="6"/>
  <c r="N232" i="6"/>
  <c r="N274" i="6"/>
  <c r="N207" i="6"/>
  <c r="N223" i="6"/>
  <c r="N189" i="6"/>
  <c r="N28" i="6"/>
  <c r="N167" i="6"/>
  <c r="N310" i="6"/>
  <c r="N97" i="6"/>
  <c r="N183" i="6"/>
  <c r="N149" i="6"/>
  <c r="N281" i="6"/>
  <c r="N129" i="6"/>
  <c r="N182" i="6"/>
  <c r="N151" i="6"/>
  <c r="N163" i="6"/>
  <c r="N23" i="6"/>
  <c r="N324" i="6"/>
  <c r="N226" i="6"/>
  <c r="N156" i="6"/>
  <c r="N258" i="6"/>
  <c r="N122" i="6"/>
  <c r="N119" i="6"/>
  <c r="N326" i="6"/>
  <c r="N76" i="6"/>
  <c r="N35" i="6"/>
  <c r="N336" i="6"/>
  <c r="N290" i="6"/>
  <c r="N262" i="6"/>
  <c r="N157" i="6"/>
  <c r="N40" i="6"/>
  <c r="N230" i="6"/>
  <c r="N197" i="6"/>
  <c r="N159" i="6"/>
  <c r="N323" i="6"/>
  <c r="N320" i="6"/>
  <c r="N95" i="6"/>
  <c r="N62" i="6"/>
  <c r="N246" i="6"/>
  <c r="N203" i="6"/>
  <c r="N303" i="6"/>
  <c r="N332" i="6"/>
  <c r="N284" i="6"/>
  <c r="N52" i="6"/>
  <c r="N50" i="6"/>
  <c r="N296" i="6"/>
  <c r="N221" i="6"/>
  <c r="N100" i="6"/>
  <c r="N57" i="6"/>
  <c r="N61" i="6"/>
  <c r="N301" i="6"/>
  <c r="N254" i="6"/>
  <c r="N218" i="6"/>
  <c r="N243" i="6"/>
  <c r="N172" i="6"/>
  <c r="N131" i="6"/>
  <c r="N236" i="6"/>
  <c r="N116" i="6"/>
  <c r="N90" i="6"/>
  <c r="N340" i="6"/>
  <c r="N256" i="6"/>
  <c r="N259" i="6"/>
  <c r="N143" i="6"/>
  <c r="N180" i="6"/>
  <c r="N30" i="6"/>
  <c r="N80" i="6"/>
  <c r="N118" i="6"/>
  <c r="N169" i="6"/>
  <c r="N109" i="6"/>
  <c r="N188" i="6"/>
  <c r="N48" i="6"/>
  <c r="M18" i="6"/>
  <c r="O18" i="6"/>
  <c r="N18" i="6"/>
  <c r="F7" i="1" l="1"/>
  <c r="M232" i="9"/>
  <c r="R232" i="9" s="1"/>
  <c r="M270" i="9"/>
  <c r="R270" i="9" s="1"/>
  <c r="M260" i="9"/>
  <c r="M244" i="9"/>
  <c r="M96" i="9"/>
  <c r="R96" i="9" s="1"/>
  <c r="M167" i="9"/>
  <c r="N167" i="9" s="1"/>
  <c r="M181" i="9"/>
  <c r="R181" i="9" s="1"/>
  <c r="M108" i="9"/>
  <c r="N108" i="9" s="1"/>
  <c r="M302" i="9"/>
  <c r="R302" i="9" s="1"/>
  <c r="M198" i="9"/>
  <c r="R198" i="9" s="1"/>
  <c r="V2" i="9"/>
  <c r="M76" i="9"/>
  <c r="M170" i="9"/>
  <c r="N170" i="9" s="1"/>
  <c r="M79" i="9"/>
  <c r="R79" i="9" s="1"/>
  <c r="M70" i="9"/>
  <c r="R70" i="9" s="1"/>
  <c r="M192" i="9"/>
  <c r="N192" i="9" s="1"/>
  <c r="M312" i="9"/>
  <c r="R312" i="9" s="1"/>
  <c r="M106" i="9"/>
  <c r="R106" i="9" s="1"/>
  <c r="M333" i="9"/>
  <c r="M263" i="9"/>
  <c r="M310" i="9"/>
  <c r="N310" i="9" s="1"/>
  <c r="M89" i="9"/>
  <c r="R89" i="9" s="1"/>
  <c r="M245" i="9"/>
  <c r="R245" i="9" s="1"/>
  <c r="M46" i="9"/>
  <c r="N46" i="9" s="1"/>
  <c r="M82" i="9"/>
  <c r="R82" i="9" s="1"/>
  <c r="M282" i="9"/>
  <c r="R282" i="9" s="1"/>
  <c r="M203" i="9"/>
  <c r="M321" i="9"/>
  <c r="M272" i="9"/>
  <c r="R272" i="9" s="1"/>
  <c r="M251" i="9"/>
  <c r="R251" i="9" s="1"/>
  <c r="M128" i="9"/>
  <c r="N128" i="9" s="1"/>
  <c r="M40" i="9"/>
  <c r="N40" i="9" s="1"/>
  <c r="M298" i="9"/>
  <c r="N298" i="9" s="1"/>
  <c r="M264" i="9"/>
  <c r="R264" i="9" s="1"/>
  <c r="M84" i="9"/>
  <c r="M304" i="9"/>
  <c r="M92" i="9"/>
  <c r="R92" i="9" s="1"/>
  <c r="M48" i="9"/>
  <c r="N48" i="9" s="1"/>
  <c r="M24" i="9"/>
  <c r="N24" i="9" s="1"/>
  <c r="M74" i="9"/>
  <c r="R74" i="9" s="1"/>
  <c r="M47" i="9"/>
  <c r="N47" i="9" s="1"/>
  <c r="M259" i="9"/>
  <c r="R259" i="9" s="1"/>
  <c r="M120" i="9"/>
  <c r="N120" i="9" s="1"/>
  <c r="M127" i="9"/>
  <c r="M63" i="9"/>
  <c r="R63" i="9" s="1"/>
  <c r="M189" i="9"/>
  <c r="R189" i="9" s="1"/>
  <c r="M21" i="9"/>
  <c r="R21" i="9" s="1"/>
  <c r="M179" i="9"/>
  <c r="N179" i="9" s="1"/>
  <c r="M184" i="9"/>
  <c r="R184" i="9" s="1"/>
  <c r="M98" i="9"/>
  <c r="N98" i="9" s="1"/>
  <c r="M252" i="9"/>
  <c r="R252" i="9" s="1"/>
  <c r="M161" i="9"/>
  <c r="M124" i="9"/>
  <c r="N124" i="9" s="1"/>
  <c r="M80" i="9"/>
  <c r="N80" i="9" s="1"/>
  <c r="M113" i="9"/>
  <c r="N113" i="9" s="1"/>
  <c r="M60" i="9"/>
  <c r="N60" i="9" s="1"/>
  <c r="M191" i="9"/>
  <c r="R191" i="9" s="1"/>
  <c r="M51" i="9"/>
  <c r="R51" i="9" s="1"/>
  <c r="M186" i="9"/>
  <c r="R186" i="9" s="1"/>
  <c r="M27" i="9"/>
  <c r="M131" i="9"/>
  <c r="R131" i="9" s="1"/>
  <c r="M182" i="9"/>
  <c r="R182" i="9" s="1"/>
  <c r="M188" i="9"/>
  <c r="R188" i="9" s="1"/>
  <c r="M185" i="9"/>
  <c r="R185" i="9" s="1"/>
  <c r="M59" i="9"/>
  <c r="N59" i="9" s="1"/>
  <c r="M105" i="9"/>
  <c r="N105" i="9" s="1"/>
  <c r="M144" i="9"/>
  <c r="R144" i="9" s="1"/>
  <c r="M115" i="9"/>
  <c r="M336" i="9"/>
  <c r="N336" i="9" s="1"/>
  <c r="M324" i="9"/>
  <c r="R324" i="9" s="1"/>
  <c r="M150" i="9"/>
  <c r="N150" i="9" s="1"/>
  <c r="M148" i="9"/>
  <c r="N148" i="9" s="1"/>
  <c r="M58" i="9"/>
  <c r="R58" i="9" s="1"/>
  <c r="M210" i="9"/>
  <c r="N210" i="9" s="1"/>
  <c r="V12" i="9"/>
  <c r="M227" i="14"/>
  <c r="M75" i="9"/>
  <c r="R75" i="9" s="1"/>
  <c r="M44" i="9"/>
  <c r="N44" i="9" s="1"/>
  <c r="M87" i="9"/>
  <c r="N87" i="9" s="1"/>
  <c r="M57" i="9"/>
  <c r="N57" i="9" s="1"/>
  <c r="M130" i="9"/>
  <c r="R130" i="9" s="1"/>
  <c r="M119" i="9"/>
  <c r="N119" i="9" s="1"/>
  <c r="M22" i="9"/>
  <c r="N22" i="9" s="1"/>
  <c r="M308" i="9"/>
  <c r="M236" i="9"/>
  <c r="R236" i="9" s="1"/>
  <c r="M169" i="9"/>
  <c r="N169" i="9" s="1"/>
  <c r="M24" i="14"/>
  <c r="N24" i="14" s="1"/>
  <c r="M32" i="14"/>
  <c r="R32" i="14" s="1"/>
  <c r="M47" i="14"/>
  <c r="R47" i="14" s="1"/>
  <c r="M102" i="14"/>
  <c r="N102" i="14" s="1"/>
  <c r="M205" i="9"/>
  <c r="R205" i="9" s="1"/>
  <c r="M29" i="9"/>
  <c r="R29" i="9" s="1"/>
  <c r="V3" i="9"/>
  <c r="M165" i="9"/>
  <c r="N165" i="9" s="1"/>
  <c r="M175" i="9"/>
  <c r="N175" i="9" s="1"/>
  <c r="M265" i="9"/>
  <c r="N265" i="9" s="1"/>
  <c r="M180" i="9"/>
  <c r="R180" i="9" s="1"/>
  <c r="M136" i="9"/>
  <c r="N136" i="9" s="1"/>
  <c r="M190" i="9"/>
  <c r="N190" i="9" s="1"/>
  <c r="M269" i="9"/>
  <c r="R269" i="9" s="1"/>
  <c r="M303" i="9"/>
  <c r="R303" i="9" s="1"/>
  <c r="M151" i="9"/>
  <c r="N151" i="9" s="1"/>
  <c r="M173" i="9"/>
  <c r="N173" i="9" s="1"/>
  <c r="M176" i="9"/>
  <c r="R176" i="9" s="1"/>
  <c r="M88" i="9"/>
  <c r="R88" i="9" s="1"/>
  <c r="M224" i="9"/>
  <c r="R224" i="9" s="1"/>
  <c r="M313" i="9"/>
  <c r="R313" i="9" s="1"/>
  <c r="M207" i="9"/>
  <c r="N207" i="9" s="1"/>
  <c r="M129" i="9"/>
  <c r="N129" i="9" s="1"/>
  <c r="M64" i="9"/>
  <c r="N64" i="9" s="1"/>
  <c r="M83" i="9"/>
  <c r="R83" i="9" s="1"/>
  <c r="M228" i="9"/>
  <c r="N228" i="9" s="1"/>
  <c r="M332" i="9"/>
  <c r="N332" i="9" s="1"/>
  <c r="V15" i="9"/>
  <c r="V14" i="9"/>
  <c r="M279" i="9"/>
  <c r="N279" i="9" s="1"/>
  <c r="M285" i="9"/>
  <c r="N285" i="9" s="1"/>
  <c r="M277" i="9"/>
  <c r="N277" i="9" s="1"/>
  <c r="M211" i="9"/>
  <c r="N211" i="9" s="1"/>
  <c r="M293" i="9"/>
  <c r="N293" i="9" s="1"/>
  <c r="M174" i="9"/>
  <c r="R174" i="9" s="1"/>
  <c r="M123" i="9"/>
  <c r="R123" i="9" s="1"/>
  <c r="M238" i="9"/>
  <c r="N238" i="9" s="1"/>
  <c r="M118" i="9"/>
  <c r="R118" i="9" s="1"/>
  <c r="M154" i="9"/>
  <c r="R154" i="9" s="1"/>
  <c r="M258" i="9"/>
  <c r="R258" i="9" s="1"/>
  <c r="V4" i="9"/>
  <c r="M199" i="9"/>
  <c r="N199" i="9" s="1"/>
  <c r="M33" i="9"/>
  <c r="R33" i="9" s="1"/>
  <c r="M53" i="9"/>
  <c r="N53" i="9" s="1"/>
  <c r="M319" i="9"/>
  <c r="R319" i="9" s="1"/>
  <c r="M286" i="14"/>
  <c r="N286" i="14" s="1"/>
  <c r="M222" i="14"/>
  <c r="R222" i="14" s="1"/>
  <c r="M37" i="14"/>
  <c r="R37" i="14" s="1"/>
  <c r="M214" i="9"/>
  <c r="N214" i="9" s="1"/>
  <c r="M225" i="9"/>
  <c r="R225" i="9" s="1"/>
  <c r="M229" i="9"/>
  <c r="R229" i="9" s="1"/>
  <c r="M101" i="9"/>
  <c r="R101" i="9" s="1"/>
  <c r="M273" i="9"/>
  <c r="N273" i="9" s="1"/>
  <c r="M78" i="9"/>
  <c r="N78" i="9" s="1"/>
  <c r="M327" i="9"/>
  <c r="N327" i="9" s="1"/>
  <c r="M257" i="9"/>
  <c r="R257" i="9" s="1"/>
  <c r="M193" i="9"/>
  <c r="N193" i="9" s="1"/>
  <c r="M196" i="9"/>
  <c r="R196" i="9" s="1"/>
  <c r="M249" i="9"/>
  <c r="R249" i="9" s="1"/>
  <c r="M121" i="9"/>
  <c r="N121" i="9" s="1"/>
  <c r="M288" i="9"/>
  <c r="R288" i="9" s="1"/>
  <c r="M318" i="9"/>
  <c r="N318" i="9" s="1"/>
  <c r="M162" i="9"/>
  <c r="N162" i="9" s="1"/>
  <c r="M227" i="9"/>
  <c r="N227" i="9" s="1"/>
  <c r="M77" i="9"/>
  <c r="R77" i="9" s="1"/>
  <c r="M278" i="9"/>
  <c r="R278" i="9" s="1"/>
  <c r="M322" i="9"/>
  <c r="R322" i="9" s="1"/>
  <c r="M140" i="9"/>
  <c r="N140" i="9" s="1"/>
  <c r="M132" i="9"/>
  <c r="R132" i="9" s="1"/>
  <c r="M110" i="9"/>
  <c r="R110" i="9" s="1"/>
  <c r="M139" i="9"/>
  <c r="R139" i="9" s="1"/>
  <c r="M268" i="9"/>
  <c r="N268" i="9" s="1"/>
  <c r="M35" i="9"/>
  <c r="N35" i="9" s="1"/>
  <c r="M194" i="9"/>
  <c r="N194" i="9" s="1"/>
  <c r="M239" i="9"/>
  <c r="N239" i="9" s="1"/>
  <c r="M213" i="9"/>
  <c r="R213" i="9" s="1"/>
  <c r="M160" i="9"/>
  <c r="N160" i="9" s="1"/>
  <c r="M305" i="9"/>
  <c r="N305" i="9" s="1"/>
  <c r="M292" i="9"/>
  <c r="N292" i="9" s="1"/>
  <c r="M281" i="9"/>
  <c r="R281" i="9" s="1"/>
  <c r="M117" i="9"/>
  <c r="N117" i="9" s="1"/>
  <c r="M171" i="9"/>
  <c r="N171" i="9" s="1"/>
  <c r="M94" i="9"/>
  <c r="R94" i="9" s="1"/>
  <c r="M314" i="9"/>
  <c r="N314" i="9" s="1"/>
  <c r="V8" i="9"/>
  <c r="M172" i="9"/>
  <c r="R172" i="9" s="1"/>
  <c r="M50" i="9"/>
  <c r="N50" i="9" s="1"/>
  <c r="M201" i="9"/>
  <c r="N201" i="9" s="1"/>
  <c r="M135" i="9"/>
  <c r="R135" i="9" s="1"/>
  <c r="M66" i="9"/>
  <c r="N66" i="9" s="1"/>
  <c r="V2" i="14"/>
  <c r="M254" i="14"/>
  <c r="R254" i="14" s="1"/>
  <c r="M156" i="14"/>
  <c r="N156" i="14" s="1"/>
  <c r="M274" i="9"/>
  <c r="N274" i="9" s="1"/>
  <c r="M65" i="9"/>
  <c r="N65" i="9" s="1"/>
  <c r="M271" i="9"/>
  <c r="N271" i="9" s="1"/>
  <c r="M62" i="9"/>
  <c r="N62" i="9" s="1"/>
  <c r="M116" i="9"/>
  <c r="R116" i="9" s="1"/>
  <c r="M36" i="9"/>
  <c r="R36" i="9" s="1"/>
  <c r="M220" i="9"/>
  <c r="R220" i="9" s="1"/>
  <c r="M134" i="9"/>
  <c r="R134" i="9" s="1"/>
  <c r="M250" i="9"/>
  <c r="N250" i="9" s="1"/>
  <c r="M243" i="9"/>
  <c r="R243" i="9" s="1"/>
  <c r="M316" i="9"/>
  <c r="R316" i="9" s="1"/>
  <c r="M93" i="9"/>
  <c r="R93" i="9" s="1"/>
  <c r="M146" i="9"/>
  <c r="R146" i="9" s="1"/>
  <c r="M69" i="9"/>
  <c r="R69" i="9" s="1"/>
  <c r="M234" i="9"/>
  <c r="N234" i="9" s="1"/>
  <c r="M187" i="9"/>
  <c r="N187" i="9" s="1"/>
  <c r="M31" i="9"/>
  <c r="N31" i="9" s="1"/>
  <c r="M183" i="9"/>
  <c r="N183" i="9" s="1"/>
  <c r="M145" i="9"/>
  <c r="N145" i="9" s="1"/>
  <c r="M262" i="9"/>
  <c r="N262" i="9" s="1"/>
  <c r="M291" i="9"/>
  <c r="N291" i="9" s="1"/>
  <c r="M26" i="9"/>
  <c r="N26" i="9" s="1"/>
  <c r="M72" i="9"/>
  <c r="R72" i="9" s="1"/>
  <c r="M109" i="9"/>
  <c r="N109" i="9" s="1"/>
  <c r="M237" i="9"/>
  <c r="N237" i="9" s="1"/>
  <c r="M338" i="9"/>
  <c r="N338" i="9" s="1"/>
  <c r="M90" i="9"/>
  <c r="R90" i="9" s="1"/>
  <c r="M195" i="9"/>
  <c r="R195" i="9" s="1"/>
  <c r="M61" i="9"/>
  <c r="R61" i="9" s="1"/>
  <c r="M216" i="9"/>
  <c r="R216" i="9" s="1"/>
  <c r="M231" i="9"/>
  <c r="N231" i="9" s="1"/>
  <c r="M111" i="9"/>
  <c r="N111" i="9" s="1"/>
  <c r="M142" i="9"/>
  <c r="N142" i="9" s="1"/>
  <c r="M266" i="9"/>
  <c r="R266" i="9" s="1"/>
  <c r="V18" i="9"/>
  <c r="M125" i="9"/>
  <c r="N125" i="9" s="1"/>
  <c r="M164" i="9"/>
  <c r="R164" i="9" s="1"/>
  <c r="M42" i="9"/>
  <c r="R42" i="9" s="1"/>
  <c r="M299" i="9"/>
  <c r="R299" i="9" s="1"/>
  <c r="M157" i="9"/>
  <c r="N157" i="9" s="1"/>
  <c r="M34" i="9"/>
  <c r="N34" i="9" s="1"/>
  <c r="M95" i="9"/>
  <c r="N95" i="9" s="1"/>
  <c r="M181" i="14"/>
  <c r="N181" i="14" s="1"/>
  <c r="M26" i="14"/>
  <c r="N26" i="14" s="1"/>
  <c r="M300" i="14"/>
  <c r="N300" i="14" s="1"/>
  <c r="M202" i="9"/>
  <c r="N202" i="9" s="1"/>
  <c r="M246" i="9"/>
  <c r="N246" i="9" s="1"/>
  <c r="M301" i="9"/>
  <c r="N301" i="9" s="1"/>
  <c r="M100" i="9"/>
  <c r="R100" i="9" s="1"/>
  <c r="M296" i="9"/>
  <c r="R296" i="9" s="1"/>
  <c r="V7" i="9"/>
  <c r="M52" i="9"/>
  <c r="R52" i="9" s="1"/>
  <c r="M230" i="9"/>
  <c r="N230" i="9" s="1"/>
  <c r="M306" i="9"/>
  <c r="R306" i="9" s="1"/>
  <c r="M335" i="9"/>
  <c r="N335" i="9" s="1"/>
  <c r="M315" i="9"/>
  <c r="R315" i="9" s="1"/>
  <c r="M261" i="9"/>
  <c r="R261" i="9" s="1"/>
  <c r="M152" i="9"/>
  <c r="R152" i="9" s="1"/>
  <c r="M233" i="9"/>
  <c r="R233" i="9" s="1"/>
  <c r="M200" i="9"/>
  <c r="N200" i="9" s="1"/>
  <c r="M217" i="9"/>
  <c r="N217" i="9" s="1"/>
  <c r="M163" i="9"/>
  <c r="N163" i="9" s="1"/>
  <c r="M137" i="9"/>
  <c r="R137" i="9" s="1"/>
  <c r="V6" i="9"/>
  <c r="M283" i="9"/>
  <c r="N283" i="9" s="1"/>
  <c r="M103" i="9"/>
  <c r="R103" i="9" s="1"/>
  <c r="M156" i="9"/>
  <c r="N156" i="9" s="1"/>
  <c r="M334" i="9"/>
  <c r="N334" i="9" s="1"/>
  <c r="M97" i="9"/>
  <c r="R97" i="9" s="1"/>
  <c r="M166" i="9"/>
  <c r="N166" i="9" s="1"/>
  <c r="M280" i="9"/>
  <c r="R280" i="9" s="1"/>
  <c r="M256" i="9"/>
  <c r="N256" i="9" s="1"/>
  <c r="M73" i="9"/>
  <c r="R73" i="9" s="1"/>
  <c r="V16" i="9"/>
  <c r="M284" i="9"/>
  <c r="N284" i="9" s="1"/>
  <c r="M331" i="9"/>
  <c r="N331" i="9" s="1"/>
  <c r="M138" i="9"/>
  <c r="N138" i="9" s="1"/>
  <c r="M317" i="9"/>
  <c r="N317" i="9" s="1"/>
  <c r="M215" i="9"/>
  <c r="N215" i="9" s="1"/>
  <c r="M208" i="9"/>
  <c r="N208" i="9" s="1"/>
  <c r="M289" i="9"/>
  <c r="N289" i="9" s="1"/>
  <c r="M56" i="9"/>
  <c r="N56" i="9" s="1"/>
  <c r="M253" i="9"/>
  <c r="N253" i="9" s="1"/>
  <c r="M168" i="9"/>
  <c r="N168" i="9" s="1"/>
  <c r="M267" i="9"/>
  <c r="N267" i="9" s="1"/>
  <c r="M32" i="9"/>
  <c r="N32" i="9" s="1"/>
  <c r="M68" i="9"/>
  <c r="N68" i="9" s="1"/>
  <c r="M316" i="14"/>
  <c r="N316" i="14" s="1"/>
  <c r="M273" i="14"/>
  <c r="N273" i="14" s="1"/>
  <c r="M85" i="14"/>
  <c r="R85" i="14" s="1"/>
  <c r="M287" i="9"/>
  <c r="R287" i="9" s="1"/>
  <c r="M112" i="9"/>
  <c r="R112" i="9" s="1"/>
  <c r="M226" i="9"/>
  <c r="R226" i="9" s="1"/>
  <c r="M242" i="9"/>
  <c r="N242" i="9" s="1"/>
  <c r="M86" i="9"/>
  <c r="N86" i="9" s="1"/>
  <c r="M218" i="9"/>
  <c r="N218" i="9" s="1"/>
  <c r="M197" i="9"/>
  <c r="R197" i="9" s="1"/>
  <c r="M337" i="9"/>
  <c r="N337" i="9" s="1"/>
  <c r="M37" i="9"/>
  <c r="R37" i="9" s="1"/>
  <c r="M177" i="9"/>
  <c r="N177" i="9" s="1"/>
  <c r="M219" i="9"/>
  <c r="R219" i="9" s="1"/>
  <c r="V11" i="9"/>
  <c r="M43" i="9"/>
  <c r="N43" i="9" s="1"/>
  <c r="M159" i="9"/>
  <c r="N159" i="9" s="1"/>
  <c r="M330" i="9"/>
  <c r="R330" i="9" s="1"/>
  <c r="M240" i="9"/>
  <c r="R240" i="9" s="1"/>
  <c r="M276" i="9"/>
  <c r="N276" i="9" s="1"/>
  <c r="M71" i="9"/>
  <c r="N71" i="9" s="1"/>
  <c r="M209" i="9"/>
  <c r="N209" i="9" s="1"/>
  <c r="M54" i="9"/>
  <c r="N54" i="9" s="1"/>
  <c r="M147" i="9"/>
  <c r="N147" i="9" s="1"/>
  <c r="M300" i="9"/>
  <c r="N300" i="9" s="1"/>
  <c r="M114" i="9"/>
  <c r="N114" i="9" s="1"/>
  <c r="M297" i="9"/>
  <c r="N297" i="9" s="1"/>
  <c r="M221" i="9"/>
  <c r="N221" i="9" s="1"/>
  <c r="M254" i="9"/>
  <c r="N254" i="9" s="1"/>
  <c r="M39" i="9"/>
  <c r="R39" i="9" s="1"/>
  <c r="M143" i="9"/>
  <c r="R143" i="9" s="1"/>
  <c r="M320" i="9"/>
  <c r="N320" i="9" s="1"/>
  <c r="M329" i="9"/>
  <c r="N329" i="9" s="1"/>
  <c r="M255" i="9"/>
  <c r="N255" i="9" s="1"/>
  <c r="M307" i="9"/>
  <c r="R307" i="9" s="1"/>
  <c r="M275" i="9"/>
  <c r="N275" i="9" s="1"/>
  <c r="M178" i="9"/>
  <c r="R178" i="9" s="1"/>
  <c r="M67" i="9"/>
  <c r="R67" i="9" s="1"/>
  <c r="M28" i="9"/>
  <c r="N28" i="9" s="1"/>
  <c r="M25" i="9"/>
  <c r="R25" i="9" s="1"/>
  <c r="M222" i="9"/>
  <c r="N222" i="9" s="1"/>
  <c r="M23" i="9"/>
  <c r="N23" i="9" s="1"/>
  <c r="V5" i="9"/>
  <c r="M206" i="9"/>
  <c r="N206" i="9" s="1"/>
  <c r="M325" i="9"/>
  <c r="R325" i="9" s="1"/>
  <c r="M288" i="14"/>
  <c r="N288" i="14" s="1"/>
  <c r="M176" i="14"/>
  <c r="R176" i="14" s="1"/>
  <c r="M137" i="14"/>
  <c r="N137" i="14" s="1"/>
  <c r="M241" i="9"/>
  <c r="R241" i="9" s="1"/>
  <c r="M126" i="9"/>
  <c r="N126" i="9" s="1"/>
  <c r="M309" i="9"/>
  <c r="N309" i="9" s="1"/>
  <c r="M38" i="9"/>
  <c r="R38" i="9" s="1"/>
  <c r="M212" i="9"/>
  <c r="R212" i="9" s="1"/>
  <c r="M153" i="9"/>
  <c r="N153" i="9" s="1"/>
  <c r="M323" i="9"/>
  <c r="N323" i="9" s="1"/>
  <c r="M45" i="9"/>
  <c r="N45" i="9" s="1"/>
  <c r="V13" i="9"/>
  <c r="M99" i="9"/>
  <c r="R99" i="9" s="1"/>
  <c r="M286" i="9"/>
  <c r="N286" i="9" s="1"/>
  <c r="M102" i="9"/>
  <c r="N102" i="9" s="1"/>
  <c r="M41" i="9"/>
  <c r="R41" i="9" s="1"/>
  <c r="M49" i="9"/>
  <c r="N49" i="9" s="1"/>
  <c r="M85" i="9"/>
  <c r="N85" i="9" s="1"/>
  <c r="M122" i="9"/>
  <c r="R122" i="9" s="1"/>
  <c r="V17" i="9"/>
  <c r="M30" i="9"/>
  <c r="N30" i="9" s="1"/>
  <c r="M158" i="9"/>
  <c r="R158" i="9" s="1"/>
  <c r="M294" i="9"/>
  <c r="R294" i="9" s="1"/>
  <c r="M290" i="9"/>
  <c r="N290" i="9" s="1"/>
  <c r="M223" i="9"/>
  <c r="N223" i="9" s="1"/>
  <c r="M55" i="9"/>
  <c r="R55" i="9" s="1"/>
  <c r="M141" i="9"/>
  <c r="N141" i="9" s="1"/>
  <c r="M107" i="9"/>
  <c r="N107" i="9" s="1"/>
  <c r="M328" i="9"/>
  <c r="R328" i="9" s="1"/>
  <c r="M91" i="9"/>
  <c r="N91" i="9" s="1"/>
  <c r="M311" i="9"/>
  <c r="R311" i="9" s="1"/>
  <c r="M247" i="9"/>
  <c r="N247" i="9" s="1"/>
  <c r="M155" i="9"/>
  <c r="N155" i="9" s="1"/>
  <c r="M104" i="9"/>
  <c r="N104" i="9" s="1"/>
  <c r="M133" i="9"/>
  <c r="N133" i="9" s="1"/>
  <c r="M326" i="9"/>
  <c r="R326" i="9" s="1"/>
  <c r="M81" i="9"/>
  <c r="N81" i="9" s="1"/>
  <c r="V10" i="9"/>
  <c r="M295" i="9"/>
  <c r="N295" i="9" s="1"/>
  <c r="M204" i="9"/>
  <c r="N204" i="9" s="1"/>
  <c r="M248" i="9"/>
  <c r="R248" i="9" s="1"/>
  <c r="M149" i="9"/>
  <c r="N149" i="9" s="1"/>
  <c r="M235" i="9"/>
  <c r="N235" i="9" s="1"/>
  <c r="V9" i="9"/>
  <c r="M331" i="14"/>
  <c r="R331" i="14" s="1"/>
  <c r="M199" i="14"/>
  <c r="N199" i="14" s="1"/>
  <c r="M155" i="14"/>
  <c r="N155" i="14" s="1"/>
  <c r="M302" i="14"/>
  <c r="R302" i="14" s="1"/>
  <c r="M293" i="14"/>
  <c r="N293" i="14" s="1"/>
  <c r="M120" i="14"/>
  <c r="N120" i="14" s="1"/>
  <c r="M323" i="14"/>
  <c r="N323" i="14" s="1"/>
  <c r="M31" i="14"/>
  <c r="N31" i="14" s="1"/>
  <c r="M237" i="14"/>
  <c r="R237" i="14" s="1"/>
  <c r="M203" i="14"/>
  <c r="R203" i="14" s="1"/>
  <c r="M180" i="14"/>
  <c r="N180" i="14" s="1"/>
  <c r="M108" i="14"/>
  <c r="R108" i="14" s="1"/>
  <c r="M275" i="14"/>
  <c r="N275" i="14" s="1"/>
  <c r="M313" i="14"/>
  <c r="R313" i="14" s="1"/>
  <c r="M252" i="14"/>
  <c r="N252" i="14" s="1"/>
  <c r="M63" i="14"/>
  <c r="N63" i="14" s="1"/>
  <c r="M171" i="14"/>
  <c r="N171" i="14" s="1"/>
  <c r="M244" i="14"/>
  <c r="R244" i="14" s="1"/>
  <c r="M86" i="14"/>
  <c r="N86" i="14" s="1"/>
  <c r="M271" i="14"/>
  <c r="R271" i="14" s="1"/>
  <c r="M80" i="14"/>
  <c r="N80" i="14" s="1"/>
  <c r="M256" i="14"/>
  <c r="R256" i="14" s="1"/>
  <c r="M174" i="14"/>
  <c r="R174" i="14" s="1"/>
  <c r="M129" i="14"/>
  <c r="N129" i="14" s="1"/>
  <c r="M321" i="14"/>
  <c r="N321" i="14" s="1"/>
  <c r="M67" i="14"/>
  <c r="R67" i="14" s="1"/>
  <c r="M240" i="14"/>
  <c r="N240" i="14" s="1"/>
  <c r="M177" i="14"/>
  <c r="N177" i="14" s="1"/>
  <c r="V10" i="14"/>
  <c r="M132" i="14"/>
  <c r="N132" i="14" s="1"/>
  <c r="M69" i="14"/>
  <c r="N69" i="14" s="1"/>
  <c r="M126" i="14"/>
  <c r="R126" i="14" s="1"/>
  <c r="M196" i="14"/>
  <c r="N196" i="14" s="1"/>
  <c r="V15" i="14"/>
  <c r="V12" i="14"/>
  <c r="M243" i="14"/>
  <c r="R243" i="14" s="1"/>
  <c r="E5" i="6"/>
  <c r="K237" i="6" s="1"/>
  <c r="M159" i="14"/>
  <c r="R159" i="14" s="1"/>
  <c r="M54" i="14"/>
  <c r="N54" i="14" s="1"/>
  <c r="M201" i="14"/>
  <c r="N201" i="14" s="1"/>
  <c r="M204" i="14"/>
  <c r="N204" i="14" s="1"/>
  <c r="M214" i="14"/>
  <c r="N214" i="14" s="1"/>
  <c r="M35" i="14"/>
  <c r="R35" i="14" s="1"/>
  <c r="M248" i="14"/>
  <c r="R248" i="14" s="1"/>
  <c r="V19" i="14"/>
  <c r="M264" i="14"/>
  <c r="N264" i="14" s="1"/>
  <c r="M267" i="14"/>
  <c r="N267" i="14" s="1"/>
  <c r="M70" i="14"/>
  <c r="R70" i="14" s="1"/>
  <c r="M315" i="14"/>
  <c r="R315" i="14" s="1"/>
  <c r="M103" i="14"/>
  <c r="N103" i="14" s="1"/>
  <c r="M56" i="14"/>
  <c r="R56" i="14" s="1"/>
  <c r="M42" i="14"/>
  <c r="N42" i="14" s="1"/>
  <c r="M146" i="14"/>
  <c r="N146" i="14" s="1"/>
  <c r="M188" i="14"/>
  <c r="N188" i="14" s="1"/>
  <c r="M147" i="14"/>
  <c r="N147" i="14" s="1"/>
  <c r="M119" i="14"/>
  <c r="R119" i="14" s="1"/>
  <c r="M187" i="14"/>
  <c r="N187" i="14" s="1"/>
  <c r="M190" i="14"/>
  <c r="N190" i="14" s="1"/>
  <c r="M134" i="14"/>
  <c r="N134" i="14" s="1"/>
  <c r="M218" i="14"/>
  <c r="R218" i="14" s="1"/>
  <c r="M310" i="14"/>
  <c r="N310" i="14" s="1"/>
  <c r="M162" i="14"/>
  <c r="R162" i="14" s="1"/>
  <c r="M319" i="14"/>
  <c r="R319" i="14" s="1"/>
  <c r="M22" i="14"/>
  <c r="R22" i="14" s="1"/>
  <c r="M105" i="14"/>
  <c r="N105" i="14" s="1"/>
  <c r="M260" i="14"/>
  <c r="N260" i="14" s="1"/>
  <c r="M107" i="14"/>
  <c r="R107" i="14" s="1"/>
  <c r="M186" i="14"/>
  <c r="N186" i="14" s="1"/>
  <c r="M247" i="14"/>
  <c r="N247" i="14" s="1"/>
  <c r="M295" i="14"/>
  <c r="N295" i="14" s="1"/>
  <c r="M57" i="14"/>
  <c r="N57" i="14" s="1"/>
  <c r="M292" i="14"/>
  <c r="R292" i="14" s="1"/>
  <c r="M109" i="14"/>
  <c r="R109" i="14" s="1"/>
  <c r="M287" i="14"/>
  <c r="N287" i="14" s="1"/>
  <c r="M175" i="14"/>
  <c r="N175" i="14" s="1"/>
  <c r="M182" i="14"/>
  <c r="N182" i="14" s="1"/>
  <c r="M165" i="14"/>
  <c r="N165" i="14" s="1"/>
  <c r="M43" i="14"/>
  <c r="R43" i="14" s="1"/>
  <c r="M116" i="14"/>
  <c r="R116" i="14" s="1"/>
  <c r="M99" i="14"/>
  <c r="R99" i="14" s="1"/>
  <c r="V9" i="14"/>
  <c r="M170" i="14"/>
  <c r="N170" i="14" s="1"/>
  <c r="M229" i="14"/>
  <c r="N229" i="14" s="1"/>
  <c r="M125" i="14"/>
  <c r="R125" i="14" s="1"/>
  <c r="M265" i="14"/>
  <c r="N265" i="14" s="1"/>
  <c r="M141" i="14"/>
  <c r="N141" i="14" s="1"/>
  <c r="M157" i="14"/>
  <c r="N157" i="14" s="1"/>
  <c r="M149" i="14"/>
  <c r="N149" i="14" s="1"/>
  <c r="M44" i="14"/>
  <c r="N44" i="14" s="1"/>
  <c r="M110" i="14"/>
  <c r="N110" i="14" s="1"/>
  <c r="M328" i="14"/>
  <c r="R328" i="14" s="1"/>
  <c r="M296" i="14"/>
  <c r="N296" i="14" s="1"/>
  <c r="M325" i="14"/>
  <c r="R325" i="14" s="1"/>
  <c r="M25" i="14"/>
  <c r="N25" i="14" s="1"/>
  <c r="M231" i="14"/>
  <c r="N231" i="14" s="1"/>
  <c r="M332" i="14"/>
  <c r="R332" i="14" s="1"/>
  <c r="M36" i="14"/>
  <c r="N36" i="14" s="1"/>
  <c r="M228" i="14"/>
  <c r="R228" i="14" s="1"/>
  <c r="M135" i="14"/>
  <c r="N135" i="14" s="1"/>
  <c r="M89" i="14"/>
  <c r="N89" i="14" s="1"/>
  <c r="M262" i="14"/>
  <c r="R262" i="14" s="1"/>
  <c r="M46" i="14"/>
  <c r="N46" i="14" s="1"/>
  <c r="M198" i="14"/>
  <c r="R198" i="14" s="1"/>
  <c r="M301" i="14"/>
  <c r="R301" i="14" s="1"/>
  <c r="M55" i="14"/>
  <c r="R55" i="14" s="1"/>
  <c r="M79" i="14"/>
  <c r="N79" i="14" s="1"/>
  <c r="M74" i="14"/>
  <c r="N74" i="14" s="1"/>
  <c r="M127" i="14"/>
  <c r="R127" i="14" s="1"/>
  <c r="M245" i="14"/>
  <c r="R245" i="14" s="1"/>
  <c r="M168" i="14"/>
  <c r="N168" i="14" s="1"/>
  <c r="M318" i="14"/>
  <c r="R318" i="14" s="1"/>
  <c r="M261" i="14"/>
  <c r="N261" i="14" s="1"/>
  <c r="M41" i="14"/>
  <c r="R41" i="14" s="1"/>
  <c r="M51" i="14"/>
  <c r="N51" i="14" s="1"/>
  <c r="M114" i="14"/>
  <c r="N114" i="14" s="1"/>
  <c r="M281" i="14"/>
  <c r="N281" i="14" s="1"/>
  <c r="M211" i="14"/>
  <c r="N211" i="14" s="1"/>
  <c r="M58" i="14"/>
  <c r="R58" i="14" s="1"/>
  <c r="V18" i="14"/>
  <c r="M221" i="14"/>
  <c r="N221" i="14" s="1"/>
  <c r="M90" i="14"/>
  <c r="N90" i="14" s="1"/>
  <c r="M21" i="14"/>
  <c r="N21" i="14" s="1"/>
  <c r="M68" i="14"/>
  <c r="N68" i="14" s="1"/>
  <c r="M312" i="14"/>
  <c r="N312" i="14" s="1"/>
  <c r="M276" i="14"/>
  <c r="R276" i="14" s="1"/>
  <c r="M124" i="14"/>
  <c r="N124" i="14" s="1"/>
  <c r="M23" i="14"/>
  <c r="R23" i="14" s="1"/>
  <c r="M210" i="14"/>
  <c r="N210" i="14" s="1"/>
  <c r="M62" i="14"/>
  <c r="R62" i="14" s="1"/>
  <c r="M268" i="14"/>
  <c r="N268" i="14" s="1"/>
  <c r="M255" i="14"/>
  <c r="N255" i="14" s="1"/>
  <c r="M212" i="14"/>
  <c r="R212" i="14" s="1"/>
  <c r="M139" i="14"/>
  <c r="N139" i="14" s="1"/>
  <c r="M269" i="14"/>
  <c r="N269" i="14" s="1"/>
  <c r="M274" i="14"/>
  <c r="N274" i="14" s="1"/>
  <c r="M263" i="14"/>
  <c r="N263" i="14" s="1"/>
  <c r="M83" i="14"/>
  <c r="N83" i="14" s="1"/>
  <c r="M142" i="14"/>
  <c r="N142" i="14" s="1"/>
  <c r="M95" i="14"/>
  <c r="N95" i="14" s="1"/>
  <c r="M121" i="14"/>
  <c r="N121" i="14" s="1"/>
  <c r="M284" i="14"/>
  <c r="N284" i="14" s="1"/>
  <c r="M34" i="14"/>
  <c r="N34" i="14" s="1"/>
  <c r="M52" i="14"/>
  <c r="N52" i="14" s="1"/>
  <c r="M29" i="14"/>
  <c r="N29" i="14" s="1"/>
  <c r="M50" i="14"/>
  <c r="N50" i="14" s="1"/>
  <c r="M297" i="14"/>
  <c r="N297" i="14" s="1"/>
  <c r="M215" i="14"/>
  <c r="R215" i="14" s="1"/>
  <c r="M97" i="14"/>
  <c r="R97" i="14" s="1"/>
  <c r="M253" i="14"/>
  <c r="N253" i="14" s="1"/>
  <c r="M282" i="14"/>
  <c r="N282" i="14" s="1"/>
  <c r="M306" i="14"/>
  <c r="R306" i="14" s="1"/>
  <c r="M144" i="14"/>
  <c r="N144" i="14" s="1"/>
  <c r="V13" i="14"/>
  <c r="M185" i="14"/>
  <c r="N185" i="14" s="1"/>
  <c r="M169" i="14"/>
  <c r="R169" i="14" s="1"/>
  <c r="M320" i="14"/>
  <c r="R320" i="14" s="1"/>
  <c r="V21" i="14"/>
  <c r="M230" i="14"/>
  <c r="N230" i="14" s="1"/>
  <c r="M161" i="14"/>
  <c r="R161" i="14" s="1"/>
  <c r="M154" i="14"/>
  <c r="R154" i="14" s="1"/>
  <c r="M239" i="14"/>
  <c r="N239" i="14" s="1"/>
  <c r="M272" i="14"/>
  <c r="N272" i="14" s="1"/>
  <c r="M235" i="14"/>
  <c r="R235" i="14" s="1"/>
  <c r="M258" i="14"/>
  <c r="N258" i="14" s="1"/>
  <c r="M294" i="14"/>
  <c r="R294" i="14" s="1"/>
  <c r="M60" i="14"/>
  <c r="N60" i="14" s="1"/>
  <c r="V6" i="14"/>
  <c r="M71" i="14"/>
  <c r="R71" i="14" s="1"/>
  <c r="M304" i="14"/>
  <c r="N304" i="14" s="1"/>
  <c r="M197" i="14"/>
  <c r="N197" i="14" s="1"/>
  <c r="M205" i="14"/>
  <c r="N205" i="14" s="1"/>
  <c r="M189" i="14"/>
  <c r="R189" i="14" s="1"/>
  <c r="M93" i="14"/>
  <c r="N93" i="14" s="1"/>
  <c r="M278" i="14"/>
  <c r="N278" i="14" s="1"/>
  <c r="M192" i="14"/>
  <c r="N192" i="14" s="1"/>
  <c r="M112" i="14"/>
  <c r="N112" i="14" s="1"/>
  <c r="M92" i="14"/>
  <c r="N92" i="14" s="1"/>
  <c r="V14" i="14"/>
  <c r="M236" i="14"/>
  <c r="R236" i="14" s="1"/>
  <c r="V5" i="14"/>
  <c r="M298" i="14"/>
  <c r="N298" i="14" s="1"/>
  <c r="M163" i="14"/>
  <c r="N163" i="14" s="1"/>
  <c r="M150" i="14"/>
  <c r="R150" i="14" s="1"/>
  <c r="M84" i="14"/>
  <c r="N84" i="14" s="1"/>
  <c r="M173" i="14"/>
  <c r="R173" i="14" s="1"/>
  <c r="V4" i="14"/>
  <c r="M145" i="14"/>
  <c r="R145" i="14" s="1"/>
  <c r="M226" i="14"/>
  <c r="N226" i="14" s="1"/>
  <c r="M249" i="14"/>
  <c r="N249" i="14" s="1"/>
  <c r="M285" i="14"/>
  <c r="N285" i="14" s="1"/>
  <c r="M81" i="14"/>
  <c r="R81" i="14" s="1"/>
  <c r="M270" i="14"/>
  <c r="N270" i="14" s="1"/>
  <c r="M238" i="14"/>
  <c r="R238" i="14" s="1"/>
  <c r="M195" i="14"/>
  <c r="R195" i="14" s="1"/>
  <c r="M250" i="14"/>
  <c r="R250" i="14" s="1"/>
  <c r="M143" i="14"/>
  <c r="R143" i="14" s="1"/>
  <c r="M153" i="14"/>
  <c r="N153" i="14" s="1"/>
  <c r="M207" i="14"/>
  <c r="N207" i="14" s="1"/>
  <c r="M327" i="14"/>
  <c r="R327" i="14" s="1"/>
  <c r="M140" i="14"/>
  <c r="R140" i="14" s="1"/>
  <c r="M246" i="14"/>
  <c r="N246" i="14" s="1"/>
  <c r="M30" i="14"/>
  <c r="N30" i="14" s="1"/>
  <c r="M166" i="14"/>
  <c r="N166" i="14" s="1"/>
  <c r="M38" i="14"/>
  <c r="R38" i="14" s="1"/>
  <c r="M151" i="14"/>
  <c r="N151" i="14" s="1"/>
  <c r="M217" i="14"/>
  <c r="R217" i="14" s="1"/>
  <c r="M104" i="14"/>
  <c r="N104" i="14" s="1"/>
  <c r="M78" i="14"/>
  <c r="N78" i="14" s="1"/>
  <c r="M202" i="14"/>
  <c r="R202" i="14" s="1"/>
  <c r="M334" i="14"/>
  <c r="R334" i="14" s="1"/>
  <c r="M209" i="14"/>
  <c r="N209" i="14" s="1"/>
  <c r="M179" i="14"/>
  <c r="R179" i="14" s="1"/>
  <c r="M122" i="14"/>
  <c r="N122" i="14" s="1"/>
  <c r="M48" i="14"/>
  <c r="R48" i="14" s="1"/>
  <c r="V3" i="14"/>
  <c r="M337" i="14"/>
  <c r="N337" i="14" s="1"/>
  <c r="V11" i="14"/>
  <c r="M193" i="14"/>
  <c r="N193" i="14" s="1"/>
  <c r="M28" i="14"/>
  <c r="R28" i="14" s="1"/>
  <c r="M94" i="14"/>
  <c r="R94" i="14" s="1"/>
  <c r="M133" i="14"/>
  <c r="R133" i="14" s="1"/>
  <c r="M178" i="14"/>
  <c r="N178" i="14" s="1"/>
  <c r="M100" i="14"/>
  <c r="R100" i="14" s="1"/>
  <c r="M326" i="14"/>
  <c r="N326" i="14" s="1"/>
  <c r="M183" i="14"/>
  <c r="N183" i="14" s="1"/>
  <c r="M66" i="14"/>
  <c r="N66" i="14" s="1"/>
  <c r="M309" i="14"/>
  <c r="R309" i="14" s="1"/>
  <c r="M308" i="14"/>
  <c r="R308" i="14" s="1"/>
  <c r="M164" i="14"/>
  <c r="N164" i="14" s="1"/>
  <c r="M232" i="14"/>
  <c r="N232" i="14" s="1"/>
  <c r="M213" i="14"/>
  <c r="R213" i="14" s="1"/>
  <c r="M279" i="14"/>
  <c r="N279" i="14" s="1"/>
  <c r="M330" i="14"/>
  <c r="N330" i="14" s="1"/>
  <c r="M88" i="14"/>
  <c r="N88" i="14" s="1"/>
  <c r="M72" i="14"/>
  <c r="N72" i="14" s="1"/>
  <c r="V17" i="14"/>
  <c r="M241" i="14"/>
  <c r="N241" i="14" s="1"/>
  <c r="M225" i="14"/>
  <c r="R225" i="14" s="1"/>
  <c r="V16" i="14"/>
  <c r="M200" i="14"/>
  <c r="R200" i="14" s="1"/>
  <c r="M290" i="14"/>
  <c r="N290" i="14" s="1"/>
  <c r="M128" i="14"/>
  <c r="N128" i="14" s="1"/>
  <c r="M194" i="14"/>
  <c r="N194" i="14" s="1"/>
  <c r="M291" i="14"/>
  <c r="N291" i="14" s="1"/>
  <c r="M234" i="14"/>
  <c r="N234" i="14" s="1"/>
  <c r="M336" i="14"/>
  <c r="N336" i="14" s="1"/>
  <c r="M233" i="14"/>
  <c r="R233" i="14" s="1"/>
  <c r="M184" i="14"/>
  <c r="N184" i="14" s="1"/>
  <c r="M39" i="14"/>
  <c r="N39" i="14" s="1"/>
  <c r="M305" i="14"/>
  <c r="N305" i="14" s="1"/>
  <c r="M75" i="14"/>
  <c r="N75" i="14" s="1"/>
  <c r="M208" i="14"/>
  <c r="N208" i="14" s="1"/>
  <c r="M266" i="14"/>
  <c r="N266" i="14" s="1"/>
  <c r="M64" i="14"/>
  <c r="R64" i="14" s="1"/>
  <c r="M307" i="14"/>
  <c r="N307" i="14" s="1"/>
  <c r="M322" i="14"/>
  <c r="N322" i="14" s="1"/>
  <c r="M277" i="14"/>
  <c r="R277" i="14" s="1"/>
  <c r="M91" i="14"/>
  <c r="N91" i="14" s="1"/>
  <c r="M333" i="14"/>
  <c r="R333" i="14" s="1"/>
  <c r="M96" i="14"/>
  <c r="R96" i="14" s="1"/>
  <c r="M115" i="14"/>
  <c r="N115" i="14" s="1"/>
  <c r="M76" i="14"/>
  <c r="R76" i="14" s="1"/>
  <c r="M101" i="14"/>
  <c r="R101" i="14" s="1"/>
  <c r="M329" i="14"/>
  <c r="R329" i="14" s="1"/>
  <c r="M45" i="14"/>
  <c r="N45" i="14" s="1"/>
  <c r="V20" i="14"/>
  <c r="M251" i="14"/>
  <c r="N251" i="14" s="1"/>
  <c r="M224" i="14"/>
  <c r="R224" i="14" s="1"/>
  <c r="M283" i="14"/>
  <c r="R283" i="14" s="1"/>
  <c r="M53" i="14"/>
  <c r="N53" i="14" s="1"/>
  <c r="M206" i="14"/>
  <c r="R206" i="14" s="1"/>
  <c r="M138" i="14"/>
  <c r="R138" i="14" s="1"/>
  <c r="M87" i="14"/>
  <c r="N87" i="14" s="1"/>
  <c r="V7" i="14"/>
  <c r="M123" i="14"/>
  <c r="N123" i="14" s="1"/>
  <c r="M59" i="14"/>
  <c r="N59" i="14" s="1"/>
  <c r="M303" i="14"/>
  <c r="N303" i="14" s="1"/>
  <c r="M152" i="14"/>
  <c r="R152" i="14" s="1"/>
  <c r="M113" i="14"/>
  <c r="N113" i="14" s="1"/>
  <c r="V8" i="14"/>
  <c r="M117" i="14"/>
  <c r="R117" i="14" s="1"/>
  <c r="M317" i="14"/>
  <c r="N317" i="14" s="1"/>
  <c r="M136" i="14"/>
  <c r="N136" i="14" s="1"/>
  <c r="M172" i="14"/>
  <c r="N172" i="14" s="1"/>
  <c r="M220" i="14"/>
  <c r="N220" i="14" s="1"/>
  <c r="M106" i="14"/>
  <c r="N106" i="14" s="1"/>
  <c r="M314" i="14"/>
  <c r="N314" i="14" s="1"/>
  <c r="M77" i="14"/>
  <c r="R77" i="14" s="1"/>
  <c r="M82" i="14"/>
  <c r="R82" i="14" s="1"/>
  <c r="M111" i="14"/>
  <c r="N111" i="14" s="1"/>
  <c r="M280" i="14"/>
  <c r="N280" i="14" s="1"/>
  <c r="M324" i="14"/>
  <c r="N324" i="14" s="1"/>
  <c r="M130" i="14"/>
  <c r="N130" i="14" s="1"/>
  <c r="M289" i="14"/>
  <c r="R289" i="14" s="1"/>
  <c r="M257" i="14"/>
  <c r="R257" i="14" s="1"/>
  <c r="M259" i="14"/>
  <c r="N259" i="14" s="1"/>
  <c r="M242" i="14"/>
  <c r="N242" i="14" s="1"/>
  <c r="M98" i="14"/>
  <c r="N98" i="14" s="1"/>
  <c r="M335" i="14"/>
  <c r="N335" i="14" s="1"/>
  <c r="M191" i="14"/>
  <c r="N191" i="14" s="1"/>
  <c r="M148" i="14"/>
  <c r="R148" i="14" s="1"/>
  <c r="M216" i="14"/>
  <c r="R216" i="14" s="1"/>
  <c r="M40" i="14"/>
  <c r="R40" i="14" s="1"/>
  <c r="M167" i="14"/>
  <c r="R167" i="14" s="1"/>
  <c r="M160" i="14"/>
  <c r="R160" i="14" s="1"/>
  <c r="M219" i="14"/>
  <c r="N219" i="14" s="1"/>
  <c r="M158" i="14"/>
  <c r="R158" i="14" s="1"/>
  <c r="M118" i="14"/>
  <c r="N118" i="14" s="1"/>
  <c r="M73" i="14"/>
  <c r="R73" i="14" s="1"/>
  <c r="M49" i="14"/>
  <c r="N49" i="14" s="1"/>
  <c r="M131" i="14"/>
  <c r="N131" i="14" s="1"/>
  <c r="M61" i="14"/>
  <c r="N61" i="14" s="1"/>
  <c r="M65" i="14"/>
  <c r="N65" i="14" s="1"/>
  <c r="M299" i="14"/>
  <c r="N299" i="14" s="1"/>
  <c r="M311" i="14"/>
  <c r="R311" i="14" s="1"/>
  <c r="M27" i="14"/>
  <c r="N27" i="14" s="1"/>
  <c r="M223" i="14"/>
  <c r="R223" i="14" s="1"/>
  <c r="M33" i="14"/>
  <c r="N33" i="14" s="1"/>
  <c r="N220" i="9"/>
  <c r="N134" i="9"/>
  <c r="M192" i="3"/>
  <c r="M285" i="3"/>
  <c r="M140" i="3"/>
  <c r="M50" i="3"/>
  <c r="M314" i="3"/>
  <c r="M157" i="3"/>
  <c r="M234" i="3"/>
  <c r="M30" i="3"/>
  <c r="M132" i="3"/>
  <c r="M215" i="3"/>
  <c r="M109" i="3"/>
  <c r="M85" i="3"/>
  <c r="M96" i="3"/>
  <c r="M218" i="3"/>
  <c r="M28" i="3"/>
  <c r="M62" i="3"/>
  <c r="M88" i="3"/>
  <c r="M106" i="3"/>
  <c r="M208" i="3"/>
  <c r="M100" i="3"/>
  <c r="M284" i="3"/>
  <c r="M256" i="3"/>
  <c r="M257" i="3"/>
  <c r="V16" i="3"/>
  <c r="M80" i="3"/>
  <c r="M29" i="3"/>
  <c r="M49" i="3"/>
  <c r="M89" i="3"/>
  <c r="M195" i="3"/>
  <c r="M294" i="3"/>
  <c r="M101" i="3"/>
  <c r="M227" i="3"/>
  <c r="M219" i="3"/>
  <c r="M296" i="3"/>
  <c r="M275" i="3"/>
  <c r="M53" i="3"/>
  <c r="M213" i="3"/>
  <c r="M282" i="3"/>
  <c r="M278" i="3"/>
  <c r="M172" i="3"/>
  <c r="M330" i="3"/>
  <c r="M77" i="3"/>
  <c r="M148" i="3"/>
  <c r="M153" i="3"/>
  <c r="M35" i="3"/>
  <c r="M72" i="3"/>
  <c r="M221" i="3"/>
  <c r="M199" i="3"/>
  <c r="M245" i="3"/>
  <c r="M232" i="3"/>
  <c r="M168" i="3"/>
  <c r="M131" i="3"/>
  <c r="V20" i="3"/>
  <c r="M22" i="3"/>
  <c r="M151" i="3"/>
  <c r="M332" i="3"/>
  <c r="V9" i="3"/>
  <c r="M261" i="3"/>
  <c r="M146" i="3"/>
  <c r="M185" i="3"/>
  <c r="M91" i="3"/>
  <c r="M64" i="3"/>
  <c r="M211" i="3"/>
  <c r="M325" i="3"/>
  <c r="M129" i="3"/>
  <c r="M290" i="3"/>
  <c r="M280" i="3"/>
  <c r="M166" i="3"/>
  <c r="V6" i="3"/>
  <c r="M212" i="3"/>
  <c r="M147" i="3"/>
  <c r="M248" i="3"/>
  <c r="M200" i="3"/>
  <c r="M240" i="3"/>
  <c r="M206" i="3"/>
  <c r="M162" i="3"/>
  <c r="M57" i="3"/>
  <c r="M120" i="3"/>
  <c r="M223" i="3"/>
  <c r="V14" i="3"/>
  <c r="M104" i="3"/>
  <c r="M277" i="3"/>
  <c r="V4" i="3"/>
  <c r="M230" i="3"/>
  <c r="M175" i="3"/>
  <c r="M323" i="3"/>
  <c r="M27" i="3"/>
  <c r="M267" i="3"/>
  <c r="M252" i="3"/>
  <c r="M272" i="3"/>
  <c r="M48" i="3"/>
  <c r="V8" i="3"/>
  <c r="M56" i="3"/>
  <c r="M174" i="3"/>
  <c r="V5" i="3"/>
  <c r="M90" i="3"/>
  <c r="M243" i="3"/>
  <c r="M161" i="3"/>
  <c r="M229" i="3"/>
  <c r="M316" i="3"/>
  <c r="M94" i="3"/>
  <c r="M61" i="3"/>
  <c r="V17" i="3"/>
  <c r="M253" i="3"/>
  <c r="M226" i="3"/>
  <c r="M97" i="3"/>
  <c r="M255" i="3"/>
  <c r="M201" i="3"/>
  <c r="M210" i="3"/>
  <c r="M313" i="3"/>
  <c r="M102" i="3"/>
  <c r="M182" i="3"/>
  <c r="M258" i="3"/>
  <c r="M270" i="3"/>
  <c r="M121" i="3"/>
  <c r="M181" i="3"/>
  <c r="M231" i="3"/>
  <c r="M299" i="3"/>
  <c r="M320" i="3"/>
  <c r="M311" i="3"/>
  <c r="M155" i="3"/>
  <c r="M74" i="3"/>
  <c r="M315" i="3"/>
  <c r="M138" i="3"/>
  <c r="M113" i="3"/>
  <c r="M76" i="3"/>
  <c r="M235" i="3"/>
  <c r="M292" i="3"/>
  <c r="M156" i="3"/>
  <c r="M141" i="3"/>
  <c r="M26" i="3"/>
  <c r="M38" i="3"/>
  <c r="M300" i="3"/>
  <c r="M193" i="3"/>
  <c r="M273" i="3"/>
  <c r="M321" i="3"/>
  <c r="M186" i="3"/>
  <c r="M135" i="3"/>
  <c r="M116" i="3"/>
  <c r="M47" i="3"/>
  <c r="M224" i="3"/>
  <c r="M63" i="3"/>
  <c r="M73" i="3"/>
  <c r="M306" i="3"/>
  <c r="M149" i="3"/>
  <c r="M279" i="3"/>
  <c r="M222" i="3"/>
  <c r="M154" i="3"/>
  <c r="M191" i="3"/>
  <c r="M259" i="3"/>
  <c r="M207" i="3"/>
  <c r="M238" i="3"/>
  <c r="V11" i="3"/>
  <c r="V15" i="3"/>
  <c r="M204" i="3"/>
  <c r="M189" i="3"/>
  <c r="M108" i="3"/>
  <c r="M262" i="3"/>
  <c r="M268" i="3"/>
  <c r="M276" i="3"/>
  <c r="M158" i="3"/>
  <c r="M197" i="3"/>
  <c r="V10" i="3"/>
  <c r="M266" i="3"/>
  <c r="M105" i="3"/>
  <c r="V12" i="3"/>
  <c r="M136" i="3"/>
  <c r="V19" i="3"/>
  <c r="M36" i="3"/>
  <c r="M217" i="3"/>
  <c r="M103" i="3"/>
  <c r="M302" i="3"/>
  <c r="M205" i="3"/>
  <c r="M244" i="3"/>
  <c r="M70" i="3"/>
  <c r="M171" i="3"/>
  <c r="M178" i="3"/>
  <c r="M99" i="3"/>
  <c r="M167" i="3"/>
  <c r="M225" i="3"/>
  <c r="M45" i="3"/>
  <c r="M331" i="3"/>
  <c r="M43" i="3"/>
  <c r="M305" i="3"/>
  <c r="M271" i="3"/>
  <c r="M128" i="3"/>
  <c r="M319" i="3"/>
  <c r="M328" i="3"/>
  <c r="M322" i="3"/>
  <c r="M239" i="3"/>
  <c r="M173" i="3"/>
  <c r="M119" i="3"/>
  <c r="M274" i="3"/>
  <c r="V7" i="3"/>
  <c r="M115" i="3"/>
  <c r="V2" i="3"/>
  <c r="M133" i="3"/>
  <c r="M301" i="3"/>
  <c r="M124" i="3"/>
  <c r="M122" i="3"/>
  <c r="M183" i="3"/>
  <c r="M59" i="3"/>
  <c r="M247" i="3"/>
  <c r="M184" i="3"/>
  <c r="M317" i="3"/>
  <c r="M196" i="3"/>
  <c r="M179" i="3"/>
  <c r="M110" i="3"/>
  <c r="M58" i="3"/>
  <c r="M251" i="3"/>
  <c r="M86" i="3"/>
  <c r="M78" i="3"/>
  <c r="M114" i="3"/>
  <c r="V21" i="3"/>
  <c r="M33" i="3"/>
  <c r="M250" i="3"/>
  <c r="M107" i="3"/>
  <c r="M246" i="3"/>
  <c r="M118" i="3"/>
  <c r="M98" i="3"/>
  <c r="M160" i="3"/>
  <c r="M25" i="3"/>
  <c r="M286" i="3"/>
  <c r="M241" i="3"/>
  <c r="M170" i="3"/>
  <c r="M194" i="3"/>
  <c r="M139" i="3"/>
  <c r="M327" i="3"/>
  <c r="M145" i="3"/>
  <c r="M69" i="3"/>
  <c r="M54" i="3"/>
  <c r="M117" i="3"/>
  <c r="M176" i="3"/>
  <c r="M164" i="3"/>
  <c r="M303" i="3"/>
  <c r="M289" i="3"/>
  <c r="M237" i="3"/>
  <c r="M269" i="3"/>
  <c r="M152" i="3"/>
  <c r="M263" i="3"/>
  <c r="M55" i="3"/>
  <c r="M123" i="3"/>
  <c r="M125" i="3"/>
  <c r="M202" i="3"/>
  <c r="M39" i="3"/>
  <c r="M42" i="3"/>
  <c r="M318" i="3"/>
  <c r="M60" i="3"/>
  <c r="M150" i="3"/>
  <c r="M295" i="3"/>
  <c r="M84" i="3"/>
  <c r="M298" i="3"/>
  <c r="M165" i="3"/>
  <c r="M51" i="3"/>
  <c r="M112" i="3"/>
  <c r="M127" i="3"/>
  <c r="M288" i="3"/>
  <c r="M304" i="3"/>
  <c r="M209" i="3"/>
  <c r="M333" i="3"/>
  <c r="M228" i="3"/>
  <c r="M71" i="3"/>
  <c r="M143" i="3"/>
  <c r="M254" i="3"/>
  <c r="M65" i="3"/>
  <c r="M283" i="3"/>
  <c r="M52" i="3"/>
  <c r="M82" i="3"/>
  <c r="M68" i="3"/>
  <c r="M281" i="3"/>
  <c r="V3" i="3"/>
  <c r="V13" i="3"/>
  <c r="M326" i="3"/>
  <c r="M337" i="3"/>
  <c r="M233" i="3"/>
  <c r="M236" i="3"/>
  <c r="M260" i="3"/>
  <c r="M297" i="3"/>
  <c r="M329" i="3"/>
  <c r="M137" i="3"/>
  <c r="M220" i="3"/>
  <c r="M180" i="3"/>
  <c r="M111" i="3"/>
  <c r="M34" i="3"/>
  <c r="M264" i="3"/>
  <c r="M79" i="3"/>
  <c r="M334" i="3"/>
  <c r="M134" i="3"/>
  <c r="M31" i="3"/>
  <c r="M249" i="3"/>
  <c r="V18" i="3"/>
  <c r="M92" i="3"/>
  <c r="M187" i="3"/>
  <c r="M32" i="3"/>
  <c r="M21" i="3"/>
  <c r="M265" i="3"/>
  <c r="M159" i="3"/>
  <c r="M309" i="3"/>
  <c r="M190" i="3"/>
  <c r="M81" i="3"/>
  <c r="M40" i="3"/>
  <c r="M23" i="3"/>
  <c r="M308" i="3"/>
  <c r="M126" i="3"/>
  <c r="M44" i="3"/>
  <c r="M198" i="3"/>
  <c r="M130" i="3"/>
  <c r="M83" i="3"/>
  <c r="M163" i="3"/>
  <c r="M95" i="3"/>
  <c r="M291" i="3"/>
  <c r="M287" i="3"/>
  <c r="M324" i="3"/>
  <c r="M144" i="3"/>
  <c r="M87" i="3"/>
  <c r="M46" i="3"/>
  <c r="M169" i="3"/>
  <c r="M188" i="3"/>
  <c r="M335" i="3"/>
  <c r="M312" i="3"/>
  <c r="M142" i="3"/>
  <c r="M93" i="3"/>
  <c r="M24" i="3"/>
  <c r="M214" i="3"/>
  <c r="M37" i="3"/>
  <c r="M66" i="3"/>
  <c r="M177" i="3"/>
  <c r="M336" i="3"/>
  <c r="M307" i="3"/>
  <c r="M67" i="3"/>
  <c r="M310" i="3"/>
  <c r="M293" i="3"/>
  <c r="M242" i="3"/>
  <c r="M216" i="3"/>
  <c r="M41" i="3"/>
  <c r="M75" i="3"/>
  <c r="M203" i="3"/>
  <c r="R246" i="9"/>
  <c r="N315" i="9"/>
  <c r="R208" i="9"/>
  <c r="R68" i="9"/>
  <c r="R159" i="9"/>
  <c r="R147" i="9"/>
  <c r="N241" i="9"/>
  <c r="N254" i="14"/>
  <c r="N227" i="14"/>
  <c r="R227" i="14"/>
  <c r="N198" i="9"/>
  <c r="R105" i="9"/>
  <c r="N252" i="9"/>
  <c r="N84" i="9"/>
  <c r="R84" i="9"/>
  <c r="R161" i="9"/>
  <c r="N161" i="9"/>
  <c r="R115" i="9"/>
  <c r="N115" i="9"/>
  <c r="R76" i="9"/>
  <c r="N76" i="9"/>
  <c r="N304" i="9"/>
  <c r="R304" i="9"/>
  <c r="N244" i="9"/>
  <c r="R244" i="9"/>
  <c r="N232" i="9"/>
  <c r="N260" i="9"/>
  <c r="R260" i="9"/>
  <c r="N282" i="9"/>
  <c r="N333" i="9"/>
  <c r="R333" i="9"/>
  <c r="R203" i="9"/>
  <c r="N203" i="9"/>
  <c r="R27" i="9"/>
  <c r="N27" i="9"/>
  <c r="N263" i="9"/>
  <c r="R263" i="9"/>
  <c r="N321" i="9"/>
  <c r="R321" i="9"/>
  <c r="N127" i="9"/>
  <c r="R127" i="9"/>
  <c r="R119" i="9"/>
  <c r="R308" i="9"/>
  <c r="N308" i="9"/>
  <c r="R136" i="9"/>
  <c r="N224" i="9"/>
  <c r="N313" i="9"/>
  <c r="R238" i="9"/>
  <c r="R316" i="14"/>
  <c r="R121" i="9"/>
  <c r="R160" i="9"/>
  <c r="N70" i="14"/>
  <c r="N306" i="14" l="1"/>
  <c r="N116" i="14"/>
  <c r="R28" i="9"/>
  <c r="R84" i="14"/>
  <c r="R149" i="14"/>
  <c r="R267" i="14"/>
  <c r="N302" i="9"/>
  <c r="R124" i="9"/>
  <c r="R310" i="9"/>
  <c r="N96" i="9"/>
  <c r="R292" i="9"/>
  <c r="N131" i="9"/>
  <c r="R162" i="9"/>
  <c r="N303" i="9"/>
  <c r="N296" i="9"/>
  <c r="N258" i="9"/>
  <c r="R95" i="9"/>
  <c r="N139" i="9"/>
  <c r="R129" i="9"/>
  <c r="R167" i="9"/>
  <c r="N92" i="9"/>
  <c r="N75" i="9"/>
  <c r="R309" i="9"/>
  <c r="R268" i="9"/>
  <c r="R229" i="14"/>
  <c r="N77" i="9"/>
  <c r="R117" i="9"/>
  <c r="N328" i="14"/>
  <c r="R180" i="14"/>
  <c r="R165" i="9"/>
  <c r="R277" i="9"/>
  <c r="N281" i="9"/>
  <c r="N89" i="9"/>
  <c r="N311" i="9"/>
  <c r="R166" i="14"/>
  <c r="N99" i="14"/>
  <c r="N198" i="14"/>
  <c r="N154" i="14"/>
  <c r="R128" i="14"/>
  <c r="N85" i="14"/>
  <c r="N203" i="14"/>
  <c r="R190" i="14"/>
  <c r="N67" i="14"/>
  <c r="R214" i="14"/>
  <c r="R193" i="14"/>
  <c r="R56" i="9"/>
  <c r="N266" i="9"/>
  <c r="R21" i="14"/>
  <c r="R91" i="9"/>
  <c r="N307" i="9"/>
  <c r="R86" i="14"/>
  <c r="R175" i="14"/>
  <c r="N259" i="9"/>
  <c r="R137" i="14"/>
  <c r="R255" i="14"/>
  <c r="R192" i="14"/>
  <c r="R210" i="9"/>
  <c r="N79" i="9"/>
  <c r="R235" i="9"/>
  <c r="R320" i="9"/>
  <c r="N174" i="14"/>
  <c r="N327" i="14"/>
  <c r="R173" i="9"/>
  <c r="N100" i="14"/>
  <c r="N70" i="9"/>
  <c r="N324" i="9"/>
  <c r="N270" i="9"/>
  <c r="N294" i="9"/>
  <c r="R86" i="9"/>
  <c r="R114" i="14"/>
  <c r="N235" i="14"/>
  <c r="N287" i="9"/>
  <c r="R201" i="9"/>
  <c r="N123" i="9"/>
  <c r="R151" i="9"/>
  <c r="R44" i="9"/>
  <c r="R113" i="9"/>
  <c r="N318" i="14"/>
  <c r="R45" i="9"/>
  <c r="N161" i="14"/>
  <c r="R215" i="9"/>
  <c r="R314" i="9"/>
  <c r="R140" i="9"/>
  <c r="R177" i="14"/>
  <c r="R211" i="9"/>
  <c r="N188" i="9"/>
  <c r="R209" i="14"/>
  <c r="R48" i="9"/>
  <c r="N35" i="14"/>
  <c r="N319" i="14"/>
  <c r="N137" i="9"/>
  <c r="R108" i="9"/>
  <c r="K279" i="6"/>
  <c r="L279" i="6" s="1"/>
  <c r="N21" i="9"/>
  <c r="R87" i="9"/>
  <c r="R214" i="9"/>
  <c r="N181" i="9"/>
  <c r="N83" i="9"/>
  <c r="R128" i="9"/>
  <c r="N135" i="9"/>
  <c r="N245" i="9"/>
  <c r="R200" i="9"/>
  <c r="R157" i="9"/>
  <c r="R184" i="14"/>
  <c r="R31" i="14"/>
  <c r="N205" i="9"/>
  <c r="R63" i="14"/>
  <c r="R129" i="14"/>
  <c r="R210" i="14"/>
  <c r="N119" i="14"/>
  <c r="R78" i="14"/>
  <c r="R107" i="9"/>
  <c r="R329" i="9"/>
  <c r="R218" i="9"/>
  <c r="R111" i="9"/>
  <c r="R261" i="14"/>
  <c r="R156" i="14"/>
  <c r="N301" i="14"/>
  <c r="R301" i="9"/>
  <c r="R109" i="9"/>
  <c r="N288" i="9"/>
  <c r="R221" i="14"/>
  <c r="N319" i="9"/>
  <c r="R112" i="14"/>
  <c r="N332" i="14"/>
  <c r="R256" i="9"/>
  <c r="R322" i="14"/>
  <c r="N132" i="9"/>
  <c r="R263" i="14"/>
  <c r="N292" i="14"/>
  <c r="N200" i="14"/>
  <c r="R201" i="14"/>
  <c r="R273" i="9"/>
  <c r="R190" i="9"/>
  <c r="R279" i="14"/>
  <c r="R300" i="9"/>
  <c r="R187" i="9"/>
  <c r="R144" i="14"/>
  <c r="N140" i="14"/>
  <c r="R22" i="9"/>
  <c r="N186" i="9"/>
  <c r="R326" i="14"/>
  <c r="N144" i="9"/>
  <c r="N126" i="14"/>
  <c r="N326" i="9"/>
  <c r="N71" i="14"/>
  <c r="R222" i="9"/>
  <c r="N22" i="14"/>
  <c r="R120" i="9"/>
  <c r="N159" i="14"/>
  <c r="R32" i="9"/>
  <c r="R202" i="9"/>
  <c r="N82" i="9"/>
  <c r="R264" i="14"/>
  <c r="N191" i="9"/>
  <c r="R26" i="9"/>
  <c r="R124" i="14"/>
  <c r="N42" i="9"/>
  <c r="N322" i="9"/>
  <c r="R33" i="14"/>
  <c r="R104" i="9"/>
  <c r="N217" i="14"/>
  <c r="N101" i="9"/>
  <c r="N25" i="9"/>
  <c r="N81" i="14"/>
  <c r="N309" i="14"/>
  <c r="R240" i="14"/>
  <c r="R133" i="9"/>
  <c r="R43" i="9"/>
  <c r="R252" i="14"/>
  <c r="R335" i="9"/>
  <c r="R208" i="14"/>
  <c r="N169" i="14"/>
  <c r="R157" i="14"/>
  <c r="N23" i="14"/>
  <c r="N51" i="9"/>
  <c r="R274" i="14"/>
  <c r="R275" i="9"/>
  <c r="N37" i="9"/>
  <c r="R231" i="14"/>
  <c r="N213" i="9"/>
  <c r="R53" i="9"/>
  <c r="N94" i="14"/>
  <c r="N264" i="9"/>
  <c r="R98" i="9"/>
  <c r="R102" i="14"/>
  <c r="N122" i="9"/>
  <c r="R147" i="14"/>
  <c r="R206" i="9"/>
  <c r="R52" i="14"/>
  <c r="R69" i="14"/>
  <c r="R295" i="9"/>
  <c r="R276" i="9"/>
  <c r="N233" i="9"/>
  <c r="N299" i="9"/>
  <c r="N72" i="9"/>
  <c r="N150" i="14"/>
  <c r="N106" i="9"/>
  <c r="R323" i="14"/>
  <c r="N280" i="9"/>
  <c r="R54" i="14"/>
  <c r="N233" i="14"/>
  <c r="N308" i="14"/>
  <c r="R57" i="14"/>
  <c r="R104" i="14"/>
  <c r="R141" i="9"/>
  <c r="R221" i="9"/>
  <c r="R181" i="14"/>
  <c r="R307" i="14"/>
  <c r="N107" i="14"/>
  <c r="N236" i="14"/>
  <c r="R131" i="14"/>
  <c r="R156" i="9"/>
  <c r="R66" i="14"/>
  <c r="R287" i="14"/>
  <c r="R297" i="14"/>
  <c r="N206" i="14"/>
  <c r="N195" i="14"/>
  <c r="N158" i="9"/>
  <c r="N228" i="14"/>
  <c r="R110" i="14"/>
  <c r="R336" i="9"/>
  <c r="R51" i="14"/>
  <c r="N152" i="9"/>
  <c r="R183" i="9"/>
  <c r="R305" i="14"/>
  <c r="R50" i="9"/>
  <c r="R30" i="14"/>
  <c r="R199" i="14"/>
  <c r="R79" i="14"/>
  <c r="N63" i="9"/>
  <c r="R72" i="14"/>
  <c r="N334" i="14"/>
  <c r="R299" i="14"/>
  <c r="R272" i="14"/>
  <c r="R65" i="9"/>
  <c r="R185" i="14"/>
  <c r="N236" i="9"/>
  <c r="R88" i="14"/>
  <c r="R337" i="9"/>
  <c r="N250" i="14"/>
  <c r="N103" i="9"/>
  <c r="R338" i="9"/>
  <c r="R91" i="14"/>
  <c r="R197" i="14"/>
  <c r="N222" i="14"/>
  <c r="N154" i="9"/>
  <c r="N272" i="9"/>
  <c r="N244" i="14"/>
  <c r="R286" i="9"/>
  <c r="R260" i="14"/>
  <c r="R142" i="14"/>
  <c r="N240" i="9"/>
  <c r="R170" i="14"/>
  <c r="R103" i="14"/>
  <c r="R268" i="14"/>
  <c r="R170" i="9"/>
  <c r="R219" i="14"/>
  <c r="R297" i="9"/>
  <c r="N243" i="9"/>
  <c r="R327" i="9"/>
  <c r="R285" i="9"/>
  <c r="N28" i="14"/>
  <c r="N145" i="14"/>
  <c r="N333" i="14"/>
  <c r="R75" i="14"/>
  <c r="N56" i="14"/>
  <c r="R227" i="9"/>
  <c r="N257" i="9"/>
  <c r="R95" i="14"/>
  <c r="N189" i="9"/>
  <c r="N182" i="9"/>
  <c r="R194" i="14"/>
  <c r="R80" i="9"/>
  <c r="N38" i="9"/>
  <c r="N37" i="14"/>
  <c r="R134" i="14"/>
  <c r="R155" i="14"/>
  <c r="N69" i="9"/>
  <c r="R271" i="9"/>
  <c r="R64" i="9"/>
  <c r="R135" i="14"/>
  <c r="R169" i="9"/>
  <c r="R253" i="9"/>
  <c r="R284" i="9"/>
  <c r="N316" i="9"/>
  <c r="R205" i="14"/>
  <c r="N251" i="9"/>
  <c r="N158" i="14"/>
  <c r="R102" i="9"/>
  <c r="R74" i="14"/>
  <c r="N90" i="9"/>
  <c r="R145" i="9"/>
  <c r="N215" i="14"/>
  <c r="N311" i="14"/>
  <c r="R68" i="14"/>
  <c r="N41" i="9"/>
  <c r="R204" i="9"/>
  <c r="R26" i="14"/>
  <c r="N248" i="14"/>
  <c r="R89" i="14"/>
  <c r="R312" i="14"/>
  <c r="R281" i="14"/>
  <c r="R296" i="14"/>
  <c r="R182" i="14"/>
  <c r="R71" i="9"/>
  <c r="R251" i="14"/>
  <c r="N133" i="14"/>
  <c r="R179" i="9"/>
  <c r="K239" i="6"/>
  <c r="P239" i="6" s="1"/>
  <c r="W7" i="6"/>
  <c r="K66" i="6"/>
  <c r="L66" i="6" s="1"/>
  <c r="R192" i="9"/>
  <c r="K291" i="6"/>
  <c r="L291" i="6" s="1"/>
  <c r="N185" i="9"/>
  <c r="K61" i="6"/>
  <c r="P61" i="6" s="1"/>
  <c r="K315" i="6"/>
  <c r="L315" i="6" s="1"/>
  <c r="R171" i="9"/>
  <c r="R258" i="14"/>
  <c r="N38" i="14"/>
  <c r="R241" i="14"/>
  <c r="N74" i="9"/>
  <c r="R60" i="9"/>
  <c r="K288" i="6"/>
  <c r="P288" i="6" s="1"/>
  <c r="K277" i="6"/>
  <c r="L277" i="6" s="1"/>
  <c r="K209" i="6"/>
  <c r="L209" i="6" s="1"/>
  <c r="K80" i="6"/>
  <c r="L80" i="6" s="1"/>
  <c r="K93" i="6"/>
  <c r="P93" i="6" s="1"/>
  <c r="K126" i="6"/>
  <c r="L126" i="6" s="1"/>
  <c r="R118" i="14"/>
  <c r="N320" i="14"/>
  <c r="R62" i="9"/>
  <c r="K313" i="6"/>
  <c r="L313" i="6" s="1"/>
  <c r="N248" i="9"/>
  <c r="R40" i="9"/>
  <c r="R291" i="14"/>
  <c r="W14" i="6"/>
  <c r="K109" i="6"/>
  <c r="P109" i="6" s="1"/>
  <c r="K97" i="6"/>
  <c r="P97" i="6" s="1"/>
  <c r="K105" i="6"/>
  <c r="P105" i="6" s="1"/>
  <c r="K246" i="6"/>
  <c r="L246" i="6" s="1"/>
  <c r="N32" i="14"/>
  <c r="N195" i="9"/>
  <c r="K333" i="6"/>
  <c r="L333" i="6" s="1"/>
  <c r="K153" i="6"/>
  <c r="P153" i="6" s="1"/>
  <c r="K99" i="6"/>
  <c r="L99" i="6" s="1"/>
  <c r="W12" i="6"/>
  <c r="K33" i="6"/>
  <c r="L33" i="6" s="1"/>
  <c r="K143" i="6"/>
  <c r="L143" i="6" s="1"/>
  <c r="R288" i="14"/>
  <c r="N243" i="14"/>
  <c r="N212" i="14"/>
  <c r="N325" i="9"/>
  <c r="N67" i="9"/>
  <c r="N97" i="14"/>
  <c r="N52" i="9"/>
  <c r="R46" i="9"/>
  <c r="K48" i="6"/>
  <c r="L48" i="6" s="1"/>
  <c r="K240" i="6"/>
  <c r="L240" i="6" s="1"/>
  <c r="K274" i="6"/>
  <c r="P274" i="6" s="1"/>
  <c r="K51" i="6"/>
  <c r="L51" i="6" s="1"/>
  <c r="K156" i="6"/>
  <c r="L156" i="6" s="1"/>
  <c r="N143" i="14"/>
  <c r="R42" i="14"/>
  <c r="N178" i="9"/>
  <c r="R168" i="9"/>
  <c r="K203" i="6"/>
  <c r="P203" i="6" s="1"/>
  <c r="R226" i="14"/>
  <c r="N176" i="9"/>
  <c r="N179" i="14"/>
  <c r="K23" i="6"/>
  <c r="P23" i="6" s="1"/>
  <c r="K286" i="6"/>
  <c r="L286" i="6" s="1"/>
  <c r="K88" i="6"/>
  <c r="L88" i="6" s="1"/>
  <c r="K242" i="6"/>
  <c r="L242" i="6" s="1"/>
  <c r="K25" i="6"/>
  <c r="L25" i="6" s="1"/>
  <c r="N271" i="14"/>
  <c r="R331" i="9"/>
  <c r="R125" i="9"/>
  <c r="W17" i="6"/>
  <c r="W5" i="6"/>
  <c r="N225" i="9"/>
  <c r="N325" i="14"/>
  <c r="N96" i="14"/>
  <c r="R266" i="14"/>
  <c r="R121" i="14"/>
  <c r="N245" i="14"/>
  <c r="K303" i="6"/>
  <c r="L303" i="6" s="1"/>
  <c r="K335" i="6"/>
  <c r="P335" i="6" s="1"/>
  <c r="K112" i="6"/>
  <c r="L112" i="6" s="1"/>
  <c r="K68" i="6"/>
  <c r="L68" i="6" s="1"/>
  <c r="K193" i="6"/>
  <c r="L193" i="6" s="1"/>
  <c r="N219" i="9"/>
  <c r="R188" i="14"/>
  <c r="R230" i="14"/>
  <c r="R295" i="14"/>
  <c r="N184" i="9"/>
  <c r="R59" i="9"/>
  <c r="R47" i="9"/>
  <c r="R120" i="14"/>
  <c r="N55" i="9"/>
  <c r="R85" i="9"/>
  <c r="R242" i="9"/>
  <c r="N36" i="9"/>
  <c r="R25" i="14"/>
  <c r="R269" i="14"/>
  <c r="N94" i="9"/>
  <c r="R132" i="14"/>
  <c r="N33" i="9"/>
  <c r="N180" i="9"/>
  <c r="R336" i="14"/>
  <c r="N47" i="14"/>
  <c r="R323" i="9"/>
  <c r="N176" i="14"/>
  <c r="R317" i="9"/>
  <c r="N216" i="14"/>
  <c r="R49" i="14"/>
  <c r="R285" i="14"/>
  <c r="N143" i="9"/>
  <c r="R166" i="9"/>
  <c r="R163" i="9"/>
  <c r="N289" i="14"/>
  <c r="R278" i="14"/>
  <c r="R232" i="14"/>
  <c r="N76" i="14"/>
  <c r="N249" i="9"/>
  <c r="N58" i="14"/>
  <c r="N313" i="14"/>
  <c r="N174" i="9"/>
  <c r="R332" i="9"/>
  <c r="R60" i="14"/>
  <c r="N43" i="14"/>
  <c r="R298" i="9"/>
  <c r="N130" i="9"/>
  <c r="N225" i="14"/>
  <c r="N58" i="9"/>
  <c r="R46" i="14"/>
  <c r="R149" i="9"/>
  <c r="R141" i="14"/>
  <c r="N162" i="14"/>
  <c r="R207" i="14"/>
  <c r="R168" i="14"/>
  <c r="R280" i="14"/>
  <c r="R34" i="14"/>
  <c r="R178" i="14"/>
  <c r="N48" i="14"/>
  <c r="N312" i="9"/>
  <c r="N256" i="14"/>
  <c r="R54" i="9"/>
  <c r="N152" i="14"/>
  <c r="N229" i="9"/>
  <c r="N64" i="14"/>
  <c r="R239" i="9"/>
  <c r="R163" i="14"/>
  <c r="N88" i="9"/>
  <c r="R282" i="14"/>
  <c r="N306" i="9"/>
  <c r="N216" i="9"/>
  <c r="R53" i="14"/>
  <c r="N93" i="9"/>
  <c r="N189" i="14"/>
  <c r="R150" i="9"/>
  <c r="R247" i="9"/>
  <c r="N212" i="9"/>
  <c r="N108" i="14"/>
  <c r="R186" i="14"/>
  <c r="N112" i="9"/>
  <c r="N218" i="14"/>
  <c r="R24" i="14"/>
  <c r="R98" i="14"/>
  <c r="N213" i="14"/>
  <c r="R175" i="9"/>
  <c r="R27" i="14"/>
  <c r="N127" i="14"/>
  <c r="N302" i="14"/>
  <c r="R111" i="14"/>
  <c r="R290" i="9"/>
  <c r="R177" i="9"/>
  <c r="R334" i="9"/>
  <c r="R314" i="14"/>
  <c r="R35" i="9"/>
  <c r="R193" i="9"/>
  <c r="N125" i="14"/>
  <c r="R24" i="9"/>
  <c r="R254" i="9"/>
  <c r="N40" i="14"/>
  <c r="R262" i="9"/>
  <c r="R293" i="9"/>
  <c r="K44" i="6"/>
  <c r="P44" i="6" s="1"/>
  <c r="K168" i="6"/>
  <c r="L168" i="6" s="1"/>
  <c r="K284" i="6"/>
  <c r="L284" i="6" s="1"/>
  <c r="K114" i="6"/>
  <c r="L114" i="6" s="1"/>
  <c r="K232" i="6"/>
  <c r="P232" i="6" s="1"/>
  <c r="K305" i="6"/>
  <c r="P305" i="6" s="1"/>
  <c r="K195" i="6"/>
  <c r="L195" i="6" s="1"/>
  <c r="K299" i="6"/>
  <c r="P299" i="6" s="1"/>
  <c r="K210" i="6"/>
  <c r="P210" i="6" s="1"/>
  <c r="K113" i="6"/>
  <c r="L113" i="6" s="1"/>
  <c r="K152" i="6"/>
  <c r="L152" i="6" s="1"/>
  <c r="K332" i="6"/>
  <c r="P332" i="6" s="1"/>
  <c r="K323" i="6"/>
  <c r="L323" i="6" s="1"/>
  <c r="K118" i="6"/>
  <c r="L118" i="6" s="1"/>
  <c r="K251" i="6"/>
  <c r="L251" i="6" s="1"/>
  <c r="K22" i="6"/>
  <c r="P22" i="6" s="1"/>
  <c r="W3" i="6"/>
  <c r="K32" i="6"/>
  <c r="L32" i="6" s="1"/>
  <c r="K227" i="6"/>
  <c r="L227" i="6" s="1"/>
  <c r="K205" i="6"/>
  <c r="L205" i="6" s="1"/>
  <c r="W10" i="6"/>
  <c r="K39" i="6"/>
  <c r="P39" i="6" s="1"/>
  <c r="K330" i="6"/>
  <c r="P330" i="6" s="1"/>
  <c r="K336" i="6"/>
  <c r="L336" i="6" s="1"/>
  <c r="K92" i="6"/>
  <c r="L92" i="6" s="1"/>
  <c r="K181" i="6"/>
  <c r="L181" i="6" s="1"/>
  <c r="K290" i="6"/>
  <c r="L290" i="6" s="1"/>
  <c r="K132" i="6"/>
  <c r="P132" i="6" s="1"/>
  <c r="K257" i="6"/>
  <c r="P257" i="6" s="1"/>
  <c r="K337" i="6"/>
  <c r="P337" i="6" s="1"/>
  <c r="K294" i="6"/>
  <c r="P294" i="6" s="1"/>
  <c r="K289" i="6"/>
  <c r="P289" i="6" s="1"/>
  <c r="K310" i="6"/>
  <c r="P310" i="6" s="1"/>
  <c r="K200" i="6"/>
  <c r="L200" i="6" s="1"/>
  <c r="K106" i="6"/>
  <c r="L106" i="6" s="1"/>
  <c r="K36" i="6"/>
  <c r="L36" i="6" s="1"/>
  <c r="W18" i="6"/>
  <c r="K129" i="6"/>
  <c r="L129" i="6" s="1"/>
  <c r="W2" i="6"/>
  <c r="K301" i="6"/>
  <c r="L301" i="6" s="1"/>
  <c r="K55" i="6"/>
  <c r="L55" i="6" s="1"/>
  <c r="K238" i="6"/>
  <c r="L238" i="6" s="1"/>
  <c r="K47" i="6"/>
  <c r="L47" i="6" s="1"/>
  <c r="R49" i="9"/>
  <c r="R300" i="14"/>
  <c r="N39" i="9"/>
  <c r="N226" i="9"/>
  <c r="R115" i="14"/>
  <c r="R265" i="14"/>
  <c r="N276" i="14"/>
  <c r="N196" i="9"/>
  <c r="R211" i="14"/>
  <c r="R228" i="9"/>
  <c r="R146" i="14"/>
  <c r="R57" i="9"/>
  <c r="R148" i="9"/>
  <c r="K110" i="6"/>
  <c r="L110" i="6" s="1"/>
  <c r="K306" i="6"/>
  <c r="L306" i="6" s="1"/>
  <c r="K267" i="6"/>
  <c r="L267" i="6" s="1"/>
  <c r="K60" i="6"/>
  <c r="P60" i="6" s="1"/>
  <c r="K21" i="6"/>
  <c r="L21" i="6" s="1"/>
  <c r="K133" i="6"/>
  <c r="P133" i="6" s="1"/>
  <c r="K37" i="6"/>
  <c r="P37" i="6" s="1"/>
  <c r="K128" i="6"/>
  <c r="L128" i="6" s="1"/>
  <c r="K253" i="6"/>
  <c r="L253" i="6" s="1"/>
  <c r="K102" i="6"/>
  <c r="P102" i="6" s="1"/>
  <c r="K161" i="6"/>
  <c r="L161" i="6" s="1"/>
  <c r="K62" i="6"/>
  <c r="L62" i="6" s="1"/>
  <c r="K107" i="6"/>
  <c r="P107" i="6" s="1"/>
  <c r="K230" i="6"/>
  <c r="P230" i="6" s="1"/>
  <c r="K287" i="6"/>
  <c r="L287" i="6" s="1"/>
  <c r="W13" i="6"/>
  <c r="K241" i="6"/>
  <c r="L241" i="6" s="1"/>
  <c r="K159" i="6"/>
  <c r="L159" i="6" s="1"/>
  <c r="K282" i="6"/>
  <c r="L282" i="6" s="1"/>
  <c r="K73" i="6"/>
  <c r="P73" i="6" s="1"/>
  <c r="K191" i="6"/>
  <c r="P191" i="6" s="1"/>
  <c r="K46" i="6"/>
  <c r="L46" i="6" s="1"/>
  <c r="K280" i="6"/>
  <c r="L280" i="6" s="1"/>
  <c r="K158" i="6"/>
  <c r="L158" i="6" s="1"/>
  <c r="K50" i="6"/>
  <c r="L50" i="6" s="1"/>
  <c r="K86" i="6"/>
  <c r="L86" i="6" s="1"/>
  <c r="K248" i="6"/>
  <c r="L248" i="6" s="1"/>
  <c r="K329" i="6"/>
  <c r="P329" i="6" s="1"/>
  <c r="K84" i="6"/>
  <c r="L84" i="6" s="1"/>
  <c r="K328" i="6"/>
  <c r="P328" i="6" s="1"/>
  <c r="K269" i="6"/>
  <c r="P269" i="6" s="1"/>
  <c r="K142" i="6"/>
  <c r="L142" i="6" s="1"/>
  <c r="K197" i="6"/>
  <c r="L197" i="6" s="1"/>
  <c r="K141" i="6"/>
  <c r="L141" i="6" s="1"/>
  <c r="K140" i="6"/>
  <c r="P140" i="6" s="1"/>
  <c r="K40" i="6"/>
  <c r="L40" i="6" s="1"/>
  <c r="K111" i="6"/>
  <c r="P111" i="6" s="1"/>
  <c r="K204" i="6"/>
  <c r="L204" i="6" s="1"/>
  <c r="K96" i="6"/>
  <c r="P96" i="6" s="1"/>
  <c r="K170" i="6"/>
  <c r="L170" i="6" s="1"/>
  <c r="K124" i="6"/>
  <c r="P124" i="6" s="1"/>
  <c r="K53" i="6"/>
  <c r="P53" i="6" s="1"/>
  <c r="K100" i="6"/>
  <c r="P100" i="6" s="1"/>
  <c r="N148" i="14"/>
  <c r="R106" i="14"/>
  <c r="N101" i="14"/>
  <c r="R231" i="9"/>
  <c r="R234" i="9"/>
  <c r="R122" i="14"/>
  <c r="K312" i="6"/>
  <c r="P312" i="6" s="1"/>
  <c r="K64" i="6"/>
  <c r="L64" i="6" s="1"/>
  <c r="K173" i="6"/>
  <c r="L173" i="6" s="1"/>
  <c r="K326" i="6"/>
  <c r="P326" i="6" s="1"/>
  <c r="K69" i="6"/>
  <c r="L69" i="6" s="1"/>
  <c r="K249" i="6"/>
  <c r="L249" i="6" s="1"/>
  <c r="K91" i="6"/>
  <c r="L91" i="6" s="1"/>
  <c r="K226" i="6"/>
  <c r="P226" i="6" s="1"/>
  <c r="W19" i="6"/>
  <c r="K307" i="6"/>
  <c r="L307" i="6" s="1"/>
  <c r="K219" i="6"/>
  <c r="P219" i="6" s="1"/>
  <c r="K211" i="6"/>
  <c r="L211" i="6" s="1"/>
  <c r="K163" i="6"/>
  <c r="P163" i="6" s="1"/>
  <c r="K316" i="6"/>
  <c r="L316" i="6" s="1"/>
  <c r="K322" i="6"/>
  <c r="L322" i="6" s="1"/>
  <c r="K276" i="6"/>
  <c r="P276" i="6" s="1"/>
  <c r="W15" i="6"/>
  <c r="K52" i="6"/>
  <c r="L52" i="6" s="1"/>
  <c r="K144" i="6"/>
  <c r="P144" i="6" s="1"/>
  <c r="K264" i="6"/>
  <c r="P264" i="6" s="1"/>
  <c r="K266" i="6"/>
  <c r="L266" i="6" s="1"/>
  <c r="K327" i="6"/>
  <c r="L327" i="6" s="1"/>
  <c r="K250" i="6"/>
  <c r="P250" i="6" s="1"/>
  <c r="K220" i="6"/>
  <c r="L220" i="6" s="1"/>
  <c r="K30" i="6"/>
  <c r="P30" i="6" s="1"/>
  <c r="K214" i="6"/>
  <c r="L214" i="6" s="1"/>
  <c r="K234" i="6"/>
  <c r="L234" i="6" s="1"/>
  <c r="K70" i="6"/>
  <c r="P70" i="6" s="1"/>
  <c r="K90" i="6"/>
  <c r="L90" i="6" s="1"/>
  <c r="K174" i="6"/>
  <c r="L174" i="6" s="1"/>
  <c r="K172" i="6"/>
  <c r="L172" i="6" s="1"/>
  <c r="K235" i="6"/>
  <c r="P235" i="6" s="1"/>
  <c r="K272" i="6"/>
  <c r="L272" i="6" s="1"/>
  <c r="K270" i="6"/>
  <c r="P270" i="6" s="1"/>
  <c r="K127" i="6"/>
  <c r="P127" i="6" s="1"/>
  <c r="K208" i="6"/>
  <c r="P208" i="6" s="1"/>
  <c r="K262" i="6"/>
  <c r="L262" i="6" s="1"/>
  <c r="K171" i="6"/>
  <c r="L171" i="6" s="1"/>
  <c r="K177" i="6"/>
  <c r="P177" i="6" s="1"/>
  <c r="K29" i="6"/>
  <c r="P29" i="6" s="1"/>
  <c r="K56" i="6"/>
  <c r="P56" i="6" s="1"/>
  <c r="K155" i="6"/>
  <c r="L155" i="6" s="1"/>
  <c r="R223" i="9"/>
  <c r="R153" i="9"/>
  <c r="R113" i="14"/>
  <c r="N164" i="9"/>
  <c r="R66" i="9"/>
  <c r="N278" i="9"/>
  <c r="R80" i="14"/>
  <c r="R293" i="14"/>
  <c r="R199" i="9"/>
  <c r="R139" i="14"/>
  <c r="R164" i="14"/>
  <c r="W8" i="6"/>
  <c r="K271" i="6"/>
  <c r="P271" i="6" s="1"/>
  <c r="K42" i="6"/>
  <c r="P42" i="6" s="1"/>
  <c r="K295" i="6"/>
  <c r="P295" i="6" s="1"/>
  <c r="K194" i="6"/>
  <c r="L194" i="6" s="1"/>
  <c r="K145" i="6"/>
  <c r="P145" i="6" s="1"/>
  <c r="K154" i="6"/>
  <c r="P154" i="6" s="1"/>
  <c r="K65" i="6"/>
  <c r="L65" i="6" s="1"/>
  <c r="K49" i="6"/>
  <c r="L49" i="6" s="1"/>
  <c r="K176" i="6"/>
  <c r="P176" i="6" s="1"/>
  <c r="K122" i="6"/>
  <c r="L122" i="6" s="1"/>
  <c r="K296" i="6"/>
  <c r="P296" i="6" s="1"/>
  <c r="K298" i="6"/>
  <c r="P298" i="6" s="1"/>
  <c r="K256" i="6"/>
  <c r="P256" i="6" s="1"/>
  <c r="K135" i="6"/>
  <c r="L135" i="6" s="1"/>
  <c r="K309" i="6"/>
  <c r="L309" i="6" s="1"/>
  <c r="K213" i="6"/>
  <c r="P213" i="6" s="1"/>
  <c r="K192" i="6"/>
  <c r="P192" i="6" s="1"/>
  <c r="K179" i="6"/>
  <c r="P179" i="6" s="1"/>
  <c r="W4" i="6"/>
  <c r="K131" i="6"/>
  <c r="L131" i="6" s="1"/>
  <c r="K231" i="6"/>
  <c r="P231" i="6" s="1"/>
  <c r="K202" i="6"/>
  <c r="P202" i="6" s="1"/>
  <c r="K221" i="6"/>
  <c r="P221" i="6" s="1"/>
  <c r="K104" i="6"/>
  <c r="L104" i="6" s="1"/>
  <c r="W9" i="6"/>
  <c r="K244" i="6"/>
  <c r="L244" i="6" s="1"/>
  <c r="K338" i="6"/>
  <c r="L338" i="6" s="1"/>
  <c r="K182" i="6"/>
  <c r="L182" i="6" s="1"/>
  <c r="K27" i="6"/>
  <c r="L27" i="6" s="1"/>
  <c r="K147" i="6"/>
  <c r="L147" i="6" s="1"/>
  <c r="K74" i="6"/>
  <c r="L74" i="6" s="1"/>
  <c r="K119" i="6"/>
  <c r="P119" i="6" s="1"/>
  <c r="K245" i="6"/>
  <c r="L245" i="6" s="1"/>
  <c r="K188" i="6"/>
  <c r="L188" i="6" s="1"/>
  <c r="K222" i="6"/>
  <c r="P222" i="6" s="1"/>
  <c r="K117" i="6"/>
  <c r="L117" i="6" s="1"/>
  <c r="W16" i="6"/>
  <c r="K146" i="6"/>
  <c r="P146" i="6" s="1"/>
  <c r="K311" i="6"/>
  <c r="L311" i="6" s="1"/>
  <c r="K54" i="6"/>
  <c r="P54" i="6" s="1"/>
  <c r="K229" i="6"/>
  <c r="P229" i="6" s="1"/>
  <c r="N257" i="14"/>
  <c r="K78" i="6"/>
  <c r="P78" i="6" s="1"/>
  <c r="K120" i="6"/>
  <c r="L120" i="6" s="1"/>
  <c r="K150" i="6"/>
  <c r="L150" i="6" s="1"/>
  <c r="W6" i="6"/>
  <c r="K34" i="6"/>
  <c r="P34" i="6" s="1"/>
  <c r="K258" i="6"/>
  <c r="L258" i="6" s="1"/>
  <c r="K26" i="6"/>
  <c r="L26" i="6" s="1"/>
  <c r="K157" i="6"/>
  <c r="L157" i="6" s="1"/>
  <c r="K275" i="6"/>
  <c r="L275" i="6" s="1"/>
  <c r="K265" i="6"/>
  <c r="P265" i="6" s="1"/>
  <c r="K247" i="6"/>
  <c r="L247" i="6" s="1"/>
  <c r="K149" i="6"/>
  <c r="L149" i="6" s="1"/>
  <c r="K255" i="6"/>
  <c r="L255" i="6" s="1"/>
  <c r="K134" i="6"/>
  <c r="P134" i="6" s="1"/>
  <c r="K24" i="6"/>
  <c r="L24" i="6" s="1"/>
  <c r="K186" i="6"/>
  <c r="P186" i="6" s="1"/>
  <c r="K334" i="6"/>
  <c r="P334" i="6" s="1"/>
  <c r="K121" i="6"/>
  <c r="L121" i="6" s="1"/>
  <c r="K94" i="6"/>
  <c r="P94" i="6" s="1"/>
  <c r="K218" i="6"/>
  <c r="L218" i="6" s="1"/>
  <c r="K187" i="6"/>
  <c r="L187" i="6" s="1"/>
  <c r="K252" i="6"/>
  <c r="P252" i="6" s="1"/>
  <c r="K263" i="6"/>
  <c r="L263" i="6" s="1"/>
  <c r="K224" i="6"/>
  <c r="L224" i="6" s="1"/>
  <c r="K77" i="6"/>
  <c r="L77" i="6" s="1"/>
  <c r="K340" i="6"/>
  <c r="L340" i="6" s="1"/>
  <c r="K285" i="6"/>
  <c r="L285" i="6" s="1"/>
  <c r="K103" i="6"/>
  <c r="P103" i="6" s="1"/>
  <c r="K130" i="6"/>
  <c r="P130" i="6" s="1"/>
  <c r="K169" i="6"/>
  <c r="L169" i="6" s="1"/>
  <c r="K223" i="6"/>
  <c r="P223" i="6" s="1"/>
  <c r="K148" i="6"/>
  <c r="L148" i="6" s="1"/>
  <c r="K283" i="6"/>
  <c r="L283" i="6" s="1"/>
  <c r="K57" i="6"/>
  <c r="L57" i="6" s="1"/>
  <c r="K165" i="6"/>
  <c r="L165" i="6" s="1"/>
  <c r="K166" i="6"/>
  <c r="L166" i="6" s="1"/>
  <c r="K260" i="6"/>
  <c r="L260" i="6" s="1"/>
  <c r="K125" i="6"/>
  <c r="L125" i="6" s="1"/>
  <c r="K75" i="6"/>
  <c r="P75" i="6" s="1"/>
  <c r="K207" i="6"/>
  <c r="P207" i="6" s="1"/>
  <c r="K45" i="6"/>
  <c r="L45" i="6" s="1"/>
  <c r="K31" i="6"/>
  <c r="P31" i="6" s="1"/>
  <c r="N223" i="14"/>
  <c r="R155" i="9"/>
  <c r="R209" i="9"/>
  <c r="N97" i="9"/>
  <c r="R194" i="9"/>
  <c r="R151" i="14"/>
  <c r="R153" i="14"/>
  <c r="R265" i="9"/>
  <c r="R93" i="14"/>
  <c r="R247" i="14"/>
  <c r="R234" i="14"/>
  <c r="K28" i="6"/>
  <c r="L28" i="6" s="1"/>
  <c r="K160" i="6"/>
  <c r="P160" i="6" s="1"/>
  <c r="K123" i="6"/>
  <c r="P123" i="6" s="1"/>
  <c r="K108" i="6"/>
  <c r="P108" i="6" s="1"/>
  <c r="K76" i="6"/>
  <c r="L76" i="6" s="1"/>
  <c r="K139" i="6"/>
  <c r="L139" i="6" s="1"/>
  <c r="K82" i="6"/>
  <c r="L82" i="6" s="1"/>
  <c r="K83" i="6"/>
  <c r="P83" i="6" s="1"/>
  <c r="K261" i="6"/>
  <c r="L261" i="6" s="1"/>
  <c r="K216" i="6"/>
  <c r="P216" i="6" s="1"/>
  <c r="K151" i="6"/>
  <c r="L151" i="6" s="1"/>
  <c r="K190" i="6"/>
  <c r="P190" i="6" s="1"/>
  <c r="K116" i="6"/>
  <c r="P116" i="6" s="1"/>
  <c r="K180" i="6"/>
  <c r="L180" i="6" s="1"/>
  <c r="K273" i="6"/>
  <c r="P273" i="6" s="1"/>
  <c r="K184" i="6"/>
  <c r="L184" i="6" s="1"/>
  <c r="K178" i="6"/>
  <c r="P178" i="6" s="1"/>
  <c r="K318" i="6"/>
  <c r="P318" i="6" s="1"/>
  <c r="K293" i="6"/>
  <c r="P293" i="6" s="1"/>
  <c r="K35" i="6"/>
  <c r="L35" i="6" s="1"/>
  <c r="K58" i="6"/>
  <c r="L58" i="6" s="1"/>
  <c r="K259" i="6"/>
  <c r="P259" i="6" s="1"/>
  <c r="K79" i="6"/>
  <c r="L79" i="6" s="1"/>
  <c r="W20" i="6"/>
  <c r="K41" i="6"/>
  <c r="P41" i="6" s="1"/>
  <c r="K320" i="6"/>
  <c r="L320" i="6" s="1"/>
  <c r="K167" i="6"/>
  <c r="P167" i="6" s="1"/>
  <c r="K324" i="6"/>
  <c r="P324" i="6" s="1"/>
  <c r="K137" i="6"/>
  <c r="P137" i="6" s="1"/>
  <c r="K314" i="6"/>
  <c r="P314" i="6" s="1"/>
  <c r="K196" i="6"/>
  <c r="L196" i="6" s="1"/>
  <c r="K308" i="6"/>
  <c r="P308" i="6" s="1"/>
  <c r="K319" i="6"/>
  <c r="L319" i="6" s="1"/>
  <c r="K278" i="6"/>
  <c r="P278" i="6" s="1"/>
  <c r="K233" i="6"/>
  <c r="L233" i="6" s="1"/>
  <c r="K136" i="6"/>
  <c r="L136" i="6" s="1"/>
  <c r="K71" i="6"/>
  <c r="L71" i="6" s="1"/>
  <c r="K101" i="6"/>
  <c r="P101" i="6" s="1"/>
  <c r="K325" i="6"/>
  <c r="P325" i="6" s="1"/>
  <c r="K217" i="6"/>
  <c r="P217" i="6" s="1"/>
  <c r="K254" i="6"/>
  <c r="L254" i="6" s="1"/>
  <c r="K331" i="6"/>
  <c r="P331" i="6" s="1"/>
  <c r="R165" i="14"/>
  <c r="K228" i="6"/>
  <c r="L228" i="6" s="1"/>
  <c r="K72" i="6"/>
  <c r="L72" i="6" s="1"/>
  <c r="K95" i="6"/>
  <c r="L95" i="6" s="1"/>
  <c r="K236" i="6"/>
  <c r="L236" i="6" s="1"/>
  <c r="K43" i="6"/>
  <c r="P43" i="6" s="1"/>
  <c r="K302" i="6"/>
  <c r="L302" i="6" s="1"/>
  <c r="K85" i="6"/>
  <c r="L85" i="6" s="1"/>
  <c r="K115" i="6"/>
  <c r="P115" i="6" s="1"/>
  <c r="K300" i="6"/>
  <c r="P300" i="6" s="1"/>
  <c r="W11" i="6"/>
  <c r="K212" i="6"/>
  <c r="P212" i="6" s="1"/>
  <c r="K175" i="6"/>
  <c r="L175" i="6" s="1"/>
  <c r="K189" i="6"/>
  <c r="P189" i="6" s="1"/>
  <c r="K243" i="6"/>
  <c r="P243" i="6" s="1"/>
  <c r="K59" i="6"/>
  <c r="P59" i="6" s="1"/>
  <c r="K164" i="6"/>
  <c r="P164" i="6" s="1"/>
  <c r="K199" i="6"/>
  <c r="P199" i="6" s="1"/>
  <c r="K183" i="6"/>
  <c r="P183" i="6" s="1"/>
  <c r="K67" i="6"/>
  <c r="P67" i="6" s="1"/>
  <c r="K81" i="6"/>
  <c r="L81" i="6" s="1"/>
  <c r="K162" i="6"/>
  <c r="P162" i="6" s="1"/>
  <c r="K297" i="6"/>
  <c r="P297" i="6" s="1"/>
  <c r="K321" i="6"/>
  <c r="P321" i="6" s="1"/>
  <c r="K87" i="6"/>
  <c r="P87" i="6" s="1"/>
  <c r="K206" i="6"/>
  <c r="L206" i="6" s="1"/>
  <c r="K98" i="6"/>
  <c r="P98" i="6" s="1"/>
  <c r="K268" i="6"/>
  <c r="P268" i="6" s="1"/>
  <c r="K185" i="6"/>
  <c r="P185" i="6" s="1"/>
  <c r="K138" i="6"/>
  <c r="P138" i="6" s="1"/>
  <c r="K215" i="6"/>
  <c r="L215" i="6" s="1"/>
  <c r="K339" i="6"/>
  <c r="L339" i="6" s="1"/>
  <c r="K198" i="6"/>
  <c r="P198" i="6" s="1"/>
  <c r="K292" i="6"/>
  <c r="P292" i="6" s="1"/>
  <c r="K201" i="6"/>
  <c r="P201" i="6" s="1"/>
  <c r="K89" i="6"/>
  <c r="L89" i="6" s="1"/>
  <c r="K225" i="6"/>
  <c r="P225" i="6" s="1"/>
  <c r="K317" i="6"/>
  <c r="P317" i="6" s="1"/>
  <c r="K38" i="6"/>
  <c r="L38" i="6" s="1"/>
  <c r="K63" i="6"/>
  <c r="L63" i="6" s="1"/>
  <c r="K304" i="6"/>
  <c r="P304" i="6" s="1"/>
  <c r="K281" i="6"/>
  <c r="L281" i="6" s="1"/>
  <c r="R78" i="9"/>
  <c r="R90" i="14"/>
  <c r="R50" i="14"/>
  <c r="N73" i="9"/>
  <c r="R318" i="9"/>
  <c r="R321" i="14"/>
  <c r="R290" i="14"/>
  <c r="N110" i="9"/>
  <c r="R196" i="14"/>
  <c r="R305" i="9"/>
  <c r="N99" i="9"/>
  <c r="R187" i="14"/>
  <c r="R304" i="14"/>
  <c r="N62" i="14"/>
  <c r="N237" i="14"/>
  <c r="N117" i="14"/>
  <c r="R237" i="9"/>
  <c r="N109" i="14"/>
  <c r="R36" i="14"/>
  <c r="R207" i="9"/>
  <c r="N269" i="9"/>
  <c r="R204" i="14"/>
  <c r="R65" i="14"/>
  <c r="N55" i="14"/>
  <c r="R283" i="9"/>
  <c r="N100" i="9"/>
  <c r="R136" i="14"/>
  <c r="R81" i="9"/>
  <c r="N328" i="9"/>
  <c r="R30" i="9"/>
  <c r="R171" i="14"/>
  <c r="R105" i="14"/>
  <c r="N331" i="14"/>
  <c r="R142" i="9"/>
  <c r="R274" i="9"/>
  <c r="R83" i="14"/>
  <c r="N172" i="9"/>
  <c r="N173" i="14"/>
  <c r="N118" i="9"/>
  <c r="R279" i="9"/>
  <c r="R92" i="14"/>
  <c r="R183" i="14"/>
  <c r="N160" i="14"/>
  <c r="N238" i="14"/>
  <c r="N261" i="9"/>
  <c r="R330" i="14"/>
  <c r="N202" i="14"/>
  <c r="N197" i="9"/>
  <c r="N41" i="14"/>
  <c r="R289" i="9"/>
  <c r="R335" i="14"/>
  <c r="N82" i="14"/>
  <c r="R250" i="9"/>
  <c r="N277" i="14"/>
  <c r="R39" i="14"/>
  <c r="R239" i="14"/>
  <c r="R246" i="14"/>
  <c r="R273" i="14"/>
  <c r="R286" i="14"/>
  <c r="N29" i="9"/>
  <c r="R44" i="14"/>
  <c r="N315" i="14"/>
  <c r="R123" i="14"/>
  <c r="R34" i="9"/>
  <c r="R126" i="9"/>
  <c r="R23" i="9"/>
  <c r="R255" i="9"/>
  <c r="R114" i="9"/>
  <c r="N330" i="9"/>
  <c r="R242" i="14"/>
  <c r="R31" i="9"/>
  <c r="R249" i="14"/>
  <c r="R275" i="14"/>
  <c r="R267" i="9"/>
  <c r="R138" i="9"/>
  <c r="R284" i="14"/>
  <c r="N283" i="14"/>
  <c r="N294" i="14"/>
  <c r="R310" i="14"/>
  <c r="N262" i="14"/>
  <c r="R298" i="14"/>
  <c r="R303" i="14"/>
  <c r="N73" i="14"/>
  <c r="R253" i="14"/>
  <c r="R217" i="9"/>
  <c r="R230" i="9"/>
  <c r="R220" i="14"/>
  <c r="N61" i="9"/>
  <c r="R291" i="9"/>
  <c r="N146" i="9"/>
  <c r="N116" i="9"/>
  <c r="R87" i="14"/>
  <c r="R45" i="14"/>
  <c r="R130" i="14"/>
  <c r="R61" i="14"/>
  <c r="R270" i="14"/>
  <c r="N77" i="14"/>
  <c r="R317" i="14"/>
  <c r="N224" i="14"/>
  <c r="N167" i="14"/>
  <c r="R29" i="14"/>
  <c r="R337" i="14"/>
  <c r="R259" i="14"/>
  <c r="R59" i="14"/>
  <c r="N329" i="14"/>
  <c r="R324" i="14"/>
  <c r="R191" i="14"/>
  <c r="R172" i="14"/>
  <c r="N138" i="14"/>
  <c r="L176" i="6"/>
  <c r="R216" i="3"/>
  <c r="N216" i="3"/>
  <c r="N66" i="3"/>
  <c r="R66" i="3"/>
  <c r="N188" i="3"/>
  <c r="R188" i="3"/>
  <c r="N95" i="3"/>
  <c r="R95" i="3"/>
  <c r="R23" i="3"/>
  <c r="N23" i="3"/>
  <c r="R32" i="3"/>
  <c r="N32" i="3"/>
  <c r="R79" i="3"/>
  <c r="N79" i="3"/>
  <c r="N297" i="3"/>
  <c r="R297" i="3"/>
  <c r="R281" i="3"/>
  <c r="N281" i="3"/>
  <c r="N71" i="3"/>
  <c r="R71" i="3"/>
  <c r="N51" i="3"/>
  <c r="R51" i="3"/>
  <c r="R42" i="3"/>
  <c r="N42" i="3"/>
  <c r="R269" i="3"/>
  <c r="N269" i="3"/>
  <c r="N69" i="3"/>
  <c r="R69" i="3"/>
  <c r="R25" i="3"/>
  <c r="N25" i="3"/>
  <c r="N196" i="3"/>
  <c r="R196" i="3"/>
  <c r="N301" i="3"/>
  <c r="R301" i="3"/>
  <c r="N239" i="3"/>
  <c r="R239" i="3"/>
  <c r="R331" i="3"/>
  <c r="N331" i="3"/>
  <c r="N244" i="3"/>
  <c r="R244" i="3"/>
  <c r="R262" i="3"/>
  <c r="N262" i="3"/>
  <c r="R259" i="3"/>
  <c r="N259" i="3"/>
  <c r="N63" i="3"/>
  <c r="R63" i="3"/>
  <c r="N193" i="3"/>
  <c r="R193" i="3"/>
  <c r="R76" i="3"/>
  <c r="N76" i="3"/>
  <c r="N299" i="3"/>
  <c r="R299" i="3"/>
  <c r="R313" i="3"/>
  <c r="N313" i="3"/>
  <c r="N61" i="3"/>
  <c r="R61" i="3"/>
  <c r="R174" i="3"/>
  <c r="N174" i="3"/>
  <c r="N323" i="3"/>
  <c r="R323" i="3"/>
  <c r="R120" i="3"/>
  <c r="N120" i="3"/>
  <c r="R212" i="3"/>
  <c r="N212" i="3"/>
  <c r="N64" i="3"/>
  <c r="R64" i="3"/>
  <c r="N22" i="3"/>
  <c r="R22" i="3"/>
  <c r="R72" i="3"/>
  <c r="N72" i="3"/>
  <c r="N282" i="3"/>
  <c r="R282" i="3"/>
  <c r="R294" i="3"/>
  <c r="N294" i="3"/>
  <c r="N256" i="3"/>
  <c r="R256" i="3"/>
  <c r="N218" i="3"/>
  <c r="R218" i="3"/>
  <c r="R157" i="3"/>
  <c r="N157" i="3"/>
  <c r="R37" i="3"/>
  <c r="N37" i="3"/>
  <c r="N68" i="3"/>
  <c r="R68" i="3"/>
  <c r="N145" i="3"/>
  <c r="R145" i="3"/>
  <c r="R45" i="3"/>
  <c r="N45" i="3"/>
  <c r="R300" i="3"/>
  <c r="N300" i="3"/>
  <c r="R94" i="3"/>
  <c r="N94" i="3"/>
  <c r="N91" i="3"/>
  <c r="R91" i="3"/>
  <c r="N195" i="3"/>
  <c r="R195" i="3"/>
  <c r="N293" i="3"/>
  <c r="R293" i="3"/>
  <c r="N214" i="3"/>
  <c r="R214" i="3"/>
  <c r="R46" i="3"/>
  <c r="N46" i="3"/>
  <c r="N83" i="3"/>
  <c r="R83" i="3"/>
  <c r="N81" i="3"/>
  <c r="R81" i="3"/>
  <c r="R92" i="3"/>
  <c r="N92" i="3"/>
  <c r="N34" i="3"/>
  <c r="R34" i="3"/>
  <c r="N236" i="3"/>
  <c r="R236" i="3"/>
  <c r="N82" i="3"/>
  <c r="R82" i="3"/>
  <c r="N333" i="3"/>
  <c r="R333" i="3"/>
  <c r="N298" i="3"/>
  <c r="R298" i="3"/>
  <c r="N202" i="3"/>
  <c r="R202" i="3"/>
  <c r="R289" i="3"/>
  <c r="N289" i="3"/>
  <c r="R327" i="3"/>
  <c r="N327" i="3"/>
  <c r="R98" i="3"/>
  <c r="N98" i="3"/>
  <c r="N78" i="3"/>
  <c r="R78" i="3"/>
  <c r="R184" i="3"/>
  <c r="N184" i="3"/>
  <c r="R328" i="3"/>
  <c r="N328" i="3"/>
  <c r="N225" i="3"/>
  <c r="R225" i="3"/>
  <c r="N302" i="3"/>
  <c r="R302" i="3"/>
  <c r="N266" i="3"/>
  <c r="R266" i="3"/>
  <c r="N189" i="3"/>
  <c r="R189" i="3"/>
  <c r="N154" i="3"/>
  <c r="R154" i="3"/>
  <c r="R47" i="3"/>
  <c r="N47" i="3"/>
  <c r="N38" i="3"/>
  <c r="R38" i="3"/>
  <c r="N138" i="3"/>
  <c r="R138" i="3"/>
  <c r="R181" i="3"/>
  <c r="N181" i="3"/>
  <c r="N201" i="3"/>
  <c r="R201" i="3"/>
  <c r="R316" i="3"/>
  <c r="N316" i="3"/>
  <c r="N230" i="3"/>
  <c r="R230" i="3"/>
  <c r="N162" i="3"/>
  <c r="R162" i="3"/>
  <c r="R166" i="3"/>
  <c r="N166" i="3"/>
  <c r="N185" i="3"/>
  <c r="R185" i="3"/>
  <c r="N131" i="3"/>
  <c r="R131" i="3"/>
  <c r="R153" i="3"/>
  <c r="N153" i="3"/>
  <c r="R53" i="3"/>
  <c r="N53" i="3"/>
  <c r="R89" i="3"/>
  <c r="N89" i="3"/>
  <c r="N100" i="3"/>
  <c r="R100" i="3"/>
  <c r="R85" i="3"/>
  <c r="N85" i="3"/>
  <c r="R50" i="3"/>
  <c r="N50" i="3"/>
  <c r="N242" i="3"/>
  <c r="R242" i="3"/>
  <c r="R187" i="3"/>
  <c r="N187" i="3"/>
  <c r="R39" i="3"/>
  <c r="N39" i="3"/>
  <c r="R133" i="3"/>
  <c r="N133" i="3"/>
  <c r="N105" i="3"/>
  <c r="R105" i="3"/>
  <c r="R231" i="3"/>
  <c r="N231" i="3"/>
  <c r="N213" i="3"/>
  <c r="R213" i="3"/>
  <c r="P237" i="6"/>
  <c r="L237" i="6"/>
  <c r="N310" i="3"/>
  <c r="R310" i="3"/>
  <c r="R24" i="3"/>
  <c r="N24" i="3"/>
  <c r="R87" i="3"/>
  <c r="N87" i="3"/>
  <c r="R130" i="3"/>
  <c r="N130" i="3"/>
  <c r="N190" i="3"/>
  <c r="R190" i="3"/>
  <c r="R111" i="3"/>
  <c r="N111" i="3"/>
  <c r="N233" i="3"/>
  <c r="R233" i="3"/>
  <c r="R52" i="3"/>
  <c r="N52" i="3"/>
  <c r="N209" i="3"/>
  <c r="R209" i="3"/>
  <c r="R84" i="3"/>
  <c r="N84" i="3"/>
  <c r="N125" i="3"/>
  <c r="R125" i="3"/>
  <c r="N303" i="3"/>
  <c r="R303" i="3"/>
  <c r="N139" i="3"/>
  <c r="R139" i="3"/>
  <c r="N118" i="3"/>
  <c r="R118" i="3"/>
  <c r="N86" i="3"/>
  <c r="R86" i="3"/>
  <c r="N247" i="3"/>
  <c r="R247" i="3"/>
  <c r="R115" i="3"/>
  <c r="N115" i="3"/>
  <c r="N319" i="3"/>
  <c r="R319" i="3"/>
  <c r="R167" i="3"/>
  <c r="N167" i="3"/>
  <c r="R103" i="3"/>
  <c r="N103" i="3"/>
  <c r="R204" i="3"/>
  <c r="N204" i="3"/>
  <c r="N222" i="3"/>
  <c r="R222" i="3"/>
  <c r="R116" i="3"/>
  <c r="N116" i="3"/>
  <c r="N26" i="3"/>
  <c r="R26" i="3"/>
  <c r="N315" i="3"/>
  <c r="R315" i="3"/>
  <c r="N121" i="3"/>
  <c r="R121" i="3"/>
  <c r="N255" i="3"/>
  <c r="R255" i="3"/>
  <c r="N229" i="3"/>
  <c r="R229" i="3"/>
  <c r="R48" i="3"/>
  <c r="N48" i="3"/>
  <c r="N206" i="3"/>
  <c r="R206" i="3"/>
  <c r="R280" i="3"/>
  <c r="N280" i="3"/>
  <c r="N146" i="3"/>
  <c r="R146" i="3"/>
  <c r="R168" i="3"/>
  <c r="N168" i="3"/>
  <c r="N148" i="3"/>
  <c r="R148" i="3"/>
  <c r="R275" i="3"/>
  <c r="N275" i="3"/>
  <c r="R49" i="3"/>
  <c r="N49" i="3"/>
  <c r="R208" i="3"/>
  <c r="N208" i="3"/>
  <c r="N109" i="3"/>
  <c r="R109" i="3"/>
  <c r="R140" i="3"/>
  <c r="N140" i="3"/>
  <c r="P258" i="6"/>
  <c r="N40" i="3"/>
  <c r="R40" i="3"/>
  <c r="N165" i="3"/>
  <c r="R165" i="3"/>
  <c r="N317" i="3"/>
  <c r="R317" i="3"/>
  <c r="R205" i="3"/>
  <c r="N205" i="3"/>
  <c r="N113" i="3"/>
  <c r="R113" i="3"/>
  <c r="N57" i="3"/>
  <c r="R57" i="3"/>
  <c r="N284" i="3"/>
  <c r="R284" i="3"/>
  <c r="R67" i="3"/>
  <c r="N67" i="3"/>
  <c r="N93" i="3"/>
  <c r="R93" i="3"/>
  <c r="N144" i="3"/>
  <c r="R144" i="3"/>
  <c r="R198" i="3"/>
  <c r="N198" i="3"/>
  <c r="R309" i="3"/>
  <c r="N309" i="3"/>
  <c r="N249" i="3"/>
  <c r="R249" i="3"/>
  <c r="R180" i="3"/>
  <c r="N180" i="3"/>
  <c r="N337" i="3"/>
  <c r="R337" i="3"/>
  <c r="N283" i="3"/>
  <c r="R283" i="3"/>
  <c r="N304" i="3"/>
  <c r="R304" i="3"/>
  <c r="N295" i="3"/>
  <c r="R295" i="3"/>
  <c r="N123" i="3"/>
  <c r="R123" i="3"/>
  <c r="N164" i="3"/>
  <c r="R164" i="3"/>
  <c r="N194" i="3"/>
  <c r="R194" i="3"/>
  <c r="N246" i="3"/>
  <c r="R246" i="3"/>
  <c r="N251" i="3"/>
  <c r="R251" i="3"/>
  <c r="N59" i="3"/>
  <c r="R59" i="3"/>
  <c r="R128" i="3"/>
  <c r="N128" i="3"/>
  <c r="R99" i="3"/>
  <c r="N99" i="3"/>
  <c r="R217" i="3"/>
  <c r="N217" i="3"/>
  <c r="R197" i="3"/>
  <c r="N197" i="3"/>
  <c r="N279" i="3"/>
  <c r="R279" i="3"/>
  <c r="N135" i="3"/>
  <c r="R135" i="3"/>
  <c r="N141" i="3"/>
  <c r="R141" i="3"/>
  <c r="N74" i="3"/>
  <c r="R74" i="3"/>
  <c r="R270" i="3"/>
  <c r="N270" i="3"/>
  <c r="R97" i="3"/>
  <c r="N97" i="3"/>
  <c r="N161" i="3"/>
  <c r="R161" i="3"/>
  <c r="N272" i="3"/>
  <c r="R272" i="3"/>
  <c r="R277" i="3"/>
  <c r="N277" i="3"/>
  <c r="N240" i="3"/>
  <c r="R240" i="3"/>
  <c r="N290" i="3"/>
  <c r="R290" i="3"/>
  <c r="R261" i="3"/>
  <c r="N261" i="3"/>
  <c r="R232" i="3"/>
  <c r="N232" i="3"/>
  <c r="N77" i="3"/>
  <c r="R77" i="3"/>
  <c r="R296" i="3"/>
  <c r="N296" i="3"/>
  <c r="R29" i="3"/>
  <c r="N29" i="3"/>
  <c r="N106" i="3"/>
  <c r="R106" i="3"/>
  <c r="N215" i="3"/>
  <c r="R215" i="3"/>
  <c r="N285" i="3"/>
  <c r="R285" i="3"/>
  <c r="N163" i="3"/>
  <c r="R163" i="3"/>
  <c r="N228" i="3"/>
  <c r="R228" i="3"/>
  <c r="N114" i="3"/>
  <c r="R114" i="3"/>
  <c r="R108" i="3"/>
  <c r="N108" i="3"/>
  <c r="N210" i="3"/>
  <c r="R210" i="3"/>
  <c r="N35" i="3"/>
  <c r="R35" i="3"/>
  <c r="N203" i="3"/>
  <c r="R203" i="3"/>
  <c r="N307" i="3"/>
  <c r="R307" i="3"/>
  <c r="R142" i="3"/>
  <c r="N142" i="3"/>
  <c r="N324" i="3"/>
  <c r="R324" i="3"/>
  <c r="N44" i="3"/>
  <c r="R44" i="3"/>
  <c r="N159" i="3"/>
  <c r="R159" i="3"/>
  <c r="N31" i="3"/>
  <c r="R31" i="3"/>
  <c r="N220" i="3"/>
  <c r="R220" i="3"/>
  <c r="N326" i="3"/>
  <c r="R326" i="3"/>
  <c r="N65" i="3"/>
  <c r="R65" i="3"/>
  <c r="N288" i="3"/>
  <c r="R288" i="3"/>
  <c r="N150" i="3"/>
  <c r="R150" i="3"/>
  <c r="N55" i="3"/>
  <c r="R55" i="3"/>
  <c r="N176" i="3"/>
  <c r="R176" i="3"/>
  <c r="R170" i="3"/>
  <c r="N170" i="3"/>
  <c r="R107" i="3"/>
  <c r="N107" i="3"/>
  <c r="N58" i="3"/>
  <c r="R58" i="3"/>
  <c r="N183" i="3"/>
  <c r="R183" i="3"/>
  <c r="N274" i="3"/>
  <c r="R274" i="3"/>
  <c r="R271" i="3"/>
  <c r="N271" i="3"/>
  <c r="N178" i="3"/>
  <c r="R178" i="3"/>
  <c r="N36" i="3"/>
  <c r="R36" i="3"/>
  <c r="N158" i="3"/>
  <c r="R158" i="3"/>
  <c r="N149" i="3"/>
  <c r="R149" i="3"/>
  <c r="N186" i="3"/>
  <c r="R186" i="3"/>
  <c r="R156" i="3"/>
  <c r="N156" i="3"/>
  <c r="N155" i="3"/>
  <c r="R155" i="3"/>
  <c r="N258" i="3"/>
  <c r="R258" i="3"/>
  <c r="R226" i="3"/>
  <c r="N226" i="3"/>
  <c r="N243" i="3"/>
  <c r="R243" i="3"/>
  <c r="R252" i="3"/>
  <c r="N252" i="3"/>
  <c r="R104" i="3"/>
  <c r="N104" i="3"/>
  <c r="R200" i="3"/>
  <c r="N200" i="3"/>
  <c r="N129" i="3"/>
  <c r="R129" i="3"/>
  <c r="R245" i="3"/>
  <c r="N245" i="3"/>
  <c r="R330" i="3"/>
  <c r="N330" i="3"/>
  <c r="N219" i="3"/>
  <c r="R219" i="3"/>
  <c r="R80" i="3"/>
  <c r="N80" i="3"/>
  <c r="N88" i="3"/>
  <c r="R88" i="3"/>
  <c r="R132" i="3"/>
  <c r="N132" i="3"/>
  <c r="R192" i="3"/>
  <c r="N192" i="3"/>
  <c r="R169" i="3"/>
  <c r="N169" i="3"/>
  <c r="R260" i="3"/>
  <c r="N260" i="3"/>
  <c r="R237" i="3"/>
  <c r="N237" i="3"/>
  <c r="N322" i="3"/>
  <c r="R322" i="3"/>
  <c r="R224" i="3"/>
  <c r="N224" i="3"/>
  <c r="R56" i="3"/>
  <c r="N56" i="3"/>
  <c r="N314" i="3"/>
  <c r="R314" i="3"/>
  <c r="R75" i="3"/>
  <c r="N75" i="3"/>
  <c r="N336" i="3"/>
  <c r="R336" i="3"/>
  <c r="N312" i="3"/>
  <c r="R312" i="3"/>
  <c r="N287" i="3"/>
  <c r="R287" i="3"/>
  <c r="N126" i="3"/>
  <c r="R126" i="3"/>
  <c r="R265" i="3"/>
  <c r="N265" i="3"/>
  <c r="R134" i="3"/>
  <c r="N134" i="3"/>
  <c r="N137" i="3"/>
  <c r="R137" i="3"/>
  <c r="N254" i="3"/>
  <c r="R254" i="3"/>
  <c r="R127" i="3"/>
  <c r="N127" i="3"/>
  <c r="N60" i="3"/>
  <c r="R60" i="3"/>
  <c r="N263" i="3"/>
  <c r="R263" i="3"/>
  <c r="R117" i="3"/>
  <c r="N117" i="3"/>
  <c r="R241" i="3"/>
  <c r="N241" i="3"/>
  <c r="N250" i="3"/>
  <c r="R250" i="3"/>
  <c r="R110" i="3"/>
  <c r="N110" i="3"/>
  <c r="R122" i="3"/>
  <c r="N122" i="3"/>
  <c r="R119" i="3"/>
  <c r="N119" i="3"/>
  <c r="R305" i="3"/>
  <c r="N305" i="3"/>
  <c r="N171" i="3"/>
  <c r="R171" i="3"/>
  <c r="N276" i="3"/>
  <c r="R276" i="3"/>
  <c r="R238" i="3"/>
  <c r="N238" i="3"/>
  <c r="R306" i="3"/>
  <c r="N306" i="3"/>
  <c r="N321" i="3"/>
  <c r="R321" i="3"/>
  <c r="N292" i="3"/>
  <c r="R292" i="3"/>
  <c r="N311" i="3"/>
  <c r="R311" i="3"/>
  <c r="N182" i="3"/>
  <c r="R182" i="3"/>
  <c r="N253" i="3"/>
  <c r="R253" i="3"/>
  <c r="N90" i="3"/>
  <c r="R90" i="3"/>
  <c r="N267" i="3"/>
  <c r="R267" i="3"/>
  <c r="N248" i="3"/>
  <c r="R248" i="3"/>
  <c r="N325" i="3"/>
  <c r="R325" i="3"/>
  <c r="N332" i="3"/>
  <c r="R332" i="3"/>
  <c r="N199" i="3"/>
  <c r="R199" i="3"/>
  <c r="N172" i="3"/>
  <c r="R172" i="3"/>
  <c r="N227" i="3"/>
  <c r="R227" i="3"/>
  <c r="N62" i="3"/>
  <c r="R62" i="3"/>
  <c r="N30" i="3"/>
  <c r="R30" i="3"/>
  <c r="R264" i="3"/>
  <c r="N264" i="3"/>
  <c r="R160" i="3"/>
  <c r="N160" i="3"/>
  <c r="N191" i="3"/>
  <c r="R191" i="3"/>
  <c r="R175" i="3"/>
  <c r="N175" i="3"/>
  <c r="R96" i="3"/>
  <c r="N96" i="3"/>
  <c r="N41" i="3"/>
  <c r="R41" i="3"/>
  <c r="N177" i="3"/>
  <c r="R177" i="3"/>
  <c r="N335" i="3"/>
  <c r="R335" i="3"/>
  <c r="R291" i="3"/>
  <c r="N291" i="3"/>
  <c r="R308" i="3"/>
  <c r="N308" i="3"/>
  <c r="R21" i="3"/>
  <c r="N21" i="3"/>
  <c r="N334" i="3"/>
  <c r="R334" i="3"/>
  <c r="N329" i="3"/>
  <c r="R329" i="3"/>
  <c r="N143" i="3"/>
  <c r="R143" i="3"/>
  <c r="N112" i="3"/>
  <c r="R112" i="3"/>
  <c r="N318" i="3"/>
  <c r="R318" i="3"/>
  <c r="R152" i="3"/>
  <c r="N152" i="3"/>
  <c r="R54" i="3"/>
  <c r="N54" i="3"/>
  <c r="R286" i="3"/>
  <c r="N286" i="3"/>
  <c r="R33" i="3"/>
  <c r="N33" i="3"/>
  <c r="N179" i="3"/>
  <c r="R179" i="3"/>
  <c r="R124" i="3"/>
  <c r="N124" i="3"/>
  <c r="N173" i="3"/>
  <c r="R173" i="3"/>
  <c r="R43" i="3"/>
  <c r="N43" i="3"/>
  <c r="R70" i="3"/>
  <c r="N70" i="3"/>
  <c r="R136" i="3"/>
  <c r="N136" i="3"/>
  <c r="N268" i="3"/>
  <c r="R268" i="3"/>
  <c r="R207" i="3"/>
  <c r="N207" i="3"/>
  <c r="N73" i="3"/>
  <c r="R73" i="3"/>
  <c r="N273" i="3"/>
  <c r="R273" i="3"/>
  <c r="N235" i="3"/>
  <c r="R235" i="3"/>
  <c r="N320" i="3"/>
  <c r="R320" i="3"/>
  <c r="N102" i="3"/>
  <c r="R102" i="3"/>
  <c r="R27" i="3"/>
  <c r="N27" i="3"/>
  <c r="R223" i="3"/>
  <c r="N223" i="3"/>
  <c r="N147" i="3"/>
  <c r="R147" i="3"/>
  <c r="R211" i="3"/>
  <c r="N211" i="3"/>
  <c r="N151" i="3"/>
  <c r="R151" i="3"/>
  <c r="N221" i="3"/>
  <c r="R221" i="3"/>
  <c r="N278" i="3"/>
  <c r="R278" i="3"/>
  <c r="N101" i="3"/>
  <c r="R101" i="3"/>
  <c r="R257" i="3"/>
  <c r="N257" i="3"/>
  <c r="R28" i="3"/>
  <c r="N28" i="3"/>
  <c r="R234" i="3"/>
  <c r="N234" i="3"/>
  <c r="N18" i="3"/>
  <c r="N18" i="9"/>
  <c r="N18" i="14"/>
  <c r="P291" i="6" l="1"/>
  <c r="P290" i="6"/>
  <c r="P155" i="6"/>
  <c r="P142" i="6"/>
  <c r="P242" i="6"/>
  <c r="L289" i="6"/>
  <c r="P80" i="6"/>
  <c r="L223" i="6"/>
  <c r="P279" i="6"/>
  <c r="L330" i="6"/>
  <c r="P327" i="6"/>
  <c r="L96" i="6"/>
  <c r="P287" i="6"/>
  <c r="P174" i="6"/>
  <c r="L41" i="6"/>
  <c r="L243" i="6"/>
  <c r="L250" i="6"/>
  <c r="L75" i="6"/>
  <c r="P336" i="6"/>
  <c r="P240" i="6"/>
  <c r="P322" i="6"/>
  <c r="L299" i="6"/>
  <c r="L321" i="6"/>
  <c r="L59" i="6"/>
  <c r="P24" i="6"/>
  <c r="P91" i="6"/>
  <c r="P193" i="6"/>
  <c r="L177" i="6"/>
  <c r="P172" i="6"/>
  <c r="P301" i="6"/>
  <c r="L216" i="6"/>
  <c r="P117" i="6"/>
  <c r="L100" i="6"/>
  <c r="L298" i="6"/>
  <c r="P121" i="6"/>
  <c r="L31" i="6"/>
  <c r="P57" i="6"/>
  <c r="P72" i="6"/>
  <c r="P267" i="6"/>
  <c r="P307" i="6"/>
  <c r="P282" i="6"/>
  <c r="L295" i="6"/>
  <c r="P214" i="6"/>
  <c r="P159" i="6"/>
  <c r="P152" i="6"/>
  <c r="L137" i="6"/>
  <c r="L30" i="6"/>
  <c r="P45" i="6"/>
  <c r="L98" i="6"/>
  <c r="P76" i="6"/>
  <c r="P85" i="6"/>
  <c r="P263" i="6"/>
  <c r="L140" i="6"/>
  <c r="P156" i="6"/>
  <c r="P99" i="6"/>
  <c r="P284" i="6"/>
  <c r="P340" i="6"/>
  <c r="P58" i="6"/>
  <c r="P194" i="6"/>
  <c r="L265" i="6"/>
  <c r="P47" i="6"/>
  <c r="P120" i="6"/>
  <c r="L183" i="6"/>
  <c r="P182" i="6"/>
  <c r="L270" i="6"/>
  <c r="P64" i="6"/>
  <c r="P161" i="6"/>
  <c r="L109" i="6"/>
  <c r="L116" i="6"/>
  <c r="P227" i="6"/>
  <c r="L201" i="6"/>
  <c r="P71" i="6"/>
  <c r="P131" i="6"/>
  <c r="P248" i="6"/>
  <c r="P106" i="6"/>
  <c r="P52" i="6"/>
  <c r="L60" i="6"/>
  <c r="L61" i="6"/>
  <c r="P245" i="6"/>
  <c r="P26" i="6"/>
  <c r="P170" i="6"/>
  <c r="L22" i="6"/>
  <c r="P158" i="6"/>
  <c r="P128" i="6"/>
  <c r="P25" i="6"/>
  <c r="L203" i="6"/>
  <c r="P63" i="6"/>
  <c r="L229" i="6"/>
  <c r="L192" i="6"/>
  <c r="L271" i="6"/>
  <c r="L127" i="6"/>
  <c r="L331" i="6"/>
  <c r="L318" i="6"/>
  <c r="L296" i="6"/>
  <c r="P171" i="6"/>
  <c r="L239" i="6"/>
  <c r="L294" i="6"/>
  <c r="P49" i="6"/>
  <c r="P302" i="6"/>
  <c r="P254" i="6"/>
  <c r="P195" i="6"/>
  <c r="L297" i="6"/>
  <c r="L54" i="6"/>
  <c r="P280" i="6"/>
  <c r="P249" i="6"/>
  <c r="P316" i="6"/>
  <c r="L269" i="6"/>
  <c r="P68" i="6"/>
  <c r="P209" i="6"/>
  <c r="P48" i="6"/>
  <c r="P251" i="6"/>
  <c r="P125" i="6"/>
  <c r="L37" i="6"/>
  <c r="L134" i="6"/>
  <c r="L252" i="6"/>
  <c r="P215" i="6"/>
  <c r="P261" i="6"/>
  <c r="L34" i="6"/>
  <c r="L130" i="6"/>
  <c r="P69" i="6"/>
  <c r="L163" i="6"/>
  <c r="P313" i="6"/>
  <c r="L305" i="6"/>
  <c r="L162" i="6"/>
  <c r="P118" i="6"/>
  <c r="P266" i="6"/>
  <c r="P88" i="6"/>
  <c r="L39" i="6"/>
  <c r="L337" i="6"/>
  <c r="P129" i="6"/>
  <c r="P169" i="6"/>
  <c r="L138" i="6"/>
  <c r="L213" i="6"/>
  <c r="P28" i="6"/>
  <c r="L119" i="6"/>
  <c r="P187" i="6"/>
  <c r="P319" i="6"/>
  <c r="L178" i="6"/>
  <c r="P38" i="6"/>
  <c r="P104" i="6"/>
  <c r="P315" i="6"/>
  <c r="P277" i="6"/>
  <c r="P309" i="6"/>
  <c r="P65" i="6"/>
  <c r="L43" i="6"/>
  <c r="L317" i="6"/>
  <c r="P255" i="6"/>
  <c r="P143" i="6"/>
  <c r="P262" i="6"/>
  <c r="P204" i="6"/>
  <c r="L328" i="6"/>
  <c r="P46" i="6"/>
  <c r="L230" i="6"/>
  <c r="L133" i="6"/>
  <c r="P112" i="6"/>
  <c r="P260" i="6"/>
  <c r="L83" i="6"/>
  <c r="P246" i="6"/>
  <c r="L189" i="6"/>
  <c r="P90" i="6"/>
  <c r="P126" i="6"/>
  <c r="L199" i="6"/>
  <c r="P272" i="6"/>
  <c r="P141" i="6"/>
  <c r="L102" i="6"/>
  <c r="L292" i="6"/>
  <c r="P51" i="6"/>
  <c r="L153" i="6"/>
  <c r="P306" i="6"/>
  <c r="P275" i="6"/>
  <c r="P181" i="6"/>
  <c r="P238" i="6"/>
  <c r="P113" i="6"/>
  <c r="L56" i="6"/>
  <c r="L278" i="6"/>
  <c r="P339" i="6"/>
  <c r="P320" i="6"/>
  <c r="L160" i="6"/>
  <c r="P79" i="6"/>
  <c r="L335" i="6"/>
  <c r="L308" i="6"/>
  <c r="P311" i="6"/>
  <c r="L225" i="6"/>
  <c r="L217" i="6"/>
  <c r="P33" i="6"/>
  <c r="P82" i="6"/>
  <c r="L70" i="6"/>
  <c r="L97" i="6"/>
  <c r="L23" i="6"/>
  <c r="P285" i="6"/>
  <c r="L101" i="6"/>
  <c r="P36" i="6"/>
  <c r="P234" i="6"/>
  <c r="P247" i="6"/>
  <c r="L94" i="6"/>
  <c r="P205" i="6"/>
  <c r="P180" i="6"/>
  <c r="L219" i="6"/>
  <c r="P173" i="6"/>
  <c r="L329" i="6"/>
  <c r="P62" i="6"/>
  <c r="P303" i="6"/>
  <c r="P114" i="6"/>
  <c r="L268" i="6"/>
  <c r="L212" i="6"/>
  <c r="P66" i="6"/>
  <c r="L274" i="6"/>
  <c r="P220" i="6"/>
  <c r="L93" i="6"/>
  <c r="P333" i="6"/>
  <c r="P184" i="6"/>
  <c r="L221" i="6"/>
  <c r="P228" i="6"/>
  <c r="L324" i="6"/>
  <c r="P35" i="6"/>
  <c r="P74" i="6"/>
  <c r="P283" i="6"/>
  <c r="L300" i="6"/>
  <c r="P95" i="6"/>
  <c r="P136" i="6"/>
  <c r="L314" i="6"/>
  <c r="P139" i="6"/>
  <c r="P27" i="6"/>
  <c r="L231" i="6"/>
  <c r="P281" i="6"/>
  <c r="L190" i="6"/>
  <c r="P165" i="6"/>
  <c r="P150" i="6"/>
  <c r="L256" i="6"/>
  <c r="P89" i="6"/>
  <c r="P206" i="6"/>
  <c r="L222" i="6"/>
  <c r="P40" i="6"/>
  <c r="L73" i="6"/>
  <c r="L78" i="6"/>
  <c r="P200" i="6"/>
  <c r="L132" i="6"/>
  <c r="P32" i="6"/>
  <c r="L332" i="6"/>
  <c r="P168" i="6"/>
  <c r="L334" i="6"/>
  <c r="L67" i="6"/>
  <c r="L259" i="6"/>
  <c r="L145" i="6"/>
  <c r="L144" i="6"/>
  <c r="L312" i="6"/>
  <c r="L53" i="6"/>
  <c r="P86" i="6"/>
  <c r="P77" i="6"/>
  <c r="L108" i="6"/>
  <c r="P338" i="6"/>
  <c r="L208" i="6"/>
  <c r="P135" i="6"/>
  <c r="P211" i="6"/>
  <c r="L103" i="6"/>
  <c r="L191" i="6"/>
  <c r="P218" i="6"/>
  <c r="L105" i="6"/>
  <c r="P286" i="6"/>
  <c r="L257" i="6"/>
  <c r="L232" i="6"/>
  <c r="P149" i="6"/>
  <c r="P175" i="6"/>
  <c r="L146" i="6"/>
  <c r="L288" i="6"/>
  <c r="P323" i="6"/>
  <c r="P81" i="6"/>
  <c r="P196" i="6"/>
  <c r="L273" i="6"/>
  <c r="P147" i="6"/>
  <c r="P84" i="6"/>
  <c r="P21" i="6"/>
  <c r="L154" i="6"/>
  <c r="L264" i="6"/>
  <c r="L326" i="6"/>
  <c r="L111" i="6"/>
  <c r="L107" i="6"/>
  <c r="L185" i="6"/>
  <c r="P236" i="6"/>
  <c r="P166" i="6"/>
  <c r="L325" i="6"/>
  <c r="L202" i="6"/>
  <c r="L235" i="6"/>
  <c r="L164" i="6"/>
  <c r="L29" i="6"/>
  <c r="L87" i="6"/>
  <c r="L198" i="6"/>
  <c r="P122" i="6"/>
  <c r="L304" i="6"/>
  <c r="L167" i="6"/>
  <c r="L207" i="6"/>
  <c r="F8" i="6"/>
  <c r="G9" i="6" s="1"/>
  <c r="P233" i="6"/>
  <c r="P244" i="6"/>
  <c r="P148" i="6"/>
  <c r="P92" i="6"/>
  <c r="L276" i="6"/>
  <c r="L124" i="6"/>
  <c r="P197" i="6"/>
  <c r="P50" i="6"/>
  <c r="P241" i="6"/>
  <c r="L186" i="6"/>
  <c r="P55" i="6"/>
  <c r="L210" i="6"/>
  <c r="L44" i="6"/>
  <c r="L115" i="6"/>
  <c r="L293" i="6"/>
  <c r="P224" i="6"/>
  <c r="L42" i="6"/>
  <c r="L123" i="6"/>
  <c r="P188" i="6"/>
  <c r="L310" i="6"/>
  <c r="L179" i="6"/>
  <c r="P151" i="6"/>
  <c r="P157" i="6"/>
  <c r="L226" i="6"/>
  <c r="P253" i="6"/>
  <c r="P110" i="6"/>
  <c r="E7" i="9"/>
  <c r="F4" i="9" s="1"/>
  <c r="H4" i="9" s="1"/>
  <c r="E7" i="14"/>
  <c r="F4" i="14" s="1"/>
  <c r="H4" i="14" s="1"/>
  <c r="E7" i="3"/>
  <c r="L18" i="6"/>
  <c r="E7" i="6" l="1"/>
  <c r="F5" i="6" s="1"/>
  <c r="H5" i="6" s="1"/>
  <c r="F6" i="9"/>
  <c r="H6" i="9" s="1"/>
  <c r="F9" i="9" s="1"/>
  <c r="F10" i="9" s="1"/>
  <c r="F5" i="9"/>
  <c r="H5" i="9" s="1"/>
  <c r="F6" i="14"/>
  <c r="H6" i="14" s="1"/>
  <c r="F9" i="14" s="1"/>
  <c r="F10" i="14" s="1"/>
  <c r="F5" i="14"/>
  <c r="H5" i="14" s="1"/>
  <c r="F4" i="3"/>
  <c r="H4" i="3" s="1"/>
  <c r="F5" i="3"/>
  <c r="H5" i="3" s="1"/>
  <c r="F6" i="3"/>
  <c r="H6" i="3" s="1"/>
  <c r="F9" i="3" s="1"/>
  <c r="F10" i="3" s="1"/>
  <c r="F8" i="14"/>
  <c r="F8" i="3"/>
  <c r="F8" i="9"/>
  <c r="F4" i="6" l="1"/>
  <c r="H4" i="6" s="1"/>
  <c r="F6" i="6"/>
  <c r="H6" i="6" s="1"/>
  <c r="F9" i="6" s="1"/>
  <c r="F10" i="6" s="1"/>
  <c r="G9" i="3"/>
  <c r="G9" i="9"/>
  <c r="G9" i="14"/>
</calcChain>
</file>

<file path=xl/sharedStrings.xml><?xml version="1.0" encoding="utf-8"?>
<sst xmlns="http://schemas.openxmlformats.org/spreadsheetml/2006/main" count="5577" uniqueCount="1225">
  <si>
    <t>IBVS 6244</t>
  </si>
  <si>
    <t>IBVS 6191</t>
  </si>
  <si>
    <t>IBVS 6196</t>
  </si>
  <si>
    <t>EW</t>
  </si>
  <si>
    <t>Whitney, B.S., 1959, AJ, 64, 258</t>
  </si>
  <si>
    <t>Herczeg, T.J., 1993, PASP 105, 911</t>
  </si>
  <si>
    <t>Epoch =</t>
  </si>
  <si>
    <t>See</t>
  </si>
  <si>
    <t>Period =</t>
  </si>
  <si>
    <t>Herczeg 1993</t>
  </si>
  <si>
    <t>New Period =</t>
  </si>
  <si>
    <t>New Ephemeris =</t>
  </si>
  <si>
    <t>Y1</t>
  </si>
  <si>
    <t>Y2</t>
  </si>
  <si>
    <t>Y3</t>
  </si>
  <si>
    <t>Source</t>
  </si>
  <si>
    <t>Typ</t>
  </si>
  <si>
    <t>ToM</t>
  </si>
  <si>
    <t>error</t>
  </si>
  <si>
    <t>n'</t>
  </si>
  <si>
    <t>n</t>
  </si>
  <si>
    <t>O-C</t>
  </si>
  <si>
    <t>GCVS 4</t>
  </si>
  <si>
    <t>Date</t>
  </si>
  <si>
    <t>Herczeg 93</t>
  </si>
  <si>
    <t>s</t>
  </si>
  <si>
    <t>System Type:</t>
  </si>
  <si>
    <t>GCVS 4 Eph.</t>
  </si>
  <si>
    <t>--- Working ----</t>
  </si>
  <si>
    <t>LS Intercept =</t>
  </si>
  <si>
    <t>LS Slope =</t>
  </si>
  <si>
    <t>LS Quadr term =</t>
  </si>
  <si>
    <t>Sum diff² =</t>
  </si>
  <si>
    <t>New epoch =</t>
  </si>
  <si>
    <t>Linear</t>
  </si>
  <si>
    <t>Quadratic</t>
  </si>
  <si>
    <t>Lin. Fit</t>
  </si>
  <si>
    <t>Q. fit</t>
  </si>
  <si>
    <t>IBVS 5040</t>
  </si>
  <si>
    <t>Error</t>
  </si>
  <si>
    <t>IBVS 5016</t>
  </si>
  <si>
    <t>pg</t>
  </si>
  <si>
    <t>PASP 105,691,911</t>
  </si>
  <si>
    <t>K</t>
  </si>
  <si>
    <t>v</t>
  </si>
  <si>
    <t>phe</t>
  </si>
  <si>
    <t>HBZ 18</t>
  </si>
  <si>
    <t>Diethelm R</t>
  </si>
  <si>
    <t>B</t>
  </si>
  <si>
    <t>Peter H</t>
  </si>
  <si>
    <t>Vandenbroere J</t>
  </si>
  <si>
    <t>BAV-M 60</t>
  </si>
  <si>
    <t>BAV-M 93</t>
  </si>
  <si>
    <t>Nelson</t>
  </si>
  <si>
    <t>IBVS</t>
  </si>
  <si>
    <t>BBSAG</t>
  </si>
  <si>
    <t>Misc</t>
  </si>
  <si>
    <t>I</t>
  </si>
  <si>
    <t>II</t>
  </si>
  <si>
    <t>S5</t>
  </si>
  <si>
    <t>S4</t>
  </si>
  <si>
    <t>IBVS 0584</t>
  </si>
  <si>
    <t>IBVS 0740</t>
  </si>
  <si>
    <t/>
  </si>
  <si>
    <t>IBVS 5594</t>
  </si>
  <si>
    <t>IBVS 5592</t>
  </si>
  <si>
    <t>IBVS 5643</t>
  </si>
  <si>
    <t>M.Kowalczewski AA 7.258</t>
  </si>
  <si>
    <t>W.Zessewitsch PZ 11.126</t>
  </si>
  <si>
    <t>A.A.Wachmann AHSB 6.3.79</t>
  </si>
  <si>
    <t>B.Paczynski AA 7.258</t>
  </si>
  <si>
    <t>H.Spinrad PASP 71.55</t>
  </si>
  <si>
    <t>H.Busch HABZ 18</t>
  </si>
  <si>
    <t>Purgathofer (Lkn.) MWIE 12.33</t>
  </si>
  <si>
    <t xml:space="preserve">Hipparcos     </t>
  </si>
  <si>
    <t>V401 Cyg / GSC 2654-2502</t>
  </si>
  <si>
    <t>IBVS 5668</t>
  </si>
  <si>
    <t>IBVS 5676</t>
  </si>
  <si>
    <t>Or &gt;&gt;&gt;&gt;&gt;&gt;</t>
  </si>
  <si>
    <t>Quad</t>
  </si>
  <si>
    <t># of data points:</t>
  </si>
  <si>
    <t>IBVS 5731</t>
  </si>
  <si>
    <t>IBVS 5777</t>
  </si>
  <si>
    <t>IBVS 5761</t>
  </si>
  <si>
    <t>Start of linear fit (row #)</t>
  </si>
  <si>
    <t>IBVS 5874</t>
  </si>
  <si>
    <t>IBVS 5898</t>
  </si>
  <si>
    <t>OEJV 0074</t>
  </si>
  <si>
    <t>CCD+I</t>
  </si>
  <si>
    <t>OEJV 0094</t>
  </si>
  <si>
    <t>OEJV 0107</t>
  </si>
  <si>
    <t>Quad Fit</t>
  </si>
  <si>
    <t>ZA =</t>
  </si>
  <si>
    <t>X2.X4-X3.X3</t>
  </si>
  <si>
    <t>A</t>
  </si>
  <si>
    <t xml:space="preserve">ZB = </t>
  </si>
  <si>
    <t>X1.X4-X2.X3</t>
  </si>
  <si>
    <t>File:</t>
  </si>
  <si>
    <t>Quad_Fit.xls</t>
  </si>
  <si>
    <t>Quantity</t>
  </si>
  <si>
    <t>Power</t>
  </si>
  <si>
    <t>%</t>
  </si>
  <si>
    <t xml:space="preserve">ZC = </t>
  </si>
  <si>
    <t>X1.X3-X2.X2</t>
  </si>
  <si>
    <t>C</t>
  </si>
  <si>
    <t>By:</t>
  </si>
  <si>
    <t>Bob Nelson</t>
  </si>
  <si>
    <t xml:space="preserve">A = </t>
  </si>
  <si>
    <t xml:space="preserve">ZD = </t>
  </si>
  <si>
    <t>N.X4-X2.X2</t>
  </si>
  <si>
    <t>D</t>
  </si>
  <si>
    <t>Date:</t>
  </si>
  <si>
    <t xml:space="preserve">B = </t>
  </si>
  <si>
    <t xml:space="preserve">ZE = </t>
  </si>
  <si>
    <t>N.X3-X1.X2</t>
  </si>
  <si>
    <t>E</t>
  </si>
  <si>
    <t xml:space="preserve">C = </t>
  </si>
  <si>
    <t xml:space="preserve">ZF = </t>
  </si>
  <si>
    <t>N.X2-X1.X1</t>
  </si>
  <si>
    <t>F</t>
  </si>
  <si>
    <t xml:space="preserve">δy = </t>
  </si>
  <si>
    <t>MM =</t>
  </si>
  <si>
    <t>many terms</t>
  </si>
  <si>
    <t>G</t>
  </si>
  <si>
    <t>H</t>
  </si>
  <si>
    <t>J</t>
  </si>
  <si>
    <t>Start Row</t>
  </si>
  <si>
    <t>L</t>
  </si>
  <si>
    <t>End Row</t>
  </si>
  <si>
    <t>M</t>
  </si>
  <si>
    <t>N</t>
  </si>
  <si>
    <t>O</t>
  </si>
  <si>
    <t>P</t>
  </si>
  <si>
    <t>SCALE FACTORS</t>
  </si>
  <si>
    <t xml:space="preserve">N = </t>
  </si>
  <si>
    <t>Q</t>
  </si>
  <si>
    <t>Sum &gt;&gt;&gt;</t>
  </si>
  <si>
    <t>R</t>
  </si>
  <si>
    <t>DUMP DATA HERE</t>
  </si>
  <si>
    <t>X1</t>
  </si>
  <si>
    <t>X2</t>
  </si>
  <si>
    <t>X3</t>
  </si>
  <si>
    <t>X4</t>
  </si>
  <si>
    <t>W1</t>
  </si>
  <si>
    <t>W2</t>
  </si>
  <si>
    <t>S</t>
  </si>
  <si>
    <t>X</t>
  </si>
  <si>
    <t>Y</t>
  </si>
  <si>
    <t>YX</t>
  </si>
  <si>
    <t>Q.Fit</t>
  </si>
  <si>
    <t>for δA</t>
  </si>
  <si>
    <t>for δB</t>
  </si>
  <si>
    <t>for δC</t>
  </si>
  <si>
    <t>Dev'n</t>
  </si>
  <si>
    <t>T</t>
  </si>
  <si>
    <t>U</t>
  </si>
  <si>
    <t>V</t>
  </si>
  <si>
    <t>W</t>
  </si>
  <si>
    <t>Z</t>
  </si>
  <si>
    <t>Correlation =</t>
  </si>
  <si>
    <r>
      <t>Y = A + B.X + C.X</t>
    </r>
    <r>
      <rPr>
        <b/>
        <vertAlign val="superscript"/>
        <sz val="10"/>
        <rFont val="Arial"/>
        <family val="2"/>
      </rPr>
      <t>2</t>
    </r>
  </si>
  <si>
    <r>
      <t>X</t>
    </r>
    <r>
      <rPr>
        <b/>
        <vertAlign val="superscript"/>
        <sz val="10"/>
        <rFont val="Arial"/>
        <family val="2"/>
      </rPr>
      <t>2</t>
    </r>
  </si>
  <si>
    <r>
      <t>X</t>
    </r>
    <r>
      <rPr>
        <b/>
        <vertAlign val="superscript"/>
        <sz val="10"/>
        <rFont val="Arial"/>
        <family val="2"/>
      </rPr>
      <t>3</t>
    </r>
  </si>
  <si>
    <r>
      <t>X</t>
    </r>
    <r>
      <rPr>
        <b/>
        <vertAlign val="superscript"/>
        <sz val="10"/>
        <rFont val="Arial"/>
        <family val="2"/>
      </rPr>
      <t>4</t>
    </r>
  </si>
  <si>
    <r>
      <t>YX</t>
    </r>
    <r>
      <rPr>
        <b/>
        <vertAlign val="superscript"/>
        <sz val="10"/>
        <rFont val="Arial"/>
        <family val="2"/>
      </rPr>
      <t>2</t>
    </r>
  </si>
  <si>
    <r>
      <t>err</t>
    </r>
    <r>
      <rPr>
        <b/>
        <vertAlign val="superscript"/>
        <sz val="10"/>
        <rFont val="Arial"/>
        <family val="2"/>
      </rPr>
      <t>2</t>
    </r>
  </si>
  <si>
    <t>(Herczeg 93)</t>
  </si>
  <si>
    <r>
      <t>Diff</t>
    </r>
    <r>
      <rPr>
        <b/>
        <vertAlign val="superscript"/>
        <sz val="10"/>
        <rFont val="Arial"/>
        <family val="2"/>
      </rPr>
      <t>2</t>
    </r>
  </si>
  <si>
    <r>
      <t>Wt*Diff</t>
    </r>
    <r>
      <rPr>
        <b/>
        <vertAlign val="superscript"/>
        <sz val="10"/>
        <rFont val="Arial"/>
        <family val="2"/>
      </rPr>
      <t>2</t>
    </r>
  </si>
  <si>
    <t>Wt</t>
  </si>
  <si>
    <t>OEJV</t>
  </si>
  <si>
    <t>pe</t>
  </si>
  <si>
    <t>vis</t>
  </si>
  <si>
    <t>BBSAG 014</t>
  </si>
  <si>
    <t>BBSAG 015</t>
  </si>
  <si>
    <t>BBSAG 023</t>
  </si>
  <si>
    <t>BBSAG 028</t>
  </si>
  <si>
    <t>BBSAG 029</t>
  </si>
  <si>
    <t>BBSAG 031</t>
  </si>
  <si>
    <t>BBSAG 035</t>
  </si>
  <si>
    <t>BBSAG 038</t>
  </si>
  <si>
    <t>BBSAG 039</t>
  </si>
  <si>
    <t>BBSAG 040</t>
  </si>
  <si>
    <t>BBSAG 089</t>
  </si>
  <si>
    <t>BBSAG 090</t>
  </si>
  <si>
    <t>BBSAG 092</t>
  </si>
  <si>
    <t>BBSAG 093</t>
  </si>
  <si>
    <t>BBSAG 096</t>
  </si>
  <si>
    <t>BBSAG 102</t>
  </si>
  <si>
    <t>Analysis of Wolf, et al 2000A&amp;ASS.147..243</t>
  </si>
  <si>
    <t xml:space="preserve">Correlation = </t>
  </si>
  <si>
    <t>dP/dt</t>
  </si>
  <si>
    <t>days/year</t>
  </si>
  <si>
    <t>w</t>
  </si>
  <si>
    <t>w*X</t>
  </si>
  <si>
    <t>w*Y</t>
  </si>
  <si>
    <t>w*YX</t>
  </si>
  <si>
    <t>ZA</t>
  </si>
  <si>
    <t>ZB</t>
  </si>
  <si>
    <t>ZC</t>
  </si>
  <si>
    <t>ZD</t>
  </si>
  <si>
    <t>ZE</t>
  </si>
  <si>
    <t>ZF</t>
  </si>
  <si>
    <r>
      <t>w*X</t>
    </r>
    <r>
      <rPr>
        <b/>
        <vertAlign val="superscript"/>
        <sz val="10"/>
        <rFont val="Arial"/>
        <family val="2"/>
      </rPr>
      <t>2</t>
    </r>
  </si>
  <si>
    <r>
      <t>w*X</t>
    </r>
    <r>
      <rPr>
        <b/>
        <vertAlign val="superscript"/>
        <sz val="10"/>
        <rFont val="Arial"/>
        <family val="2"/>
      </rPr>
      <t>3</t>
    </r>
  </si>
  <si>
    <r>
      <t>w*X</t>
    </r>
    <r>
      <rPr>
        <b/>
        <vertAlign val="superscript"/>
        <sz val="10"/>
        <rFont val="Arial"/>
        <family val="2"/>
      </rPr>
      <t>4</t>
    </r>
  </si>
  <si>
    <r>
      <t>w*YX</t>
    </r>
    <r>
      <rPr>
        <b/>
        <vertAlign val="superscript"/>
        <sz val="10"/>
        <rFont val="Arial"/>
        <family val="2"/>
      </rPr>
      <t>2</t>
    </r>
  </si>
  <si>
    <t>My time zone &gt;&gt;&gt;&gt;&gt;</t>
  </si>
  <si>
    <t>(PST=8, PDT=MDT=7, MDT=CST=6, etc.)</t>
  </si>
  <si>
    <t>Add cycle</t>
  </si>
  <si>
    <t>JD today</t>
  </si>
  <si>
    <t>Old Cycle</t>
  </si>
  <si>
    <t>New Cycle</t>
  </si>
  <si>
    <t>Next ToM</t>
  </si>
  <si>
    <t>Linear Ephemeris =</t>
  </si>
  <si>
    <t>Quad. Ephemeris =</t>
  </si>
  <si>
    <t>OEJV 0137</t>
  </si>
  <si>
    <t>IBVS 5988</t>
  </si>
  <si>
    <t>IBVS 5980</t>
  </si>
  <si>
    <t>IBVS 5959</t>
  </si>
  <si>
    <t>IBVS 6010</t>
  </si>
  <si>
    <t>OEJV 0003</t>
  </si>
  <si>
    <t>Wolf 2000</t>
  </si>
  <si>
    <t>Wolf 2000A&amp;AS..147..243</t>
  </si>
  <si>
    <t>Analysis of Purgathofer 1964 ZA.....59...29</t>
  </si>
  <si>
    <t>JAVSO..36..186</t>
  </si>
  <si>
    <t>JAVSO..38..183</t>
  </si>
  <si>
    <t>JAVSO..39...94</t>
  </si>
  <si>
    <t>JAVSO..40....1</t>
  </si>
  <si>
    <t>Period</t>
  </si>
  <si>
    <t>dP/dt =</t>
  </si>
  <si>
    <t>Analysis of Herczeg 1993PASP..105..911</t>
  </si>
  <si>
    <r>
      <t>diff</t>
    </r>
    <r>
      <rPr>
        <b/>
        <vertAlign val="superscript"/>
        <sz val="10"/>
        <rFont val="Arial"/>
        <family val="2"/>
      </rPr>
      <t>2</t>
    </r>
  </si>
  <si>
    <t>wt</t>
  </si>
  <si>
    <t>2013JAVSO..41..328</t>
  </si>
  <si>
    <t>OEJV 0160</t>
  </si>
  <si>
    <t>2012JAV0SO..40..975</t>
  </si>
  <si>
    <t>IBVS 6070</t>
  </si>
  <si>
    <t>2013JAVSO..41..122</t>
  </si>
  <si>
    <t>Zhu et al 2013AJ….146…28</t>
  </si>
  <si>
    <t>V0401 Cyg / GSC 2654-2502</t>
  </si>
  <si>
    <t>Residuals</t>
  </si>
  <si>
    <t>Const'</t>
  </si>
  <si>
    <t>Slope'</t>
  </si>
  <si>
    <t>Ampl</t>
  </si>
  <si>
    <t>Ang freq</t>
  </si>
  <si>
    <t>Ph cnst</t>
  </si>
  <si>
    <t>Sine fit</t>
  </si>
  <si>
    <t>=2π/ P3</t>
  </si>
  <si>
    <t xml:space="preserve">P3 = </t>
  </si>
  <si>
    <t>cycles</t>
  </si>
  <si>
    <t>days</t>
  </si>
  <si>
    <t>years</t>
  </si>
  <si>
    <t>radians/cycle</t>
  </si>
  <si>
    <t>IBVS 6118</t>
  </si>
  <si>
    <t>PE</t>
  </si>
  <si>
    <t>CCD</t>
  </si>
  <si>
    <t>s6</t>
  </si>
  <si>
    <t>PASP 105, 911</t>
  </si>
  <si>
    <t>Wolf 2000A+AS..147..243</t>
  </si>
  <si>
    <t>JAV0SO..40..975</t>
  </si>
  <si>
    <t>JAVSO..41..122</t>
  </si>
  <si>
    <t>JAVSO..41..328</t>
  </si>
  <si>
    <t>Interval (days)</t>
  </si>
  <si>
    <t>Minima from the Lichtenknecker Database of the BAV</t>
  </si>
  <si>
    <t>http://www.bav-astro.de/LkDB/index.php?lang=en&amp;sprache_dial=en</t>
  </si>
  <si>
    <t> -0.003 </t>
  </si>
  <si>
    <t>F </t>
  </si>
  <si>
    <t>2428838.382 </t>
  </si>
  <si>
    <t> 31.10.1937 21:10 </t>
  </si>
  <si>
    <t> 0.056 </t>
  </si>
  <si>
    <t>V </t>
  </si>
  <si>
    <t> M.Lurje </t>
  </si>
  <si>
    <t> PZ 6.209 </t>
  </si>
  <si>
    <t>2429165.279 </t>
  </si>
  <si>
    <t> 23.09.1938 18:41 </t>
  </si>
  <si>
    <t> 0.046 </t>
  </si>
  <si>
    <t> M.Kowalczewski </t>
  </si>
  <si>
    <t> AA 7.258 </t>
  </si>
  <si>
    <t>2429165.583 </t>
  </si>
  <si>
    <t> 24.09.1938 01:59 </t>
  </si>
  <si>
    <t> 0.059 </t>
  </si>
  <si>
    <t>2430948.411 </t>
  </si>
  <si>
    <t> 11.08.1943 21:51 </t>
  </si>
  <si>
    <t> 0.049 </t>
  </si>
  <si>
    <t> W.Zessewitsch </t>
  </si>
  <si>
    <t> PZ 11.126 </t>
  </si>
  <si>
    <t>2430948.701 </t>
  </si>
  <si>
    <t> 12.08.1943 04:49 </t>
  </si>
  <si>
    <t> 0.048 </t>
  </si>
  <si>
    <t>2432760.642 </t>
  </si>
  <si>
    <t> 28.07.1948 03:24 </t>
  </si>
  <si>
    <t> 0.015 </t>
  </si>
  <si>
    <t> B.S.Whitney </t>
  </si>
  <si>
    <t> AJ 64.263 </t>
  </si>
  <si>
    <t>2432822.428 </t>
  </si>
  <si>
    <t> 27.09.1948 22:16 </t>
  </si>
  <si>
    <t> 0.032 </t>
  </si>
  <si>
    <t>P </t>
  </si>
  <si>
    <t> A.A.Wachmann </t>
  </si>
  <si>
    <t> AHSB 6.3.79 </t>
  </si>
  <si>
    <t>2432829.415 </t>
  </si>
  <si>
    <t> 04.10.1948 21:57 </t>
  </si>
  <si>
    <t> 0.026 </t>
  </si>
  <si>
    <t>2432881.269 </t>
  </si>
  <si>
    <t> 25.11.1948 18:27 </t>
  </si>
  <si>
    <t> 0.018 </t>
  </si>
  <si>
    <t>2433091.633 </t>
  </si>
  <si>
    <t> 24.06.1949 03:11 </t>
  </si>
  <si>
    <t> 0.020 </t>
  </si>
  <si>
    <t>2433386.523 </t>
  </si>
  <si>
    <t> 15.04.1950 00:33 </t>
  </si>
  <si>
    <t> 0.052 </t>
  </si>
  <si>
    <t>2433512.390 </t>
  </si>
  <si>
    <t> 18.08.1950 21:21 </t>
  </si>
  <si>
    <t> 0.051 </t>
  </si>
  <si>
    <t>2433577.618 </t>
  </si>
  <si>
    <t> 23.10.1950 02:49 </t>
  </si>
  <si>
    <t> 0.014 </t>
  </si>
  <si>
    <t>2433893.459 </t>
  </si>
  <si>
    <t> 03.09.1951 23:00 </t>
  </si>
  <si>
    <t>2433919.656 </t>
  </si>
  <si>
    <t> 30.09.1951 03:44 </t>
  </si>
  <si>
    <t> -0.005 </t>
  </si>
  <si>
    <t>2434119.525 </t>
  </si>
  <si>
    <t> 17.04.1952 00:36 </t>
  </si>
  <si>
    <t> -0.010 </t>
  </si>
  <si>
    <t>2434133.512 </t>
  </si>
  <si>
    <t> 01.05.1952 00:17 </t>
  </si>
  <si>
    <t> -0.008 </t>
  </si>
  <si>
    <t>2434215.694 </t>
  </si>
  <si>
    <t> 22.07.1952 04:39 </t>
  </si>
  <si>
    <t> 0.010 </t>
  </si>
  <si>
    <t>2434238.429 </t>
  </si>
  <si>
    <t> 13.08.1952 22:17 </t>
  </si>
  <si>
    <t> 0.019 </t>
  </si>
  <si>
    <t>2434601.478 </t>
  </si>
  <si>
    <t> 11.08.1953 23:28 </t>
  </si>
  <si>
    <t>2434604.383 </t>
  </si>
  <si>
    <t> 14.08.1953 21:11 </t>
  </si>
  <si>
    <t> 0.023 </t>
  </si>
  <si>
    <t>2434622.441 </t>
  </si>
  <si>
    <t> 01.09.1953 22:35 </t>
  </si>
  <si>
    <t> 0.017 </t>
  </si>
  <si>
    <t>2434629.424 </t>
  </si>
  <si>
    <t> 08.09.1953 22:10 </t>
  </si>
  <si>
    <t> 0.007 </t>
  </si>
  <si>
    <t>2434636.447 </t>
  </si>
  <si>
    <t> 15.09.1953 22:43 </t>
  </si>
  <si>
    <t> 0.037 </t>
  </si>
  <si>
    <t>2434664.392 </t>
  </si>
  <si>
    <t> 13.10.1953 21:24 </t>
  </si>
  <si>
    <t> 0.012 </t>
  </si>
  <si>
    <t>2434692.385 </t>
  </si>
  <si>
    <t> 10.11.1953 21:14 </t>
  </si>
  <si>
    <t> 0.034 </t>
  </si>
  <si>
    <t>2434923.701 </t>
  </si>
  <si>
    <t> 30.06.1954 04:49 </t>
  </si>
  <si>
    <t>2434981.379 </t>
  </si>
  <si>
    <t> 26.08.1954 21:05 </t>
  </si>
  <si>
    <t> -0.002 </t>
  </si>
  <si>
    <t>2435019.288 </t>
  </si>
  <si>
    <t> 03.10.1954 18:54 </t>
  </si>
  <si>
    <t> 0.030 </t>
  </si>
  <si>
    <t>2435020.420 </t>
  </si>
  <si>
    <t> 04.10.1954 22:04 </t>
  </si>
  <si>
    <t>2435044.351 </t>
  </si>
  <si>
    <t> 28.10.1954 20:25 </t>
  </si>
  <si>
    <t> 0.036 </t>
  </si>
  <si>
    <t>2435162.619 </t>
  </si>
  <si>
    <t> 24.02.1955 02:51 </t>
  </si>
  <si>
    <t>2435309.456 </t>
  </si>
  <si>
    <t> 20.07.1955 22:56 </t>
  </si>
  <si>
    <t> 0.003 </t>
  </si>
  <si>
    <t>2435335.670 </t>
  </si>
  <si>
    <t> 16.08.1955 04:04 </t>
  </si>
  <si>
    <t> -0.006 </t>
  </si>
  <si>
    <t> B.Paczynski </t>
  </si>
  <si>
    <t>2435335.971 </t>
  </si>
  <si>
    <t> 16.08.1955 11:18 </t>
  </si>
  <si>
    <t> 0.004 </t>
  </si>
  <si>
    <t>2435341.504 </t>
  </si>
  <si>
    <t> 22.08.1955 00:05 </t>
  </si>
  <si>
    <t> 0.001 </t>
  </si>
  <si>
    <t>2435344.440 </t>
  </si>
  <si>
    <t> 24.08.1955 22:33 </t>
  </si>
  <si>
    <t>2435369.455 </t>
  </si>
  <si>
    <t> 18.09.1955 22:55 </t>
  </si>
  <si>
    <t> -0.019 </t>
  </si>
  <si>
    <t>2435428.333 </t>
  </si>
  <si>
    <t> 16.11.1955 19:59 </t>
  </si>
  <si>
    <t>2435598.476 </t>
  </si>
  <si>
    <t> 04.05.1956 23:25 </t>
  </si>
  <si>
    <t> Churpina(Herczeg) </t>
  </si>
  <si>
    <t> PASP 105.911 </t>
  </si>
  <si>
    <t>2436379.9139 </t>
  </si>
  <si>
    <t> 25.06.1958 09:56 </t>
  </si>
  <si>
    <t> 0.0002 </t>
  </si>
  <si>
    <t>E </t>
  </si>
  <si>
    <t>?</t>
  </si>
  <si>
    <t> H.Spinrad </t>
  </si>
  <si>
    <t> PASP 71.55 </t>
  </si>
  <si>
    <t>2436788.429 </t>
  </si>
  <si>
    <t> 07.08.1959 22:17 </t>
  </si>
  <si>
    <t> 0.027 </t>
  </si>
  <si>
    <t>2436809.400 </t>
  </si>
  <si>
    <t> 28.08.1959 21:36 </t>
  </si>
  <si>
    <t>2436810.550 </t>
  </si>
  <si>
    <t> 30.08.1959 01:12 </t>
  </si>
  <si>
    <t> 0.005 </t>
  </si>
  <si>
    <t>2436813.460 </t>
  </si>
  <si>
    <t> 01.09.1959 23:02 </t>
  </si>
  <si>
    <t>2436816.396 </t>
  </si>
  <si>
    <t> 04.09.1959 21:30 </t>
  </si>
  <si>
    <t>2436818.411 </t>
  </si>
  <si>
    <t> 06.09.1959 21:51 </t>
  </si>
  <si>
    <t> -0.001 </t>
  </si>
  <si>
    <t> H.Busch </t>
  </si>
  <si>
    <t> HABZ 18 </t>
  </si>
  <si>
    <t>2436820.442 </t>
  </si>
  <si>
    <t> 08.09.1959 22:36 </t>
  </si>
  <si>
    <t>2436844.369 </t>
  </si>
  <si>
    <t> 02.10.1959 20:51 </t>
  </si>
  <si>
    <t>2436848.436 </t>
  </si>
  <si>
    <t> 06.10.1959 22:27 </t>
  </si>
  <si>
    <t>2436895.325 </t>
  </si>
  <si>
    <t> 22.11.1959 19:48 </t>
  </si>
  <si>
    <t>2436903.213 </t>
  </si>
  <si>
    <t> 30.11.1959 17:06 </t>
  </si>
  <si>
    <t>2437202.422 </t>
  </si>
  <si>
    <t> 24.09.1960 22:07 </t>
  </si>
  <si>
    <t> -0.004 </t>
  </si>
  <si>
    <t>2437526.713 </t>
  </si>
  <si>
    <t> 15.08.1961 05:06 </t>
  </si>
  <si>
    <t> 0.002 </t>
  </si>
  <si>
    <t> A.Purgathofer </t>
  </si>
  <si>
    <t> MWIE 12.35 </t>
  </si>
  <si>
    <t>2437547.6913 </t>
  </si>
  <si>
    <t> 05.09.1961 04:35 </t>
  </si>
  <si>
    <t> 0.0027 </t>
  </si>
  <si>
    <t> Purgathofer (Lkn.) </t>
  </si>
  <si>
    <t> MWIE 12.33 </t>
  </si>
  <si>
    <t>2440033.543 </t>
  </si>
  <si>
    <t> 26.06.1968 01:01 </t>
  </si>
  <si>
    <t> -0.038 </t>
  </si>
  <si>
    <t> R.Diethelm </t>
  </si>
  <si>
    <t> ORI 109 </t>
  </si>
  <si>
    <t>2440059.481 </t>
  </si>
  <si>
    <t> 21.07.1968 23:32 </t>
  </si>
  <si>
    <t> -0.031 </t>
  </si>
  <si>
    <t>2440073.449 </t>
  </si>
  <si>
    <t> 04.08.1968 22:46 </t>
  </si>
  <si>
    <t> -0.048 </t>
  </si>
  <si>
    <t>2440141.397 </t>
  </si>
  <si>
    <t> 11.10.1968 21:31 </t>
  </si>
  <si>
    <t> 0.013 </t>
  </si>
  <si>
    <t> ORI 110 </t>
  </si>
  <si>
    <t>2441156.480 </t>
  </si>
  <si>
    <t> 23.07.1971 23:31 </t>
  </si>
  <si>
    <t> P.Flin </t>
  </si>
  <si>
    <t>IBVS 584 </t>
  </si>
  <si>
    <t>2441156.481 </t>
  </si>
  <si>
    <t> 23.07.1971 23:32 </t>
  </si>
  <si>
    <t> L.Frasinski </t>
  </si>
  <si>
    <t>2441156.489 </t>
  </si>
  <si>
    <t> 23.07.1971 23:44 </t>
  </si>
  <si>
    <t> Z.Zembatny </t>
  </si>
  <si>
    <t>2441543.408 </t>
  </si>
  <si>
    <t> 13.08.1972 21:47 </t>
  </si>
  <si>
    <t>IBVS 740 </t>
  </si>
  <si>
    <t>2441543.701 </t>
  </si>
  <si>
    <t> 14.08.1972 04:49 </t>
  </si>
  <si>
    <t>2442570.450 </t>
  </si>
  <si>
    <t> 06.06.1975 22:48 </t>
  </si>
  <si>
    <t> -0.011 </t>
  </si>
  <si>
    <t> BBS 23 </t>
  </si>
  <si>
    <t>2442621.413 </t>
  </si>
  <si>
    <t> 27.07.1975 21:54 </t>
  </si>
  <si>
    <t> -0.036 </t>
  </si>
  <si>
    <t>2442922.417 </t>
  </si>
  <si>
    <t> 23.05.1976 22:00 </t>
  </si>
  <si>
    <t> H.Peter </t>
  </si>
  <si>
    <t> BBS 28 </t>
  </si>
  <si>
    <t>2442935.531 </t>
  </si>
  <si>
    <t> 06.06.1976 00:44 </t>
  </si>
  <si>
    <t>2442980.411 </t>
  </si>
  <si>
    <t> 20.07.1976 21:51 </t>
  </si>
  <si>
    <t> BBS 29 </t>
  </si>
  <si>
    <t>2443012.471 </t>
  </si>
  <si>
    <t> 21.08.1976 23:18 </t>
  </si>
  <si>
    <t>2443127.252 </t>
  </si>
  <si>
    <t> 14.12.1976 18:02 </t>
  </si>
  <si>
    <t> 0.000 </t>
  </si>
  <si>
    <t> BBS 31 </t>
  </si>
  <si>
    <t>2443219.900 </t>
  </si>
  <si>
    <t> 17.03.1977 09:36 </t>
  </si>
  <si>
    <t> G.Samolyk </t>
  </si>
  <si>
    <t> AOEB 9 </t>
  </si>
  <si>
    <t>2443380.705 </t>
  </si>
  <si>
    <t> 25.08.1977 04:55 </t>
  </si>
  <si>
    <t>2443429.379 </t>
  </si>
  <si>
    <t> 12.10.1977 21:05 </t>
  </si>
  <si>
    <t> -0.014 </t>
  </si>
  <si>
    <t> BBS 35 </t>
  </si>
  <si>
    <t>2443690.730 </t>
  </si>
  <si>
    <t> 01.07.1978 05:31 </t>
  </si>
  <si>
    <t> A.MacRobert </t>
  </si>
  <si>
    <t>2443732.412 </t>
  </si>
  <si>
    <t> 11.08.1978 21:53 </t>
  </si>
  <si>
    <t> BBS 38 </t>
  </si>
  <si>
    <t>2443755.421 </t>
  </si>
  <si>
    <t> 03.09.1978 22:06 </t>
  </si>
  <si>
    <t> BBS 39 </t>
  </si>
  <si>
    <t>2443762.426 </t>
  </si>
  <si>
    <t> 10.09.1978 22:13 </t>
  </si>
  <si>
    <t>2443795.343 </t>
  </si>
  <si>
    <t> 13.10.1978 20:13 </t>
  </si>
  <si>
    <t>2443820.663 </t>
  </si>
  <si>
    <t> 08.11.1978 03:54 </t>
  </si>
  <si>
    <t> -0.028 </t>
  </si>
  <si>
    <t>2443835.252 </t>
  </si>
  <si>
    <t> 22.11.1978 18:02 </t>
  </si>
  <si>
    <t> -0.007 </t>
  </si>
  <si>
    <t> BBS 40 </t>
  </si>
  <si>
    <t>2444046.768 </t>
  </si>
  <si>
    <t> 22.06.1979 06:25 </t>
  </si>
  <si>
    <t>2444498.6966 </t>
  </si>
  <si>
    <t> 16.09.1980 04:43 </t>
  </si>
  <si>
    <t> 0.0086 </t>
  </si>
  <si>
    <t> T.J.Herczeg </t>
  </si>
  <si>
    <t>2444514.7167 </t>
  </si>
  <si>
    <t> 02.10.1980 05:12 </t>
  </si>
  <si>
    <t> 0.0038 </t>
  </si>
  <si>
    <t>2444817.713 </t>
  </si>
  <si>
    <t> 01.08.1981 05:06 </t>
  </si>
  <si>
    <t> -0.015 </t>
  </si>
  <si>
    <t>2444915.611 </t>
  </si>
  <si>
    <t> 07.11.1981 02:39 </t>
  </si>
  <si>
    <t>2445131.792 </t>
  </si>
  <si>
    <t> 11.06.1982 07:00 </t>
  </si>
  <si>
    <t> -0.023 </t>
  </si>
  <si>
    <t>2445553.700 </t>
  </si>
  <si>
    <t> 07.08.1983 04:48 </t>
  </si>
  <si>
    <t>2445923.708 </t>
  </si>
  <si>
    <t> 11.08.1984 04:59 </t>
  </si>
  <si>
    <t> -0.027 </t>
  </si>
  <si>
    <t>2446387.546 </t>
  </si>
  <si>
    <t> 18.11.1985 01:06 </t>
  </si>
  <si>
    <t> -0.035 </t>
  </si>
  <si>
    <t>2447353.438 </t>
  </si>
  <si>
    <t> 10.07.1988 22:30 </t>
  </si>
  <si>
    <t> BBS 89 </t>
  </si>
  <si>
    <t>2447362.471 </t>
  </si>
  <si>
    <t> 19.07.1988 23:18 </t>
  </si>
  <si>
    <t>2447383.464 </t>
  </si>
  <si>
    <t> 09.08.1988 23:08 </t>
  </si>
  <si>
    <t> 0.011 </t>
  </si>
  <si>
    <t>2447456.304 </t>
  </si>
  <si>
    <t> 21.10.1988 19:17 </t>
  </si>
  <si>
    <t> BBS 90 </t>
  </si>
  <si>
    <t>2447461.274 </t>
  </si>
  <si>
    <t> 26.10.1988 18:34 </t>
  </si>
  <si>
    <t>2447468.274 </t>
  </si>
  <si>
    <t> 02.11.1988 18:34 </t>
  </si>
  <si>
    <t> 0.035 </t>
  </si>
  <si>
    <t>2447470.282 </t>
  </si>
  <si>
    <t> 04.11.1988 18:46 </t>
  </si>
  <si>
    <t>2447691.425 </t>
  </si>
  <si>
    <t> 13.06.1989 22:12 </t>
  </si>
  <si>
    <t> BBS 92 </t>
  </si>
  <si>
    <t>2447728.419 </t>
  </si>
  <si>
    <t> 20.07.1989 22:03 </t>
  </si>
  <si>
    <t>2447758.436 </t>
  </si>
  <si>
    <t> 19.08.1989 22:27 </t>
  </si>
  <si>
    <t>2447763.390 </t>
  </si>
  <si>
    <t> 24.08.1989 21:21 </t>
  </si>
  <si>
    <t> P.Frank </t>
  </si>
  <si>
    <t>BAVM 60 </t>
  </si>
  <si>
    <t>2447770.386 </t>
  </si>
  <si>
    <t> 31.08.1989 21:15 </t>
  </si>
  <si>
    <t>2447812.359 </t>
  </si>
  <si>
    <t> 12.10.1989 20:36 </t>
  </si>
  <si>
    <t> 0.022 </t>
  </si>
  <si>
    <t> BBS 93 </t>
  </si>
  <si>
    <t>2447838.294 </t>
  </si>
  <si>
    <t> 07.11.1989 19:03 </t>
  </si>
  <si>
    <t>2448084.489 </t>
  </si>
  <si>
    <t> 11.07.1990 23:44 </t>
  </si>
  <si>
    <t> 0.021 </t>
  </si>
  <si>
    <t> BBS 96 </t>
  </si>
  <si>
    <t>2448089.436 </t>
  </si>
  <si>
    <t> 16.07.1990 22:27 </t>
  </si>
  <si>
    <t>2448091.483 </t>
  </si>
  <si>
    <t> 18.07.1990 23:35 </t>
  </si>
  <si>
    <t>2448108.387 </t>
  </si>
  <si>
    <t> 04.08.1990 21:17 </t>
  </si>
  <si>
    <t> 0.028 </t>
  </si>
  <si>
    <t>2448115.370 </t>
  </si>
  <si>
    <t> 11.08.1990 20:52 </t>
  </si>
  <si>
    <t>2448175.378 </t>
  </si>
  <si>
    <t> 10.10.1990 21:04 </t>
  </si>
  <si>
    <t> 0.006 </t>
  </si>
  <si>
    <t>2448189.378 </t>
  </si>
  <si>
    <t> 24.10.1990 21:04 </t>
  </si>
  <si>
    <t>2448439.946 </t>
  </si>
  <si>
    <t> 02.07.1991 10:42 </t>
  </si>
  <si>
    <t> DiVittorio&amp;Taylor </t>
  </si>
  <si>
    <t>2448500.542 </t>
  </si>
  <si>
    <t> 01.09.1991 01:00 </t>
  </si>
  <si>
    <t> Hipparcos </t>
  </si>
  <si>
    <t>  </t>
  </si>
  <si>
    <t>2448862.422 </t>
  </si>
  <si>
    <t> 27.08.1992 22:07 </t>
  </si>
  <si>
    <t> BBS 102 </t>
  </si>
  <si>
    <t>2448883.404 </t>
  </si>
  <si>
    <t> 17.09.1992 21:41 </t>
  </si>
  <si>
    <t> 0.024 </t>
  </si>
  <si>
    <t>2448925.339 </t>
  </si>
  <si>
    <t> 29.10.1992 20:08 </t>
  </si>
  <si>
    <t>2449858.849 </t>
  </si>
  <si>
    <t> 21.05.1995 08:22 </t>
  </si>
  <si>
    <t>2449919.476 </t>
  </si>
  <si>
    <t> 20.07.1995 23:25 </t>
  </si>
  <si>
    <t> R.Baule </t>
  </si>
  <si>
    <t>BAVM 93 </t>
  </si>
  <si>
    <t>2450284.8495 </t>
  </si>
  <si>
    <t> 20.07.1996 08:23 </t>
  </si>
  <si>
    <t> 0.0234 </t>
  </si>
  <si>
    <t>C </t>
  </si>
  <si>
    <t>ns</t>
  </si>
  <si>
    <t> G.Lubcke </t>
  </si>
  <si>
    <t>2451393.4875 </t>
  </si>
  <si>
    <t> 02.08.1999 23:42 </t>
  </si>
  <si>
    <t> 0.0328 </t>
  </si>
  <si>
    <t> F.Agerer </t>
  </si>
  <si>
    <t>BAVM 132 </t>
  </si>
  <si>
    <t>2451742.8339 </t>
  </si>
  <si>
    <t> 17.07.2000 08:00 </t>
  </si>
  <si>
    <t> 0.0374 </t>
  </si>
  <si>
    <t> R.H.Nelson </t>
  </si>
  <si>
    <t>IBVS 5040 </t>
  </si>
  <si>
    <t>2452146.6667 </t>
  </si>
  <si>
    <t> 25.08.2001 04:00 </t>
  </si>
  <si>
    <t> 0.0438 </t>
  </si>
  <si>
    <t> S.Dvorak </t>
  </si>
  <si>
    <t>2452471.5296 </t>
  </si>
  <si>
    <t> 16.07.2002 00:42 </t>
  </si>
  <si>
    <t> 0.0392 </t>
  </si>
  <si>
    <t> Sarounova &amp; Wolf </t>
  </si>
  <si>
    <t>IBVS 5594 </t>
  </si>
  <si>
    <t>2452500.3729 </t>
  </si>
  <si>
    <t> 13.08.2002 20:56 </t>
  </si>
  <si>
    <t> 0.0378 </t>
  </si>
  <si>
    <t> Baldinelli &amp; Maitan </t>
  </si>
  <si>
    <t>2452533.5878 </t>
  </si>
  <si>
    <t> 16.09.2002 02:06 </t>
  </si>
  <si>
    <t> 0.0375 </t>
  </si>
  <si>
    <t>2452727.6378 </t>
  </si>
  <si>
    <t> 29.03.2003 03:18 </t>
  </si>
  <si>
    <t> 0.0411 </t>
  </si>
  <si>
    <t> L.Kotková &amp; M.Wolf </t>
  </si>
  <si>
    <t>IBVS 5676 </t>
  </si>
  <si>
    <t>2452886.7214 </t>
  </si>
  <si>
    <t> 04.09.2003 05:18 </t>
  </si>
  <si>
    <t> 0.0416 </t>
  </si>
  <si>
    <t>2452889.6376 </t>
  </si>
  <si>
    <t> 07.09.2003 03:18 </t>
  </si>
  <si>
    <t> 0.0442 </t>
  </si>
  <si>
    <t> C.Hesseltine </t>
  </si>
  <si>
    <t>2452898.3813 </t>
  </si>
  <si>
    <t> 15.09.2003 21:09 </t>
  </si>
  <si>
    <t> 0.0470 </t>
  </si>
  <si>
    <t>o</t>
  </si>
  <si>
    <t> W.Proksch </t>
  </si>
  <si>
    <t>BAVM 172 </t>
  </si>
  <si>
    <t>2452914.1135 </t>
  </si>
  <si>
    <t> 01.10.2003 14:43 </t>
  </si>
  <si>
    <t> 0.0457 </t>
  </si>
  <si>
    <t> T.Krajci </t>
  </si>
  <si>
    <t>IBVS 5592 </t>
  </si>
  <si>
    <t>2453189.7493 </t>
  </si>
  <si>
    <t> 03.07.2004 05:58 </t>
  </si>
  <si>
    <t> 0.0540 </t>
  </si>
  <si>
    <t>2453200.2368 </t>
  </si>
  <si>
    <t> 13.07.2004 17:40 </t>
  </si>
  <si>
    <t> 0.0525 </t>
  </si>
  <si>
    <t> Nakajima </t>
  </si>
  <si>
    <t>VSB 43 </t>
  </si>
  <si>
    <t>2453256.4735 </t>
  </si>
  <si>
    <t> 07.09.2004 23:21 </t>
  </si>
  <si>
    <t> 0.0566 </t>
  </si>
  <si>
    <t> M. Zejda et al. </t>
  </si>
  <si>
    <t>IBVS 5741 </t>
  </si>
  <si>
    <t>2453259.6743 </t>
  </si>
  <si>
    <t> 11.09.2004 04:10 </t>
  </si>
  <si>
    <t> 0.0524 </t>
  </si>
  <si>
    <t> AOEB 12 </t>
  </si>
  <si>
    <t>2453283.5671 </t>
  </si>
  <si>
    <t> 05.10.2004 01:36 </t>
  </si>
  <si>
    <t> 0.0536 </t>
  </si>
  <si>
    <t> JAAVSO 41;328 </t>
  </si>
  <si>
    <t>2453322.6081 </t>
  </si>
  <si>
    <t> 13.11.2004 02:35 </t>
  </si>
  <si>
    <t> 0.0522 </t>
  </si>
  <si>
    <t>2453517.5235 </t>
  </si>
  <si>
    <t> 27.05.2005 00:33 </t>
  </si>
  <si>
    <t> 0.0471 </t>
  </si>
  <si>
    <t>-I</t>
  </si>
  <si>
    <t> Agerer </t>
  </si>
  <si>
    <t>BAVM 178 </t>
  </si>
  <si>
    <t>2453520.4389 </t>
  </si>
  <si>
    <t> 29.05.2005 22:32 </t>
  </si>
  <si>
    <t>16620.5</t>
  </si>
  <si>
    <t> 0.0489 </t>
  </si>
  <si>
    <t> T.Pribulla et al. </t>
  </si>
  <si>
    <t>IBVS 5668 </t>
  </si>
  <si>
    <t>2453547.540 </t>
  </si>
  <si>
    <t> 26.06.2005 00:57 </t>
  </si>
  <si>
    <t>16667</t>
  </si>
  <si>
    <t> 0.053 </t>
  </si>
  <si>
    <t> K.Locher </t>
  </si>
  <si>
    <t>OEJV 0003 </t>
  </si>
  <si>
    <t>2453550.448 </t>
  </si>
  <si>
    <t> 28.06.2005 22:45 </t>
  </si>
  <si>
    <t>16672</t>
  </si>
  <si>
    <t>m</t>
  </si>
  <si>
    <t> S.Parimucha et al. </t>
  </si>
  <si>
    <t>IBVS 5777 </t>
  </si>
  <si>
    <t>2453562.6841 </t>
  </si>
  <si>
    <t> 11.07.2005 04:25 </t>
  </si>
  <si>
    <t>16693</t>
  </si>
  <si>
    <t> 0.0468 </t>
  </si>
  <si>
    <t>2453578.4199 </t>
  </si>
  <si>
    <t> 26.07.2005 22:04 </t>
  </si>
  <si>
    <t>16720</t>
  </si>
  <si>
    <t> 0.0491 </t>
  </si>
  <si>
    <t>2453584.5375 </t>
  </si>
  <si>
    <t> 02.08.2005 00:54 </t>
  </si>
  <si>
    <t>16730.5</t>
  </si>
  <si>
    <t> 0.0481 </t>
  </si>
  <si>
    <t>2453584.53829 </t>
  </si>
  <si>
    <t> 02.08.2005 00:55 </t>
  </si>
  <si>
    <t> 0.04887 </t>
  </si>
  <si>
    <t> L.Šmelcer </t>
  </si>
  <si>
    <t>OEJV 0074 </t>
  </si>
  <si>
    <t>2453613.3802 </t>
  </si>
  <si>
    <t> 30.08.2005 21:07 </t>
  </si>
  <si>
    <t>16780</t>
  </si>
  <si>
    <t> 0.0460 </t>
  </si>
  <si>
    <t>2453617.4605 </t>
  </si>
  <si>
    <t> 03.09.2005 23:03 </t>
  </si>
  <si>
    <t> 0.0473 </t>
  </si>
  <si>
    <t>2453620.3740 </t>
  </si>
  <si>
    <t> 06.09.2005 20:58 </t>
  </si>
  <si>
    <t> 0.0472 </t>
  </si>
  <si>
    <t>2453651.2584 </t>
  </si>
  <si>
    <t> 07.10.2005 18:12 </t>
  </si>
  <si>
    <t>2453653.2997 </t>
  </si>
  <si>
    <t> 09.10.2005 19:11 </t>
  </si>
  <si>
    <t>2453655.3377 </t>
  </si>
  <si>
    <t> 11.10.2005 20:06 </t>
  </si>
  <si>
    <t> 0.0476 </t>
  </si>
  <si>
    <t> Rätz </t>
  </si>
  <si>
    <t>2453661.4599 </t>
  </si>
  <si>
    <t> 17.10.2005 23:02 </t>
  </si>
  <si>
    <t> 0.0512 </t>
  </si>
  <si>
    <t>2453900.3758 </t>
  </si>
  <si>
    <t> 13.06.2006 21:01 </t>
  </si>
  <si>
    <t> 0.0511 </t>
  </si>
  <si>
    <t>2453920.4796 </t>
  </si>
  <si>
    <t> 03.07.2006 23:30 </t>
  </si>
  <si>
    <t> 0.0509 </t>
  </si>
  <si>
    <t>2453922.52011 </t>
  </si>
  <si>
    <t> 06.07.2006 00:28 </t>
  </si>
  <si>
    <t> 0.05193 </t>
  </si>
  <si>
    <t>2453927.4714 </t>
  </si>
  <si>
    <t> 10.07.2006 23:18 </t>
  </si>
  <si>
    <t> 0.0501 </t>
  </si>
  <si>
    <t>2453932.4252 </t>
  </si>
  <si>
    <t> 15.07.2006 22:12 </t>
  </si>
  <si>
    <t> 0.0507 </t>
  </si>
  <si>
    <t>BAVM 183 </t>
  </si>
  <si>
    <t>2453941.4586 </t>
  </si>
  <si>
    <t> 24.07.2006 23:00 </t>
  </si>
  <si>
    <t> 0.0520 </t>
  </si>
  <si>
    <t>2453992.4486 </t>
  </si>
  <si>
    <t> 13.09.2006 22:45 </t>
  </si>
  <si>
    <t> 0.0538 </t>
  </si>
  <si>
    <t>2454005.26776 </t>
  </si>
  <si>
    <t> 26.09.2006 18:25 </t>
  </si>
  <si>
    <t> 0.05306 </t>
  </si>
  <si>
    <t>2454023.6221 </t>
  </si>
  <si>
    <t> 15.10.2006 02:55 </t>
  </si>
  <si>
    <t> 0.0517 </t>
  </si>
  <si>
    <t>2454211.8467 </t>
  </si>
  <si>
    <t> 21.04.2007 08:19 </t>
  </si>
  <si>
    <t> 0.0570 </t>
  </si>
  <si>
    <t>2454239.8184 </t>
  </si>
  <si>
    <t> 19.05.2007 07:38 </t>
  </si>
  <si>
    <t> 0.0581 </t>
  </si>
  <si>
    <t> J.Bialozynski </t>
  </si>
  <si>
    <t>2454260.50605 </t>
  </si>
  <si>
    <t> 09.06.2007 00:08 </t>
  </si>
  <si>
    <t> 0.05911 </t>
  </si>
  <si>
    <t>2454260.50773 </t>
  </si>
  <si>
    <t> 09.06.2007 00:11 </t>
  </si>
  <si>
    <t> 0.06079 </t>
  </si>
  <si>
    <t>2454260.50874 </t>
  </si>
  <si>
    <t> 09.06.2007 00:12 </t>
  </si>
  <si>
    <t> 0.06180 </t>
  </si>
  <si>
    <t>2454327.2273 </t>
  </si>
  <si>
    <t> 14.08.2007 17:27 </t>
  </si>
  <si>
    <t> 0.0587 </t>
  </si>
  <si>
    <t> H.Itoh </t>
  </si>
  <si>
    <t>VSB 46 </t>
  </si>
  <si>
    <t>2454375.3068 </t>
  </si>
  <si>
    <t> 01.10.2007 19:21 </t>
  </si>
  <si>
    <t> 0.0636 </t>
  </si>
  <si>
    <t>OEJV 0094 </t>
  </si>
  <si>
    <t>2454375.3074 </t>
  </si>
  <si>
    <t> 01.10.2007 19:22 </t>
  </si>
  <si>
    <t> 0.0642 </t>
  </si>
  <si>
    <t>2454382.3010 </t>
  </si>
  <si>
    <t> 08.10.2007 19:13 </t>
  </si>
  <si>
    <t> 0.0652 </t>
  </si>
  <si>
    <t> M.&amp; C.Rätz </t>
  </si>
  <si>
    <t>BAVM 201 </t>
  </si>
  <si>
    <t>2454612.4736 </t>
  </si>
  <si>
    <t> 25.05.2008 23:21 </t>
  </si>
  <si>
    <t> 0.0626 </t>
  </si>
  <si>
    <t>2454612.4741 </t>
  </si>
  <si>
    <t> 25.05.2008 23:22 </t>
  </si>
  <si>
    <t> 0.0631 </t>
  </si>
  <si>
    <t>2454612.4755 </t>
  </si>
  <si>
    <t> 25.05.2008 23:24 </t>
  </si>
  <si>
    <t> 0.0645 </t>
  </si>
  <si>
    <t>2454612.7643 </t>
  </si>
  <si>
    <t> 26.05.2008 06:20 </t>
  </si>
  <si>
    <t> 0.0619 </t>
  </si>
  <si>
    <t>JAAVSO 36(2);186 </t>
  </si>
  <si>
    <t>2454677.4440 </t>
  </si>
  <si>
    <t> 29.07.2008 22:39 </t>
  </si>
  <si>
    <t> 0.0595 </t>
  </si>
  <si>
    <t>IBVS 5898 </t>
  </si>
  <si>
    <t>2454679.4954 </t>
  </si>
  <si>
    <t> 31.07.2008 23:53 </t>
  </si>
  <si>
    <t> 0.0713 </t>
  </si>
  <si>
    <t>2454684.4377 </t>
  </si>
  <si>
    <t> 05.08.2008 22:30 </t>
  </si>
  <si>
    <t> 0.0605 </t>
  </si>
  <si>
    <t>2454703.6687 </t>
  </si>
  <si>
    <t> 25.08.2008 04:02 </t>
  </si>
  <si>
    <t> 0.0617 </t>
  </si>
  <si>
    <t> K.Menzies </t>
  </si>
  <si>
    <t>2454738.3402 </t>
  </si>
  <si>
    <t> 28.09.2008 20:09 </t>
  </si>
  <si>
    <t> 0.0612 </t>
  </si>
  <si>
    <t>OEJV 0107 </t>
  </si>
  <si>
    <t>2454738.3410 </t>
  </si>
  <si>
    <t> 28.09.2008 20:11 </t>
  </si>
  <si>
    <t> 0.0620 </t>
  </si>
  <si>
    <t>2454738.3415 </t>
  </si>
  <si>
    <t> 0.0625 </t>
  </si>
  <si>
    <t>2454947.5336 </t>
  </si>
  <si>
    <t> 26.04.2009 00:48 </t>
  </si>
  <si>
    <t> 0.0574 </t>
  </si>
  <si>
    <t>2454954.5275 </t>
  </si>
  <si>
    <t> 03.05.2009 00:39 </t>
  </si>
  <si>
    <t>2454968.5132 </t>
  </si>
  <si>
    <t> 17.05.2009 00:19 </t>
  </si>
  <si>
    <t> 0.0590 </t>
  </si>
  <si>
    <t>-U;-I</t>
  </si>
  <si>
    <t> M.Rätz &amp; K.Rätz </t>
  </si>
  <si>
    <t>BAVM 214 </t>
  </si>
  <si>
    <t>2454973.4656 </t>
  </si>
  <si>
    <t> 21.05.2009 23:10 </t>
  </si>
  <si>
    <t>19114</t>
  </si>
  <si>
    <t> 0.0583 </t>
  </si>
  <si>
    <t>2454978.4172 </t>
  </si>
  <si>
    <t> 26.05.2009 22:00 </t>
  </si>
  <si>
    <t>19122.5</t>
  </si>
  <si>
    <t> 0.0568 </t>
  </si>
  <si>
    <t>OEJV 0137 </t>
  </si>
  <si>
    <t>2454978.4179 </t>
  </si>
  <si>
    <t> 26.05.2009 22:01 </t>
  </si>
  <si>
    <t> 0.0575 </t>
  </si>
  <si>
    <t>2454996.4829 </t>
  </si>
  <si>
    <t> 13.06.2009 23:35 </t>
  </si>
  <si>
    <t>19153.5</t>
  </si>
  <si>
    <t>2454996.4837 </t>
  </si>
  <si>
    <t> 13.06.2009 23:36 </t>
  </si>
  <si>
    <t> 0.0589 </t>
  </si>
  <si>
    <t>2455056.7959 </t>
  </si>
  <si>
    <t> 13.08.2009 07:06 </t>
  </si>
  <si>
    <t>19257</t>
  </si>
  <si>
    <t> 0.0593 </t>
  </si>
  <si>
    <t> JAAVSO 38;120 </t>
  </si>
  <si>
    <t>2455071.3635 </t>
  </si>
  <si>
    <t> 27.08.2009 20:43 </t>
  </si>
  <si>
    <t>19282</t>
  </si>
  <si>
    <t>2455071.3638 </t>
  </si>
  <si>
    <t> 0.0592 </t>
  </si>
  <si>
    <t>2455071.3639 </t>
  </si>
  <si>
    <t> 27.08.2009 20:44 </t>
  </si>
  <si>
    <t>2455090.3037 </t>
  </si>
  <si>
    <t> 15.09.2009 19:17 </t>
  </si>
  <si>
    <t>19314.5</t>
  </si>
  <si>
    <t> 0.0606 </t>
  </si>
  <si>
    <t>IBVS 5980 </t>
  </si>
  <si>
    <t>2455094.3834 </t>
  </si>
  <si>
    <t> 19.09.2009 21:12 </t>
  </si>
  <si>
    <t>19321.5</t>
  </si>
  <si>
    <t> 0.0613 </t>
  </si>
  <si>
    <t>2455094.3845 </t>
  </si>
  <si>
    <t> 19.09.2009 21:13 </t>
  </si>
  <si>
    <t> 0.0624 </t>
  </si>
  <si>
    <t>2455103.4137 </t>
  </si>
  <si>
    <t> 28.09.2009 21:55 </t>
  </si>
  <si>
    <t>19337</t>
  </si>
  <si>
    <t> 0.0594 </t>
  </si>
  <si>
    <t>BAVM 212 </t>
  </si>
  <si>
    <t>2455341.7523 </t>
  </si>
  <si>
    <t> 25.05.2010 06:03 </t>
  </si>
  <si>
    <t> 0.0647 </t>
  </si>
  <si>
    <t> JAAVSO 39;94 </t>
  </si>
  <si>
    <t>2455346.4145 </t>
  </si>
  <si>
    <t> 29.05.2010 21:56 </t>
  </si>
  <si>
    <t> 0.0651 </t>
  </si>
  <si>
    <t> S.Dogru et al. </t>
  </si>
  <si>
    <t>IBVS 5988 </t>
  </si>
  <si>
    <t>2455355.7380 </t>
  </si>
  <si>
    <t> 08.06.2010 05:42 </t>
  </si>
  <si>
    <t>2455376.4289 </t>
  </si>
  <si>
    <t> 28.06.2010 22:17 </t>
  </si>
  <si>
    <t> 0.0693 </t>
  </si>
  <si>
    <t>2455387.4992 </t>
  </si>
  <si>
    <t> 09.07.2010 23:58 </t>
  </si>
  <si>
    <t> 0.0679 </t>
  </si>
  <si>
    <t>BAVM 215 </t>
  </si>
  <si>
    <t>2455404.6871 </t>
  </si>
  <si>
    <t> 27.07.2010 04:29 </t>
  </si>
  <si>
    <t> 0.0655 </t>
  </si>
  <si>
    <t>2455414.5942 </t>
  </si>
  <si>
    <t> 06.08.2010 02:15 </t>
  </si>
  <si>
    <t> 0.0663 </t>
  </si>
  <si>
    <t>2455429.4546 </t>
  </si>
  <si>
    <t> 20.08.2010 22:54 </t>
  </si>
  <si>
    <t> 0.0673 </t>
  </si>
  <si>
    <t>2455439.6528 </t>
  </si>
  <si>
    <t> 31.08.2010 03:40 </t>
  </si>
  <si>
    <t>2455461.5092 </t>
  </si>
  <si>
    <t> 22.09.2010 00:13 </t>
  </si>
  <si>
    <t> 0.0722 </t>
  </si>
  <si>
    <t>2455483.3582 </t>
  </si>
  <si>
    <t> 13.10.2010 20:35 </t>
  </si>
  <si>
    <t> 0.0691 </t>
  </si>
  <si>
    <t> M.&amp; K.Rätz </t>
  </si>
  <si>
    <t>BAVM 220 </t>
  </si>
  <si>
    <t>2455497.3452 </t>
  </si>
  <si>
    <t> 27.10.2010 20:17 </t>
  </si>
  <si>
    <t> 0.0708 </t>
  </si>
  <si>
    <t>2455702.1767 </t>
  </si>
  <si>
    <t> 20.05.2011 16:14 </t>
  </si>
  <si>
    <t> 0.0755 </t>
  </si>
  <si>
    <t>Rc</t>
  </si>
  <si>
    <t> K.Shiokawa </t>
  </si>
  <si>
    <t>VSB 53 </t>
  </si>
  <si>
    <t>2455741.5089 </t>
  </si>
  <si>
    <t> 29.06.2011 00:12 </t>
  </si>
  <si>
    <t> 0.0740 </t>
  </si>
  <si>
    <t>2455758.1200 </t>
  </si>
  <si>
    <t> 15.07.2011 14:52 </t>
  </si>
  <si>
    <t> 0.0775 </t>
  </si>
  <si>
    <t>2455758.991 </t>
  </si>
  <si>
    <t> 16.07.2011 11:47 </t>
  </si>
  <si>
    <t> 0.074 </t>
  </si>
  <si>
    <t>2455776.4724 </t>
  </si>
  <si>
    <t> 02.08.2011 23:20 </t>
  </si>
  <si>
    <t> 0.0742 </t>
  </si>
  <si>
    <t>2455778.5087 </t>
  </si>
  <si>
    <t> 05.08.2011 00:12 </t>
  </si>
  <si>
    <t> 0.0709 </t>
  </si>
  <si>
    <t>BAVM 225 </t>
  </si>
  <si>
    <t>2455794.5369 </t>
  </si>
  <si>
    <t> 21.08.2011 00:53 </t>
  </si>
  <si>
    <t> 0.0743 </t>
  </si>
  <si>
    <t>2455800.3635 </t>
  </si>
  <si>
    <t> 26.08.2011 20:43 </t>
  </si>
  <si>
    <t> 0.0737 </t>
  </si>
  <si>
    <t>OEJV 0160 </t>
  </si>
  <si>
    <t>2455800.3644 </t>
  </si>
  <si>
    <t> 26.08.2011 20:44 </t>
  </si>
  <si>
    <t> 0.0746 </t>
  </si>
  <si>
    <t>2455800.3646 </t>
  </si>
  <si>
    <t> 26.08.2011 20:45 </t>
  </si>
  <si>
    <t> 0.0748 </t>
  </si>
  <si>
    <t>2455804.4421 </t>
  </si>
  <si>
    <t> 30.08.2011 22:36 </t>
  </si>
  <si>
    <t> 0.0732 </t>
  </si>
  <si>
    <t>2455812.6005 </t>
  </si>
  <si>
    <t> 08.09.2011 02:24 </t>
  </si>
  <si>
    <t> 0.0735 </t>
  </si>
  <si>
    <t> N.Simmons </t>
  </si>
  <si>
    <t> JAAVSO 40;975 </t>
  </si>
  <si>
    <t>2455849.3117 </t>
  </si>
  <si>
    <t> 14.10.2011 19:28 </t>
  </si>
  <si>
    <t>2456074.5313 </t>
  </si>
  <si>
    <t> 27.05.2012 00:45 </t>
  </si>
  <si>
    <t>-Ir</t>
  </si>
  <si>
    <t>BAVM 231 </t>
  </si>
  <si>
    <t>2456093.4674 </t>
  </si>
  <si>
    <t> 14.06.2012 23:13 </t>
  </si>
  <si>
    <t>21036</t>
  </si>
  <si>
    <t> 0.0684 </t>
  </si>
  <si>
    <t>2456179.4258 </t>
  </si>
  <si>
    <t> 08.09.2012 22:13 </t>
  </si>
  <si>
    <t>21183.5</t>
  </si>
  <si>
    <t> 0.0753 </t>
  </si>
  <si>
    <t>2456182.6232 </t>
  </si>
  <si>
    <t> 12.09.2012 02:57 </t>
  </si>
  <si>
    <t>21189</t>
  </si>
  <si>
    <t> 0.0677 </t>
  </si>
  <si>
    <t> JAAVSO 41;122 </t>
  </si>
  <si>
    <t>2456508.37042 </t>
  </si>
  <si>
    <t> 03.08.2013 20:53 </t>
  </si>
  <si>
    <t>21748</t>
  </si>
  <si>
    <t> 0.07336 </t>
  </si>
  <si>
    <t> S.Poddany </t>
  </si>
  <si>
    <t>2456508.37071 </t>
  </si>
  <si>
    <t> 0.07365 </t>
  </si>
  <si>
    <t>2456508.37102 </t>
  </si>
  <si>
    <t> 03.08.2013 20:54 </t>
  </si>
  <si>
    <t> 0.07396 </t>
  </si>
  <si>
    <t>2456541.5867 </t>
  </si>
  <si>
    <t> 06.09.2013 02:04 </t>
  </si>
  <si>
    <t>21805</t>
  </si>
  <si>
    <t> 0.0745 </t>
  </si>
  <si>
    <t>2456555.5733 </t>
  </si>
  <si>
    <t> 20.09.2013 01:45 </t>
  </si>
  <si>
    <t>21829</t>
  </si>
  <si>
    <t> 0.0758 </t>
  </si>
  <si>
    <t>C-C Gateway</t>
  </si>
  <si>
    <t>http://var.astro.cz/ocgate/</t>
  </si>
  <si>
    <t>p</t>
  </si>
  <si>
    <t>Lurje M</t>
  </si>
  <si>
    <t>,,D,Lich,PZ 6.209,</t>
  </si>
  <si>
    <t>Kowalczewski M</t>
  </si>
  <si>
    <t>,,D,Lich,AA 7.258,</t>
  </si>
  <si>
    <t>Zessewitsch V P</t>
  </si>
  <si>
    <t>,,D,Lich,PZ 11.126,</t>
  </si>
  <si>
    <t>Whitney B S</t>
  </si>
  <si>
    <t>,,D,Lich,AJ 64.263,</t>
  </si>
  <si>
    <t>Wachmann A A</t>
  </si>
  <si>
    <t>,,D,Lich,AHSB 6.3.79,</t>
  </si>
  <si>
    <t>Paczynski B</t>
  </si>
  <si>
    <t>Churpina</t>
  </si>
  <si>
    <t>,,D,Lich,PASP 105.911,</t>
  </si>
  <si>
    <t>Spinrad H</t>
  </si>
  <si>
    <t>,,D,Lich,PASP 71.55,</t>
  </si>
  <si>
    <t>Busch H</t>
  </si>
  <si>
    <t>,,D,Lich,HABZ 18,</t>
  </si>
  <si>
    <t>Purgathofer A</t>
  </si>
  <si>
    <t>,,D,Lich,MWIE 12.35,</t>
  </si>
  <si>
    <t>,,D,Lich,MWIE 12.33,</t>
  </si>
  <si>
    <t>Diethelm Roger</t>
  </si>
  <si>
    <t>B,..14,B,..14,Ori 109,</t>
  </si>
  <si>
    <t>B,..15,B,..15,Ori 110,</t>
  </si>
  <si>
    <t>Flin P</t>
  </si>
  <si>
    <t>I,0584,I,0584,,</t>
  </si>
  <si>
    <t>Frasnicki L</t>
  </si>
  <si>
    <t>Zembatny Z</t>
  </si>
  <si>
    <t>Frasincki L</t>
  </si>
  <si>
    <t>I,0740,I,0740,,</t>
  </si>
  <si>
    <t>B,0023,B,0023,,</t>
  </si>
  <si>
    <t>B,0028,B,0028,,</t>
  </si>
  <si>
    <t>B,0029,B,0029,,</t>
  </si>
  <si>
    <t>B,0031,B,0031,,</t>
  </si>
  <si>
    <t>B,0035,B,0035,,</t>
  </si>
  <si>
    <t>B,0038,B,0038,,</t>
  </si>
  <si>
    <t>B,0039,B,0039,,</t>
  </si>
  <si>
    <t>B,0040,B,0040,,</t>
  </si>
  <si>
    <t>Herczeg T J</t>
  </si>
  <si>
    <t>B,0089,B,0089,,</t>
  </si>
  <si>
    <t>B,0090,B,0090,,</t>
  </si>
  <si>
    <t>B,0092,B,0092,,</t>
  </si>
  <si>
    <t>Frank</t>
  </si>
  <si>
    <t>D,0060,D,0060,,</t>
  </si>
  <si>
    <t>B,0093,B,0093,,</t>
  </si>
  <si>
    <t>B,0093,D,Lich,,</t>
  </si>
  <si>
    <t>B,0096,B,0096,,</t>
  </si>
  <si>
    <t>DiVittorio</t>
  </si>
  <si>
    <t>Hipparcos</t>
  </si>
  <si>
    <t>0,Hipp,0,Hipp,,</t>
  </si>
  <si>
    <t>B,0102,B,0102,,</t>
  </si>
  <si>
    <t>Baule R</t>
  </si>
  <si>
    <t>D,0093,D,0093,,</t>
  </si>
  <si>
    <t>ccd</t>
  </si>
  <si>
    <t>Paschke Anton</t>
  </si>
  <si>
    <t>0,home,,,,Rotse</t>
  </si>
  <si>
    <t>Agerer Franz</t>
  </si>
  <si>
    <t>D,0132,I,5016,,2</t>
  </si>
  <si>
    <t>Nelson Robert</t>
  </si>
  <si>
    <t>I,5040,I,5040,,</t>
  </si>
  <si>
    <t>Sarounova Lenka</t>
  </si>
  <si>
    <t>I,5594,,,,</t>
  </si>
  <si>
    <t>Kotkova Lenka</t>
  </si>
  <si>
    <t>I,5676,,,,</t>
  </si>
  <si>
    <t>Proksch Willi</t>
  </si>
  <si>
    <t>D,0172,I,5643,,</t>
  </si>
  <si>
    <t>Krajci T</t>
  </si>
  <si>
    <t>I,5592,,,,</t>
  </si>
  <si>
    <t>Nakajima Kazuhir</t>
  </si>
  <si>
    <t>W,1359,J,0043,,</t>
  </si>
  <si>
    <t>Zejda Milos</t>
  </si>
  <si>
    <t>I,5741,,,,RL400</t>
  </si>
  <si>
    <t>Hesseltine C</t>
  </si>
  <si>
    <t>A,0012,,,,</t>
  </si>
  <si>
    <t>Lubcke G</t>
  </si>
  <si>
    <t>Y,0042,,,JAAVSO 42,</t>
  </si>
  <si>
    <t>Samolyk G</t>
  </si>
  <si>
    <t>D,0178,I,5731,,</t>
  </si>
  <si>
    <t>VRI</t>
  </si>
  <si>
    <t>Pribulla Theodor</t>
  </si>
  <si>
    <t>I,5668,,,,G1</t>
  </si>
  <si>
    <t>Locher Kurt</t>
  </si>
  <si>
    <t>E,0003,,,,</t>
  </si>
  <si>
    <t>Pribulla Theo</t>
  </si>
  <si>
    <t>I,5777,,,,50cmNewton</t>
  </si>
  <si>
    <t>Raetz Manfred</t>
  </si>
  <si>
    <t>Frank Peter</t>
  </si>
  <si>
    <t>Parimucha Stefan</t>
  </si>
  <si>
    <t>I,5777,,,,26cmNewton</t>
  </si>
  <si>
    <t>Frank P</t>
  </si>
  <si>
    <t>D,0183,I,5761,,OES-LcCCD12</t>
  </si>
  <si>
    <t>D,0183,I,5761,,ST-6</t>
  </si>
  <si>
    <t>Bialozynski J</t>
  </si>
  <si>
    <t>Zhu L Y</t>
  </si>
  <si>
    <t>,,,,AJ 146.28,</t>
  </si>
  <si>
    <t>Itoh Hiroshi</t>
  </si>
  <si>
    <t>J,0046,,,,30SC+DSI-Pro</t>
  </si>
  <si>
    <t>D,0201,I,5874,,ST-6</t>
  </si>
  <si>
    <t>A,0086,,,,</t>
  </si>
  <si>
    <t>Dubovsky Pavol</t>
  </si>
  <si>
    <t>I,5898,,,,70/400mm</t>
  </si>
  <si>
    <t>Menzies K</t>
  </si>
  <si>
    <t>Parimucha S</t>
  </si>
  <si>
    <t>I,5898,,,,256mm Newton</t>
  </si>
  <si>
    <t>Raetz M</t>
  </si>
  <si>
    <t>D,0214,I,5959,,ST-6</t>
  </si>
  <si>
    <t>I,5980,,,,265mm+MeadeD</t>
  </si>
  <si>
    <t>D,0212,I,5941,,Sigma 1603</t>
  </si>
  <si>
    <t>A,0130,,,,</t>
  </si>
  <si>
    <t>Dogru S S</t>
  </si>
  <si>
    <t>I,5988,,,,T30-STL</t>
  </si>
  <si>
    <t>D,0214,I,5959,,Sigma 1603</t>
  </si>
  <si>
    <t>D,0215,I,5984,,Sigma 1603</t>
  </si>
  <si>
    <t>D,0220,I,6010,,G2</t>
  </si>
  <si>
    <t>Shiokawa Kazuhik</t>
  </si>
  <si>
    <t>J,0053,,,,35SC+ST-9E</t>
  </si>
  <si>
    <t>D,0220,I,6010,,Sigma 403</t>
  </si>
  <si>
    <t>J,0053,,,,30SC+DSI-Pro</t>
  </si>
  <si>
    <t>D,0225,I,6026,,EOS450D</t>
  </si>
  <si>
    <t>D,0225,I,6026,,Sigma 1603</t>
  </si>
  <si>
    <t>D,0225,I,6026,,G2</t>
  </si>
  <si>
    <t>D,0231,I,6070,,Sigma1603</t>
  </si>
  <si>
    <t>D,0231,I,6070,,G2</t>
  </si>
  <si>
    <t>D,0231,I,6070,,EOS 450D</t>
  </si>
  <si>
    <t>ccdI</t>
  </si>
  <si>
    <t>Smelcer L</t>
  </si>
  <si>
    <t>C,0034,E,0074,,RL280</t>
  </si>
  <si>
    <t>ccdR</t>
  </si>
  <si>
    <t>C,0034,E,0074,,Celestron 28</t>
  </si>
  <si>
    <t>ccdV</t>
  </si>
  <si>
    <t>Smelcer Ladislav</t>
  </si>
  <si>
    <t>C,0035,E,0094,,280/1765+ST7</t>
  </si>
  <si>
    <t>C,0036,E,0107,,280/1765 ST7</t>
  </si>
  <si>
    <t>C,0037,E,0137,,280mm+ST7</t>
  </si>
  <si>
    <t>C,0037,E,0137,,280mm+G2</t>
  </si>
  <si>
    <t>Smelcer L.</t>
  </si>
  <si>
    <t>C,0038,E,0160,,28cm+G2</t>
  </si>
  <si>
    <t>Poddany S</t>
  </si>
  <si>
    <t>C,0038,E,0160,,40cm+ST10XME</t>
  </si>
  <si>
    <t>M.Kowalczewski AA 7.259</t>
  </si>
  <si>
    <t>PASP 105,691,912</t>
  </si>
  <si>
    <t>W.Zessewitsch PZ 11.127</t>
  </si>
  <si>
    <t>IBVS 5741</t>
  </si>
  <si>
    <t>Q resid</t>
  </si>
  <si>
    <t>IBVS 5984</t>
  </si>
  <si>
    <t>IBVS 6149</t>
  </si>
  <si>
    <t>IBVS 6152</t>
  </si>
  <si>
    <t>IBVS 6157</t>
  </si>
  <si>
    <t>57176.4723</t>
  </si>
  <si>
    <t>IBVS 6167</t>
  </si>
  <si>
    <t>IBVS 6158</t>
  </si>
  <si>
    <t>IBVS 6195</t>
  </si>
  <si>
    <t>JAVSO 43, 77</t>
  </si>
  <si>
    <t>JAVSO..43…77</t>
  </si>
  <si>
    <t>JAVSO..43..238</t>
  </si>
  <si>
    <t>JAVSO..44..164</t>
  </si>
  <si>
    <t>JAVSO..45..121</t>
  </si>
  <si>
    <t>JAVSO..45..215</t>
  </si>
  <si>
    <t>IBVS 6225</t>
  </si>
  <si>
    <t>IBVS 6262</t>
  </si>
  <si>
    <t>RHN 2020</t>
  </si>
  <si>
    <t>JAVSO..46..184</t>
  </si>
  <si>
    <t>JAVSO..47..263</t>
  </si>
  <si>
    <t>JAVSO..48..256</t>
  </si>
  <si>
    <t>RHN 2021</t>
  </si>
  <si>
    <t>JAVSO 49, 108</t>
  </si>
  <si>
    <t>JAVSO 49, 256</t>
  </si>
  <si>
    <t>JBAV, 60</t>
  </si>
  <si>
    <t>JAVSO, 50, 133</t>
  </si>
  <si>
    <t>JAAVSO, 50, 255</t>
  </si>
  <si>
    <t>JAAVSO 51, 134</t>
  </si>
  <si>
    <t>OEJV 226</t>
  </si>
  <si>
    <t>BAD?</t>
  </si>
  <si>
    <t>JAAVSO, 51, 250</t>
  </si>
  <si>
    <t xml:space="preserve">Mag </t>
  </si>
  <si>
    <t>Next ToM-P</t>
  </si>
  <si>
    <t>Next ToM-S</t>
  </si>
  <si>
    <t>BAV 91 Feb 2024</t>
  </si>
  <si>
    <t>VSX</t>
  </si>
  <si>
    <t>EW / KE</t>
  </si>
  <si>
    <t>10.64-11.17</t>
  </si>
  <si>
    <t>JAAVSO52#1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</si>
</sst>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&quot;$&quot;#,##0_);\(&quot;$&quot;#,##0\)"/>
    <numFmt numFmtId="165" formatCode="0.E+00"/>
    <numFmt numFmtId="166" formatCode="0.0%"/>
    <numFmt numFmtId="167" formatCode="0.00000"/>
    <numFmt numFmtId="168" formatCode="0.000"/>
    <numFmt numFmtId="169" formatCode="0.0000E+00"/>
    <numFmt numFmtId="170" formatCode="0.0000"/>
  </numFmts>
  <fonts count="54" x14ac:knownFonts="1">
    <font>
      <sz val="10"/>
      <name val="Arial"/>
    </font>
    <font>
      <b/>
      <sz val="18"/>
      <name val="Arial"/>
      <family val="2"/>
    </font>
    <font>
      <b/>
      <sz val="12"/>
      <name val="Arial"/>
      <family val="2"/>
    </font>
    <font>
      <sz val="16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b/>
      <sz val="10"/>
      <color indexed="2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10"/>
      <name val="Arial"/>
      <family val="2"/>
    </font>
    <font>
      <sz val="10"/>
      <color indexed="2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20"/>
      <name val="Arial"/>
      <family val="2"/>
    </font>
    <font>
      <sz val="10"/>
      <color indexed="17"/>
      <name val="Arial"/>
      <family val="2"/>
    </font>
    <font>
      <u/>
      <sz val="10"/>
      <color indexed="12"/>
      <name val="Arial"/>
      <family val="2"/>
    </font>
    <font>
      <sz val="14"/>
      <name val="Arial"/>
      <family val="2"/>
    </font>
    <font>
      <b/>
      <vertAlign val="superscript"/>
      <sz val="10"/>
      <name val="Arial"/>
      <family val="2"/>
    </font>
    <font>
      <sz val="10"/>
      <color indexed="16"/>
      <name val="Arial"/>
      <family val="2"/>
    </font>
    <font>
      <b/>
      <sz val="10"/>
      <color indexed="10"/>
      <name val="Arial"/>
      <family val="2"/>
    </font>
    <font>
      <b/>
      <sz val="10"/>
      <color indexed="8"/>
      <name val="Arial"/>
      <family val="2"/>
    </font>
    <font>
      <b/>
      <sz val="10"/>
      <color indexed="12"/>
      <name val="Arial"/>
      <family val="2"/>
    </font>
    <font>
      <b/>
      <sz val="10"/>
      <color indexed="14"/>
      <name val="Arial"/>
      <family val="2"/>
    </font>
    <font>
      <sz val="10"/>
      <color indexed="16"/>
      <name val="Arial"/>
      <family val="2"/>
    </font>
    <font>
      <i/>
      <sz val="10"/>
      <color indexed="20"/>
      <name val="Arial"/>
      <family val="2"/>
    </font>
    <font>
      <b/>
      <sz val="12"/>
      <color indexed="8"/>
      <name val="Arial"/>
      <family val="2"/>
    </font>
    <font>
      <sz val="10"/>
      <color indexed="12"/>
      <name val="Arial"/>
      <family val="2"/>
    </font>
    <font>
      <sz val="10"/>
      <color indexed="12"/>
      <name val="Arial"/>
      <family val="2"/>
    </font>
    <font>
      <sz val="12"/>
      <color indexed="8"/>
      <name val="Arial"/>
      <family val="2"/>
    </font>
    <font>
      <sz val="12"/>
      <color indexed="9"/>
      <name val="Arial"/>
      <family val="2"/>
    </font>
    <font>
      <sz val="12"/>
      <color indexed="20"/>
      <name val="Arial"/>
      <family val="2"/>
    </font>
    <font>
      <b/>
      <sz val="12"/>
      <color indexed="52"/>
      <name val="Arial"/>
      <family val="2"/>
    </font>
    <font>
      <b/>
      <sz val="12"/>
      <color indexed="9"/>
      <name val="Arial"/>
      <family val="2"/>
    </font>
    <font>
      <i/>
      <sz val="12"/>
      <color indexed="23"/>
      <name val="Arial"/>
      <family val="2"/>
    </font>
    <font>
      <sz val="12"/>
      <color indexed="17"/>
      <name val="Arial"/>
      <family val="2"/>
    </font>
    <font>
      <b/>
      <sz val="11"/>
      <color indexed="56"/>
      <name val="Arial"/>
      <family val="2"/>
    </font>
    <font>
      <sz val="12"/>
      <color indexed="62"/>
      <name val="Arial"/>
      <family val="2"/>
    </font>
    <font>
      <sz val="12"/>
      <color indexed="52"/>
      <name val="Arial"/>
      <family val="2"/>
    </font>
    <font>
      <sz val="12"/>
      <color indexed="60"/>
      <name val="Arial"/>
      <family val="2"/>
    </font>
    <font>
      <b/>
      <sz val="12"/>
      <color indexed="63"/>
      <name val="Arial"/>
      <family val="2"/>
    </font>
    <font>
      <b/>
      <sz val="18"/>
      <color indexed="56"/>
      <name val="Cambria"/>
      <family val="2"/>
    </font>
    <font>
      <sz val="12"/>
      <color indexed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30"/>
      <name val="Arial"/>
      <family val="2"/>
    </font>
    <font>
      <sz val="10"/>
      <color rgb="FF00B050"/>
      <name val="Arial"/>
      <family val="2"/>
    </font>
    <font>
      <b/>
      <sz val="10"/>
      <color rgb="FF0070C0"/>
      <name val="Arial"/>
      <family val="2"/>
    </font>
    <font>
      <sz val="10"/>
      <color rgb="FF7030A0"/>
      <name val="Arial"/>
      <family val="2"/>
    </font>
    <font>
      <sz val="10"/>
      <color rgb="FFFF0000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3"/>
        <bgColor indexed="8"/>
      </patternFill>
    </fill>
    <fill>
      <patternFill patternType="solid">
        <fgColor theme="8" tint="0.59999389629810485"/>
        <bgColor indexed="64"/>
      </patternFill>
    </fill>
  </fills>
  <borders count="3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8"/>
      </left>
      <right/>
      <top style="thick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medium">
        <color indexed="64"/>
      </left>
      <right style="thin">
        <color indexed="22"/>
      </right>
      <top style="medium">
        <color indexed="64"/>
      </top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medium">
        <color indexed="64"/>
      </top>
      <bottom style="medium">
        <color indexed="64"/>
      </bottom>
      <diagonal/>
    </border>
    <border>
      <left style="thin">
        <color indexed="2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49">
    <xf numFmtId="0" fontId="0" fillId="0" borderId="0">
      <alignment vertical="top"/>
    </xf>
    <xf numFmtId="0" fontId="32" fillId="2" borderId="0" applyNumberFormat="0" applyBorder="0" applyAlignment="0" applyProtection="0"/>
    <xf numFmtId="0" fontId="32" fillId="3" borderId="0" applyNumberFormat="0" applyBorder="0" applyAlignment="0" applyProtection="0"/>
    <xf numFmtId="0" fontId="32" fillId="4" borderId="0" applyNumberFormat="0" applyBorder="0" applyAlignment="0" applyProtection="0"/>
    <xf numFmtId="0" fontId="32" fillId="5" borderId="0" applyNumberFormat="0" applyBorder="0" applyAlignment="0" applyProtection="0"/>
    <xf numFmtId="0" fontId="32" fillId="6" borderId="0" applyNumberFormat="0" applyBorder="0" applyAlignment="0" applyProtection="0"/>
    <xf numFmtId="0" fontId="32" fillId="7" borderId="0" applyNumberFormat="0" applyBorder="0" applyAlignment="0" applyProtection="0"/>
    <xf numFmtId="0" fontId="32" fillId="8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5" borderId="0" applyNumberFormat="0" applyBorder="0" applyAlignment="0" applyProtection="0"/>
    <xf numFmtId="0" fontId="32" fillId="8" borderId="0" applyNumberFormat="0" applyBorder="0" applyAlignment="0" applyProtection="0"/>
    <xf numFmtId="0" fontId="32" fillId="11" borderId="0" applyNumberFormat="0" applyBorder="0" applyAlignment="0" applyProtection="0"/>
    <xf numFmtId="0" fontId="33" fillId="12" borderId="0" applyNumberFormat="0" applyBorder="0" applyAlignment="0" applyProtection="0"/>
    <xf numFmtId="0" fontId="33" fillId="9" borderId="0" applyNumberFormat="0" applyBorder="0" applyAlignment="0" applyProtection="0"/>
    <xf numFmtId="0" fontId="33" fillId="10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18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33" fillId="19" borderId="0" applyNumberFormat="0" applyBorder="0" applyAlignment="0" applyProtection="0"/>
    <xf numFmtId="0" fontId="34" fillId="3" borderId="0" applyNumberFormat="0" applyBorder="0" applyAlignment="0" applyProtection="0"/>
    <xf numFmtId="0" fontId="35" fillId="20" borderId="1" applyNumberFormat="0" applyAlignment="0" applyProtection="0"/>
    <xf numFmtId="0" fontId="36" fillId="21" borderId="2" applyNumberFormat="0" applyAlignment="0" applyProtection="0"/>
    <xf numFmtId="3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37" fillId="0" borderId="0" applyNumberFormat="0" applyFill="0" applyBorder="0" applyAlignment="0" applyProtection="0"/>
    <xf numFmtId="2" fontId="46" fillId="0" borderId="0" applyFont="0" applyFill="0" applyBorder="0" applyAlignment="0" applyProtection="0"/>
    <xf numFmtId="0" fontId="38" fillId="4" borderId="0" applyNumberFormat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9" fillId="0" borderId="3" applyNumberFormat="0" applyFill="0" applyAlignment="0" applyProtection="0"/>
    <xf numFmtId="0" fontId="39" fillId="0" borderId="0" applyNumberForma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40" fillId="7" borderId="1" applyNumberFormat="0" applyAlignment="0" applyProtection="0"/>
    <xf numFmtId="0" fontId="41" fillId="0" borderId="4" applyNumberFormat="0" applyFill="0" applyAlignment="0" applyProtection="0"/>
    <xf numFmtId="0" fontId="42" fillId="22" borderId="0" applyNumberFormat="0" applyBorder="0" applyAlignment="0" applyProtection="0"/>
    <xf numFmtId="0" fontId="15" fillId="0" borderId="0"/>
    <xf numFmtId="0" fontId="10" fillId="0" borderId="0"/>
    <xf numFmtId="0" fontId="10" fillId="23" borderId="5" applyNumberFormat="0" applyFont="0" applyAlignment="0" applyProtection="0"/>
    <xf numFmtId="0" fontId="43" fillId="20" borderId="6" applyNumberFormat="0" applyAlignment="0" applyProtection="0"/>
    <xf numFmtId="0" fontId="44" fillId="0" borderId="0" applyNumberFormat="0" applyFill="0" applyBorder="0" applyAlignment="0" applyProtection="0"/>
    <xf numFmtId="0" fontId="46" fillId="0" borderId="7" applyNumberFormat="0" applyFont="0" applyFill="0" applyAlignment="0" applyProtection="0"/>
    <xf numFmtId="0" fontId="45" fillId="0" borderId="0" applyNumberFormat="0" applyFill="0" applyBorder="0" applyAlignment="0" applyProtection="0"/>
  </cellStyleXfs>
  <cellXfs count="229">
    <xf numFmtId="0" fontId="0" fillId="0" borderId="0" xfId="0" applyAlignment="1"/>
    <xf numFmtId="0" fontId="3" fillId="0" borderId="0" xfId="0" applyFont="1" applyAlignment="1"/>
    <xf numFmtId="0" fontId="4" fillId="0" borderId="0" xfId="0" applyFont="1" applyAlignment="1"/>
    <xf numFmtId="14" fontId="0" fillId="0" borderId="0" xfId="0" applyNumberFormat="1" applyAlignment="1"/>
    <xf numFmtId="0" fontId="0" fillId="0" borderId="8" xfId="0" applyBorder="1" applyAlignment="1"/>
    <xf numFmtId="0" fontId="0" fillId="0" borderId="9" xfId="0" applyBorder="1" applyAlignment="1"/>
    <xf numFmtId="0" fontId="5" fillId="0" borderId="0" xfId="0" applyFont="1" applyAlignment="1"/>
    <xf numFmtId="0" fontId="6" fillId="0" borderId="0" xfId="0" applyFont="1" applyAlignment="1"/>
    <xf numFmtId="0" fontId="0" fillId="0" borderId="10" xfId="0" applyBorder="1" applyAlignment="1">
      <alignment horizontal="center"/>
    </xf>
    <xf numFmtId="0" fontId="0" fillId="0" borderId="0" xfId="0" applyAlignment="1">
      <alignment horizontal="center"/>
    </xf>
    <xf numFmtId="0" fontId="4" fillId="0" borderId="10" xfId="0" applyFont="1" applyBorder="1" applyAlignment="1">
      <alignment horizontal="center"/>
    </xf>
    <xf numFmtId="0" fontId="7" fillId="0" borderId="0" xfId="0" applyFont="1" applyAlignment="1"/>
    <xf numFmtId="0" fontId="0" fillId="0" borderId="11" xfId="0" applyBorder="1" applyAlignment="1"/>
    <xf numFmtId="0" fontId="0" fillId="0" borderId="12" xfId="0" applyBorder="1" applyAlignment="1"/>
    <xf numFmtId="0" fontId="0" fillId="0" borderId="13" xfId="0" applyBorder="1" applyAlignment="1"/>
    <xf numFmtId="0" fontId="9" fillId="0" borderId="0" xfId="0" quotePrefix="1" applyFont="1" applyAlignment="1"/>
    <xf numFmtId="0" fontId="10" fillId="0" borderId="0" xfId="0" applyFont="1" applyAlignment="1">
      <alignment horizontal="center" vertical="center"/>
    </xf>
    <xf numFmtId="0" fontId="11" fillId="0" borderId="0" xfId="0" applyFont="1" applyAlignment="1"/>
    <xf numFmtId="0" fontId="11" fillId="0" borderId="0" xfId="0" applyFont="1" applyAlignment="1">
      <alignment horizontal="left" vertical="center"/>
    </xf>
    <xf numFmtId="0" fontId="12" fillId="0" borderId="0" xfId="0" applyFont="1" applyAlignment="1"/>
    <xf numFmtId="0" fontId="11" fillId="0" borderId="0" xfId="0" applyFont="1" applyAlignment="1">
      <alignment vertical="center"/>
    </xf>
    <xf numFmtId="0" fontId="13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13" fillId="0" borderId="0" xfId="0" applyFont="1" applyAlignment="1"/>
    <xf numFmtId="0" fontId="0" fillId="0" borderId="14" xfId="0" applyBorder="1" applyAlignment="1"/>
    <xf numFmtId="0" fontId="0" fillId="0" borderId="15" xfId="0" applyBorder="1" applyAlignment="1"/>
    <xf numFmtId="0" fontId="9" fillId="0" borderId="0" xfId="0" applyFont="1" applyAlignment="1"/>
    <xf numFmtId="0" fontId="14" fillId="0" borderId="0" xfId="0" applyFont="1" applyAlignment="1"/>
    <xf numFmtId="0" fontId="0" fillId="0" borderId="0" xfId="0">
      <alignment vertical="top"/>
    </xf>
    <xf numFmtId="0" fontId="0" fillId="0" borderId="0" xfId="0" applyAlignment="1">
      <alignment wrapText="1"/>
    </xf>
    <xf numFmtId="0" fontId="15" fillId="0" borderId="0" xfId="0" applyFont="1" applyAlignment="1">
      <alignment horizontal="left"/>
    </xf>
    <xf numFmtId="0" fontId="15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16" fillId="0" borderId="0" xfId="0" applyFont="1">
      <alignment vertical="top"/>
    </xf>
    <xf numFmtId="0" fontId="18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0" fontId="18" fillId="0" borderId="0" xfId="0" applyFont="1">
      <alignment vertical="top"/>
    </xf>
    <xf numFmtId="0" fontId="17" fillId="0" borderId="0" xfId="0" applyFont="1" applyAlignment="1"/>
    <xf numFmtId="0" fontId="6" fillId="0" borderId="16" xfId="0" applyFont="1" applyBorder="1" applyAlignment="1"/>
    <xf numFmtId="0" fontId="6" fillId="0" borderId="17" xfId="0" applyFont="1" applyBorder="1" applyAlignment="1"/>
    <xf numFmtId="0" fontId="20" fillId="0" borderId="0" xfId="0" applyFont="1">
      <alignment vertical="top"/>
    </xf>
    <xf numFmtId="0" fontId="6" fillId="0" borderId="0" xfId="0" applyFont="1">
      <alignment vertical="top"/>
    </xf>
    <xf numFmtId="0" fontId="22" fillId="0" borderId="0" xfId="0" applyFont="1">
      <alignment vertical="top"/>
    </xf>
    <xf numFmtId="0" fontId="6" fillId="0" borderId="0" xfId="0" applyFont="1" applyAlignment="1">
      <alignment horizontal="center"/>
    </xf>
    <xf numFmtId="0" fontId="6" fillId="0" borderId="18" xfId="0" applyFont="1" applyBorder="1">
      <alignment vertical="top"/>
    </xf>
    <xf numFmtId="0" fontId="23" fillId="0" borderId="19" xfId="0" applyFont="1" applyBorder="1">
      <alignment vertical="top"/>
    </xf>
    <xf numFmtId="0" fontId="13" fillId="0" borderId="11" xfId="0" applyFont="1" applyBorder="1">
      <alignment vertical="top"/>
    </xf>
    <xf numFmtId="165" fontId="13" fillId="0" borderId="11" xfId="0" applyNumberFormat="1" applyFont="1" applyBorder="1" applyAlignment="1">
      <alignment horizontal="center"/>
    </xf>
    <xf numFmtId="166" fontId="6" fillId="0" borderId="0" xfId="0" applyNumberFormat="1" applyFont="1">
      <alignment vertical="top"/>
    </xf>
    <xf numFmtId="14" fontId="0" fillId="0" borderId="0" xfId="0" applyNumberFormat="1">
      <alignment vertical="top"/>
    </xf>
    <xf numFmtId="0" fontId="6" fillId="0" borderId="20" xfId="0" applyFont="1" applyBorder="1">
      <alignment vertical="top"/>
    </xf>
    <xf numFmtId="0" fontId="23" fillId="0" borderId="21" xfId="0" applyFont="1" applyBorder="1">
      <alignment vertical="top"/>
    </xf>
    <xf numFmtId="0" fontId="13" fillId="0" borderId="12" xfId="0" applyFont="1" applyBorder="1">
      <alignment vertical="top"/>
    </xf>
    <xf numFmtId="165" fontId="13" fillId="0" borderId="12" xfId="0" applyNumberFormat="1" applyFont="1" applyBorder="1" applyAlignment="1">
      <alignment horizontal="center"/>
    </xf>
    <xf numFmtId="0" fontId="6" fillId="0" borderId="22" xfId="0" applyFont="1" applyBorder="1">
      <alignment vertical="top"/>
    </xf>
    <xf numFmtId="0" fontId="23" fillId="0" borderId="23" xfId="0" applyFont="1" applyBorder="1">
      <alignment vertical="top"/>
    </xf>
    <xf numFmtId="0" fontId="13" fillId="0" borderId="13" xfId="0" applyFont="1" applyBorder="1">
      <alignment vertical="top"/>
    </xf>
    <xf numFmtId="165" fontId="13" fillId="0" borderId="13" xfId="0" applyNumberFormat="1" applyFont="1" applyBorder="1" applyAlignment="1">
      <alignment horizontal="center"/>
    </xf>
    <xf numFmtId="0" fontId="22" fillId="0" borderId="10" xfId="0" applyFont="1" applyBorder="1">
      <alignment vertical="top"/>
    </xf>
    <xf numFmtId="0" fontId="0" fillId="0" borderId="10" xfId="0" applyBorder="1">
      <alignment vertical="top"/>
    </xf>
    <xf numFmtId="0" fontId="23" fillId="0" borderId="0" xfId="0" applyFont="1">
      <alignment vertical="top"/>
    </xf>
    <xf numFmtId="165" fontId="13" fillId="0" borderId="0" xfId="0" applyNumberFormat="1" applyFont="1" applyAlignment="1">
      <alignment horizontal="center"/>
    </xf>
    <xf numFmtId="10" fontId="6" fillId="0" borderId="0" xfId="0" applyNumberFormat="1" applyFont="1">
      <alignment vertical="top"/>
    </xf>
    <xf numFmtId="0" fontId="24" fillId="0" borderId="0" xfId="0" applyFont="1">
      <alignment vertical="top"/>
    </xf>
    <xf numFmtId="166" fontId="24" fillId="0" borderId="0" xfId="0" applyNumberFormat="1" applyFont="1">
      <alignment vertical="top"/>
    </xf>
    <xf numFmtId="10" fontId="24" fillId="0" borderId="0" xfId="0" applyNumberFormat="1" applyFont="1">
      <alignment vertical="top"/>
    </xf>
    <xf numFmtId="0" fontId="13" fillId="0" borderId="0" xfId="0" applyFont="1">
      <alignment vertical="top"/>
    </xf>
    <xf numFmtId="0" fontId="25" fillId="0" borderId="0" xfId="0" applyFont="1" applyProtection="1">
      <alignment vertical="top"/>
      <protection locked="0"/>
    </xf>
    <xf numFmtId="0" fontId="25" fillId="0" borderId="0" xfId="0" applyFont="1" applyAlignment="1">
      <alignment horizontal="center"/>
    </xf>
    <xf numFmtId="0" fontId="26" fillId="0" borderId="0" xfId="0" applyFont="1">
      <alignment vertical="top"/>
    </xf>
    <xf numFmtId="0" fontId="27" fillId="0" borderId="0" xfId="0" applyFont="1" applyAlignment="1">
      <alignment horizontal="center"/>
    </xf>
    <xf numFmtId="0" fontId="10" fillId="0" borderId="0" xfId="0" applyFont="1">
      <alignment vertical="top"/>
    </xf>
    <xf numFmtId="0" fontId="6" fillId="0" borderId="10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25" fillId="24" borderId="5" xfId="0" applyFont="1" applyFill="1" applyBorder="1">
      <alignment vertical="top"/>
    </xf>
    <xf numFmtId="0" fontId="13" fillId="0" borderId="24" xfId="0" applyFont="1" applyBorder="1">
      <alignment vertical="top"/>
    </xf>
    <xf numFmtId="0" fontId="6" fillId="0" borderId="5" xfId="0" applyFont="1" applyBorder="1">
      <alignment vertical="top"/>
    </xf>
    <xf numFmtId="0" fontId="23" fillId="0" borderId="0" xfId="0" applyFont="1" applyAlignment="1"/>
    <xf numFmtId="0" fontId="25" fillId="0" borderId="0" xfId="0" applyFont="1" applyAlignment="1"/>
    <xf numFmtId="0" fontId="25" fillId="0" borderId="0" xfId="0" applyFont="1" applyAlignment="1" applyProtection="1">
      <alignment horizontal="left"/>
      <protection locked="0"/>
    </xf>
    <xf numFmtId="0" fontId="28" fillId="0" borderId="0" xfId="0" applyFont="1">
      <alignment vertical="top"/>
    </xf>
    <xf numFmtId="0" fontId="25" fillId="24" borderId="24" xfId="0" applyFont="1" applyFill="1" applyBorder="1">
      <alignment vertical="top"/>
    </xf>
    <xf numFmtId="0" fontId="13" fillId="0" borderId="0" xfId="0" applyFont="1" applyAlignment="1">
      <alignment horizontal="left"/>
    </xf>
    <xf numFmtId="0" fontId="9" fillId="0" borderId="0" xfId="0" applyFont="1">
      <alignment vertical="top"/>
    </xf>
    <xf numFmtId="0" fontId="25" fillId="0" borderId="0" xfId="0" applyFont="1">
      <alignment vertical="top"/>
    </xf>
    <xf numFmtId="0" fontId="14" fillId="0" borderId="0" xfId="0" applyFont="1">
      <alignment vertical="top"/>
    </xf>
    <xf numFmtId="0" fontId="7" fillId="0" borderId="0" xfId="0" applyFont="1">
      <alignment vertical="top"/>
    </xf>
    <xf numFmtId="22" fontId="13" fillId="0" borderId="0" xfId="0" applyNumberFormat="1" applyFont="1">
      <alignment vertical="top"/>
    </xf>
    <xf numFmtId="0" fontId="16" fillId="0" borderId="0" xfId="0" applyFont="1" applyAlignment="1">
      <alignment horizontal="left"/>
    </xf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center" vertical="center" wrapText="1"/>
    </xf>
    <xf numFmtId="0" fontId="16" fillId="0" borderId="0" xfId="0" applyFont="1" applyAlignment="1">
      <alignment horizontal="left" vertical="center" wrapText="1"/>
    </xf>
    <xf numFmtId="0" fontId="16" fillId="0" borderId="0" xfId="0" applyFont="1" applyAlignment="1">
      <alignment horizontal="left" wrapText="1"/>
    </xf>
    <xf numFmtId="0" fontId="16" fillId="0" borderId="0" xfId="0" applyFont="1" applyAlignment="1">
      <alignment horizontal="center" wrapText="1"/>
    </xf>
    <xf numFmtId="169" fontId="24" fillId="0" borderId="0" xfId="0" applyNumberFormat="1" applyFont="1">
      <alignment vertical="top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wrapText="1"/>
    </xf>
    <xf numFmtId="0" fontId="16" fillId="0" borderId="0" xfId="0" applyFont="1" applyAlignment="1">
      <alignment vertical="center" wrapText="1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left"/>
    </xf>
    <xf numFmtId="0" fontId="11" fillId="0" borderId="0" xfId="0" applyFont="1" applyAlignment="1">
      <alignment horizontal="center" vertical="center" wrapText="1"/>
    </xf>
    <xf numFmtId="0" fontId="11" fillId="0" borderId="0" xfId="0" applyFont="1" applyAlignment="1">
      <alignment horizontal="left" vertical="center" wrapText="1"/>
    </xf>
    <xf numFmtId="0" fontId="11" fillId="0" borderId="0" xfId="0" applyFont="1" applyAlignment="1">
      <alignment horizontal="center" wrapText="1"/>
    </xf>
    <xf numFmtId="0" fontId="11" fillId="0" borderId="0" xfId="0" applyFont="1" applyAlignment="1">
      <alignment horizontal="left" wrapText="1"/>
    </xf>
    <xf numFmtId="0" fontId="11" fillId="0" borderId="0" xfId="0" applyFont="1">
      <alignment vertical="top"/>
    </xf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left" vertical="center" wrapText="1"/>
    </xf>
    <xf numFmtId="0" fontId="11" fillId="0" borderId="0" xfId="0" applyFont="1" applyAlignment="1">
      <alignment wrapText="1"/>
    </xf>
    <xf numFmtId="0" fontId="0" fillId="0" borderId="0" xfId="0" applyAlignment="1">
      <alignment horizontal="left"/>
    </xf>
    <xf numFmtId="0" fontId="4" fillId="0" borderId="0" xfId="0" applyFont="1" applyAlignment="1">
      <alignment horizontal="center"/>
    </xf>
    <xf numFmtId="0" fontId="6" fillId="0" borderId="10" xfId="0" applyFont="1" applyBorder="1" applyAlignment="1"/>
    <xf numFmtId="0" fontId="0" fillId="0" borderId="0" xfId="0" quotePrefix="1" applyAlignment="1"/>
    <xf numFmtId="0" fontId="18" fillId="0" borderId="0" xfId="0" applyFont="1" applyAlignment="1">
      <alignment wrapText="1"/>
    </xf>
    <xf numFmtId="0" fontId="18" fillId="0" borderId="0" xfId="0" applyFont="1" applyAlignment="1">
      <alignment horizontal="center" wrapText="1"/>
    </xf>
    <xf numFmtId="0" fontId="18" fillId="0" borderId="0" xfId="0" applyFont="1" applyAlignment="1">
      <alignment horizontal="left" wrapText="1"/>
    </xf>
    <xf numFmtId="0" fontId="14" fillId="0" borderId="25" xfId="0" applyFont="1" applyBorder="1">
      <alignment vertical="top"/>
    </xf>
    <xf numFmtId="0" fontId="0" fillId="0" borderId="26" xfId="0" applyBorder="1">
      <alignment vertical="top"/>
    </xf>
    <xf numFmtId="0" fontId="13" fillId="0" borderId="27" xfId="0" applyFont="1" applyBorder="1">
      <alignment vertical="top"/>
    </xf>
    <xf numFmtId="0" fontId="29" fillId="0" borderId="0" xfId="0" applyFont="1" applyAlignment="1">
      <alignment horizontal="left"/>
    </xf>
    <xf numFmtId="0" fontId="0" fillId="0" borderId="18" xfId="0" applyBorder="1" applyAlignment="1">
      <alignment horizontal="center"/>
    </xf>
    <xf numFmtId="0" fontId="0" fillId="0" borderId="19" xfId="0" applyBorder="1">
      <alignment vertical="top"/>
    </xf>
    <xf numFmtId="0" fontId="0" fillId="0" borderId="20" xfId="0" applyBorder="1" applyAlignment="1">
      <alignment horizontal="center"/>
    </xf>
    <xf numFmtId="0" fontId="0" fillId="0" borderId="21" xfId="0" applyBorder="1">
      <alignment vertical="top"/>
    </xf>
    <xf numFmtId="0" fontId="19" fillId="0" borderId="0" xfId="38" applyAlignment="1" applyProtection="1">
      <alignment horizontal="left"/>
    </xf>
    <xf numFmtId="0" fontId="0" fillId="0" borderId="22" xfId="0" applyBorder="1" applyAlignment="1">
      <alignment horizontal="center"/>
    </xf>
    <xf numFmtId="0" fontId="0" fillId="0" borderId="23" xfId="0" applyBorder="1">
      <alignment vertical="top"/>
    </xf>
    <xf numFmtId="0" fontId="0" fillId="0" borderId="0" xfId="0" quotePrefix="1">
      <alignment vertical="top"/>
    </xf>
    <xf numFmtId="0" fontId="16" fillId="25" borderId="28" xfId="0" applyFont="1" applyFill="1" applyBorder="1" applyAlignment="1">
      <alignment horizontal="left" vertical="top" wrapText="1" indent="1"/>
    </xf>
    <xf numFmtId="0" fontId="16" fillId="25" borderId="28" xfId="0" applyFont="1" applyFill="1" applyBorder="1" applyAlignment="1">
      <alignment horizontal="center" vertical="top" wrapText="1"/>
    </xf>
    <xf numFmtId="0" fontId="16" fillId="25" borderId="28" xfId="0" applyFont="1" applyFill="1" applyBorder="1" applyAlignment="1">
      <alignment horizontal="right" vertical="top" wrapText="1"/>
    </xf>
    <xf numFmtId="0" fontId="19" fillId="25" borderId="28" xfId="38" applyFill="1" applyBorder="1" applyAlignment="1" applyProtection="1">
      <alignment horizontal="right" vertical="top" wrapText="1"/>
    </xf>
    <xf numFmtId="0" fontId="20" fillId="0" borderId="0" xfId="0" applyFont="1" applyAlignment="1">
      <alignment horizontal="left"/>
    </xf>
    <xf numFmtId="0" fontId="0" fillId="26" borderId="0" xfId="0" applyFill="1">
      <alignment vertical="top"/>
    </xf>
    <xf numFmtId="0" fontId="18" fillId="0" borderId="0" xfId="0" applyFont="1" applyAlignment="1"/>
    <xf numFmtId="0" fontId="30" fillId="0" borderId="0" xfId="0" applyFont="1" applyAlignment="1">
      <alignment vertical="center"/>
    </xf>
    <xf numFmtId="0" fontId="30" fillId="0" borderId="0" xfId="0" applyFont="1" applyAlignment="1">
      <alignment horizontal="left" vertical="center"/>
    </xf>
    <xf numFmtId="0" fontId="49" fillId="0" borderId="0" xfId="0" applyFont="1" applyAlignment="1">
      <alignment horizontal="left" vertical="center"/>
    </xf>
    <xf numFmtId="0" fontId="49" fillId="0" borderId="0" xfId="0" applyFont="1" applyAlignment="1">
      <alignment horizontal="center" vertical="center"/>
    </xf>
    <xf numFmtId="0" fontId="49" fillId="0" borderId="0" xfId="42" applyFont="1" applyAlignment="1">
      <alignment horizontal="left" vertical="center"/>
    </xf>
    <xf numFmtId="0" fontId="49" fillId="0" borderId="0" xfId="42" applyFont="1" applyAlignment="1">
      <alignment horizontal="center" vertical="center"/>
    </xf>
    <xf numFmtId="0" fontId="10" fillId="0" borderId="0" xfId="0" applyFont="1" applyAlignment="1">
      <alignment horizontal="left" vertical="center"/>
    </xf>
    <xf numFmtId="168" fontId="10" fillId="0" borderId="0" xfId="0" applyNumberFormat="1" applyFont="1" applyAlignment="1">
      <alignment horizontal="left" vertical="center"/>
    </xf>
    <xf numFmtId="0" fontId="50" fillId="0" borderId="0" xfId="0" applyFont="1" applyAlignment="1">
      <alignment vertical="center" wrapText="1"/>
    </xf>
    <xf numFmtId="0" fontId="50" fillId="0" borderId="0" xfId="0" applyFont="1" applyAlignment="1">
      <alignment horizontal="center" vertical="center" wrapText="1"/>
    </xf>
    <xf numFmtId="0" fontId="50" fillId="0" borderId="0" xfId="0" applyFont="1" applyAlignment="1">
      <alignment horizontal="left" vertical="center" wrapText="1"/>
    </xf>
    <xf numFmtId="0" fontId="50" fillId="0" borderId="0" xfId="0" applyFont="1" applyAlignment="1" applyProtection="1">
      <alignment horizontal="left" vertical="center" wrapText="1"/>
      <protection locked="0"/>
    </xf>
    <xf numFmtId="0" fontId="50" fillId="0" borderId="0" xfId="0" applyFont="1" applyAlignment="1" applyProtection="1">
      <alignment horizontal="center" vertical="center" wrapText="1"/>
      <protection locked="0"/>
    </xf>
    <xf numFmtId="0" fontId="50" fillId="0" borderId="0" xfId="0" applyFont="1" applyAlignment="1" applyProtection="1">
      <alignment vertical="center" wrapText="1"/>
      <protection locked="0"/>
    </xf>
    <xf numFmtId="0" fontId="11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16" fillId="0" borderId="0" xfId="0" applyFont="1" applyAlignment="1">
      <alignment vertical="center"/>
    </xf>
    <xf numFmtId="167" fontId="50" fillId="0" borderId="0" xfId="0" applyNumberFormat="1" applyFont="1" applyAlignment="1">
      <alignment horizontal="left" vertical="center" wrapText="1"/>
    </xf>
    <xf numFmtId="0" fontId="0" fillId="0" borderId="0" xfId="0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11" xfId="0" applyBorder="1" applyAlignment="1">
      <alignment vertical="center"/>
    </xf>
    <xf numFmtId="0" fontId="6" fillId="0" borderId="0" xfId="0" applyFont="1" applyAlignment="1">
      <alignment vertical="center"/>
    </xf>
    <xf numFmtId="0" fontId="0" fillId="0" borderId="8" xfId="0" applyBorder="1" applyAlignment="1">
      <alignment vertical="center"/>
    </xf>
    <xf numFmtId="0" fontId="0" fillId="0" borderId="9" xfId="0" applyBorder="1" applyAlignment="1">
      <alignment vertical="center"/>
    </xf>
    <xf numFmtId="0" fontId="0" fillId="0" borderId="12" xfId="0" applyBorder="1" applyAlignment="1">
      <alignment vertical="center"/>
    </xf>
    <xf numFmtId="0" fontId="9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0" fillId="0" borderId="13" xfId="0" applyBorder="1" applyAlignment="1">
      <alignment vertical="center"/>
    </xf>
    <xf numFmtId="0" fontId="0" fillId="0" borderId="10" xfId="0" applyBorder="1" applyAlignment="1">
      <alignment horizontal="center" vertical="center"/>
    </xf>
    <xf numFmtId="0" fontId="0" fillId="0" borderId="0" xfId="0" quotePrefix="1" applyAlignment="1">
      <alignment vertical="center"/>
    </xf>
    <xf numFmtId="0" fontId="14" fillId="0" borderId="0" xfId="0" applyFont="1" applyAlignment="1">
      <alignment vertical="center"/>
    </xf>
    <xf numFmtId="0" fontId="9" fillId="0" borderId="0" xfId="0" quotePrefix="1" applyFont="1" applyAlignment="1">
      <alignment vertical="center"/>
    </xf>
    <xf numFmtId="0" fontId="4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0" fillId="0" borderId="14" xfId="0" applyBorder="1" applyAlignment="1">
      <alignment vertical="center"/>
    </xf>
    <xf numFmtId="0" fontId="0" fillId="0" borderId="15" xfId="0" applyBorder="1" applyAlignment="1">
      <alignment vertical="center"/>
    </xf>
    <xf numFmtId="0" fontId="6" fillId="0" borderId="16" xfId="0" applyFont="1" applyBorder="1" applyAlignment="1">
      <alignment vertical="center"/>
    </xf>
    <xf numFmtId="0" fontId="6" fillId="0" borderId="17" xfId="0" applyFont="1" applyBorder="1" applyAlignment="1">
      <alignment vertical="center"/>
    </xf>
    <xf numFmtId="22" fontId="13" fillId="0" borderId="0" xfId="0" applyNumberFormat="1" applyFont="1" applyAlignment="1">
      <alignment vertical="center"/>
    </xf>
    <xf numFmtId="0" fontId="4" fillId="0" borderId="10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10" xfId="0" applyFont="1" applyBorder="1" applyAlignment="1">
      <alignment vertical="center"/>
    </xf>
    <xf numFmtId="14" fontId="0" fillId="0" borderId="0" xfId="0" applyNumberFormat="1" applyAlignment="1">
      <alignment vertical="center"/>
    </xf>
    <xf numFmtId="0" fontId="13" fillId="0" borderId="0" xfId="0" applyFont="1" applyAlignment="1">
      <alignment horizontal="left" vertical="center"/>
    </xf>
    <xf numFmtId="0" fontId="12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0" fontId="18" fillId="0" borderId="0" xfId="0" applyFont="1" applyAlignment="1">
      <alignment vertical="center" wrapText="1"/>
    </xf>
    <xf numFmtId="0" fontId="18" fillId="0" borderId="0" xfId="0" applyFont="1" applyAlignment="1">
      <alignment horizontal="center" vertical="center" wrapText="1"/>
    </xf>
    <xf numFmtId="0" fontId="18" fillId="0" borderId="0" xfId="0" applyFont="1" applyAlignment="1">
      <alignment horizontal="left" vertical="center" wrapText="1"/>
    </xf>
    <xf numFmtId="0" fontId="16" fillId="0" borderId="29" xfId="0" applyFont="1" applyBorder="1" applyAlignment="1">
      <alignment horizontal="left" vertical="center"/>
    </xf>
    <xf numFmtId="0" fontId="47" fillId="0" borderId="0" xfId="0" applyFont="1" applyAlignment="1">
      <alignment horizontal="left" vertical="center" wrapText="1"/>
    </xf>
    <xf numFmtId="0" fontId="47" fillId="0" borderId="0" xfId="0" applyFont="1" applyAlignment="1">
      <alignment horizontal="center" vertical="center"/>
    </xf>
    <xf numFmtId="0" fontId="47" fillId="0" borderId="0" xfId="0" applyFont="1" applyAlignment="1">
      <alignment horizontal="left" vertical="center"/>
    </xf>
    <xf numFmtId="0" fontId="47" fillId="0" borderId="0" xfId="42" applyFont="1" applyAlignment="1">
      <alignment vertical="center"/>
    </xf>
    <xf numFmtId="0" fontId="47" fillId="0" borderId="0" xfId="42" applyFont="1" applyAlignment="1">
      <alignment horizontal="center" vertical="center" wrapText="1"/>
    </xf>
    <xf numFmtId="0" fontId="47" fillId="0" borderId="0" xfId="42" applyFont="1" applyAlignment="1">
      <alignment horizontal="left" vertical="center" wrapText="1"/>
    </xf>
    <xf numFmtId="0" fontId="47" fillId="0" borderId="0" xfId="42" applyFont="1" applyAlignment="1">
      <alignment vertical="center" wrapText="1"/>
    </xf>
    <xf numFmtId="0" fontId="48" fillId="0" borderId="0" xfId="0" applyFont="1" applyAlignment="1">
      <alignment vertical="center"/>
    </xf>
    <xf numFmtId="0" fontId="11" fillId="0" borderId="0" xfId="43" applyFont="1" applyAlignment="1">
      <alignment horizontal="left" vertical="center"/>
    </xf>
    <xf numFmtId="0" fontId="11" fillId="0" borderId="0" xfId="43" applyFont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18" fillId="0" borderId="0" xfId="42" applyFont="1" applyAlignment="1">
      <alignment vertical="center"/>
    </xf>
    <xf numFmtId="0" fontId="18" fillId="0" borderId="0" xfId="42" applyFont="1" applyAlignment="1">
      <alignment horizontal="center" vertical="center"/>
    </xf>
    <xf numFmtId="0" fontId="18" fillId="0" borderId="0" xfId="42" applyFont="1" applyAlignment="1">
      <alignment horizontal="left" vertical="center"/>
    </xf>
    <xf numFmtId="0" fontId="50" fillId="0" borderId="0" xfId="0" applyFont="1" applyAlignment="1">
      <alignment horizontal="center" vertical="center"/>
    </xf>
    <xf numFmtId="170" fontId="50" fillId="0" borderId="0" xfId="0" applyNumberFormat="1" applyFont="1" applyAlignment="1">
      <alignment horizontal="left" vertical="center"/>
    </xf>
    <xf numFmtId="0" fontId="50" fillId="0" borderId="0" xfId="0" applyFont="1" applyAlignment="1">
      <alignment horizontal="left" vertical="center"/>
    </xf>
    <xf numFmtId="0" fontId="51" fillId="0" borderId="0" xfId="0" applyFont="1" applyAlignment="1">
      <alignment vertical="center"/>
    </xf>
    <xf numFmtId="0" fontId="50" fillId="0" borderId="0" xfId="0" applyFont="1" applyAlignment="1" applyProtection="1">
      <protection locked="0"/>
    </xf>
    <xf numFmtId="0" fontId="50" fillId="0" borderId="0" xfId="0" applyFont="1" applyAlignment="1" applyProtection="1">
      <alignment horizontal="center"/>
      <protection locked="0"/>
    </xf>
    <xf numFmtId="0" fontId="52" fillId="0" borderId="32" xfId="0" applyFont="1" applyBorder="1" applyAlignment="1">
      <alignment horizontal="right" vertical="center"/>
    </xf>
    <xf numFmtId="0" fontId="52" fillId="0" borderId="0" xfId="0" applyFont="1" applyAlignment="1">
      <alignment horizontal="right" vertical="center"/>
    </xf>
    <xf numFmtId="0" fontId="52" fillId="0" borderId="34" xfId="0" applyFont="1" applyBorder="1" applyAlignment="1">
      <alignment horizontal="right" vertical="center"/>
    </xf>
    <xf numFmtId="0" fontId="10" fillId="27" borderId="30" xfId="0" applyFont="1" applyFill="1" applyBorder="1" applyAlignment="1">
      <alignment horizontal="right" vertical="center"/>
    </xf>
    <xf numFmtId="0" fontId="0" fillId="0" borderId="33" xfId="0" applyBorder="1" applyAlignment="1">
      <alignment horizontal="center" vertical="center"/>
    </xf>
    <xf numFmtId="0" fontId="53" fillId="0" borderId="33" xfId="0" applyFont="1" applyBorder="1" applyAlignment="1">
      <alignment horizontal="right" vertical="center"/>
    </xf>
    <xf numFmtId="22" fontId="53" fillId="0" borderId="33" xfId="0" applyNumberFormat="1" applyFont="1" applyBorder="1" applyAlignment="1">
      <alignment horizontal="right" vertical="center"/>
    </xf>
    <xf numFmtId="22" fontId="53" fillId="0" borderId="35" xfId="0" applyNumberFormat="1" applyFont="1" applyBorder="1" applyAlignment="1">
      <alignment horizontal="right" vertical="center"/>
    </xf>
    <xf numFmtId="0" fontId="10" fillId="0" borderId="0" xfId="0" applyFont="1" applyAlignment="1">
      <alignment vertical="center"/>
    </xf>
    <xf numFmtId="0" fontId="10" fillId="0" borderId="36" xfId="0" applyFont="1" applyBorder="1" applyAlignment="1">
      <alignment horizontal="center" vertical="center"/>
    </xf>
    <xf numFmtId="0" fontId="10" fillId="0" borderId="37" xfId="0" applyFont="1" applyBorder="1" applyAlignment="1">
      <alignment horizontal="center" vertical="center"/>
    </xf>
    <xf numFmtId="0" fontId="10" fillId="0" borderId="38" xfId="0" applyFont="1" applyBorder="1" applyAlignment="1">
      <alignment horizontal="center" vertical="center"/>
    </xf>
    <xf numFmtId="0" fontId="10" fillId="27" borderId="31" xfId="0" applyFont="1" applyFill="1" applyBorder="1" applyAlignment="1">
      <alignment horizontal="center" vertical="center"/>
    </xf>
    <xf numFmtId="0" fontId="50" fillId="0" borderId="0" xfId="0" applyFont="1" applyAlignment="1" applyProtection="1">
      <alignment horizontal="center" vertical="center"/>
      <protection locked="0"/>
    </xf>
    <xf numFmtId="0" fontId="50" fillId="0" borderId="0" xfId="0" applyFont="1" applyAlignment="1">
      <alignment horizontal="left"/>
    </xf>
  </cellXfs>
  <cellStyles count="49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0" xfId="28" xr:uid="{00000000-0005-0000-0000-00001B000000}"/>
    <cellStyle name="Currency0" xfId="29" xr:uid="{00000000-0005-0000-0000-00001C000000}"/>
    <cellStyle name="Date" xfId="30" xr:uid="{00000000-0005-0000-0000-00001D000000}"/>
    <cellStyle name="Explanatory Text" xfId="31" builtinId="53" customBuiltin="1"/>
    <cellStyle name="Fixed" xfId="32" xr:uid="{00000000-0005-0000-0000-00001F000000}"/>
    <cellStyle name="Good" xfId="33" builtinId="26" customBuiltin="1"/>
    <cellStyle name="Heading 1" xfId="34" builtinId="16" customBuiltin="1"/>
    <cellStyle name="Heading 2" xfId="35" builtinId="17" customBuiltin="1"/>
    <cellStyle name="Heading 3" xfId="36" builtinId="18" customBuiltin="1"/>
    <cellStyle name="Heading 4" xfId="37" builtinId="19" customBuiltin="1"/>
    <cellStyle name="Hyperlink" xfId="38" builtinId="8"/>
    <cellStyle name="Input" xfId="39" builtinId="20" customBuiltin="1"/>
    <cellStyle name="Linked Cell" xfId="40" builtinId="24" customBuiltin="1"/>
    <cellStyle name="Neutral" xfId="41" builtinId="28" customBuiltin="1"/>
    <cellStyle name="Normal" xfId="0" builtinId="0"/>
    <cellStyle name="Normal_A" xfId="42" xr:uid="{00000000-0005-0000-0000-00002A000000}"/>
    <cellStyle name="Normal_A_A" xfId="43" xr:uid="{00000000-0005-0000-0000-00002B000000}"/>
    <cellStyle name="Note" xfId="44" builtinId="10" customBuiltin="1"/>
    <cellStyle name="Output" xfId="45" builtinId="21" customBuiltin="1"/>
    <cellStyle name="Title" xfId="46" builtinId="15" customBuiltin="1"/>
    <cellStyle name="Total" xfId="47" builtinId="25" customBuiltin="1"/>
    <cellStyle name="Warning Text" xfId="48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V0401 Cyg -- O-C Diagr.</a:t>
            </a:r>
          </a:p>
        </c:rich>
      </c:tx>
      <c:layout>
        <c:manualLayout>
          <c:xMode val="edge"/>
          <c:yMode val="edge"/>
          <c:x val="0.39907224587863077"/>
          <c:y val="2.83464566929133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80362537764351"/>
          <c:y val="0.11007038347846472"/>
          <c:w val="0.8429003021148036"/>
          <c:h val="0.72599614634732046"/>
        </c:manualLayout>
      </c:layout>
      <c:scatterChart>
        <c:scatterStyle val="lineMarker"/>
        <c:varyColors val="0"/>
        <c:ser>
          <c:idx val="0"/>
          <c:order val="0"/>
          <c:tx>
            <c:strRef>
              <c:f>Active!$H$20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Active!$F$21:$F$923</c:f>
              <c:numCache>
                <c:formatCode>General</c:formatCode>
                <c:ptCount val="903"/>
                <c:pt idx="0">
                  <c:v>-25736</c:v>
                </c:pt>
                <c:pt idx="1">
                  <c:v>-25175</c:v>
                </c:pt>
                <c:pt idx="2">
                  <c:v>-25174.5</c:v>
                </c:pt>
                <c:pt idx="3">
                  <c:v>-22115</c:v>
                </c:pt>
                <c:pt idx="4">
                  <c:v>-22114.5</c:v>
                </c:pt>
                <c:pt idx="5">
                  <c:v>-19005</c:v>
                </c:pt>
                <c:pt idx="6">
                  <c:v>-18899</c:v>
                </c:pt>
                <c:pt idx="7">
                  <c:v>-18887</c:v>
                </c:pt>
                <c:pt idx="8">
                  <c:v>-18798</c:v>
                </c:pt>
                <c:pt idx="9">
                  <c:v>-18798</c:v>
                </c:pt>
                <c:pt idx="10">
                  <c:v>-18437</c:v>
                </c:pt>
                <c:pt idx="11">
                  <c:v>-17931</c:v>
                </c:pt>
                <c:pt idx="12">
                  <c:v>-17715</c:v>
                </c:pt>
                <c:pt idx="13">
                  <c:v>-17603</c:v>
                </c:pt>
                <c:pt idx="14">
                  <c:v>-17061</c:v>
                </c:pt>
                <c:pt idx="15">
                  <c:v>-17016</c:v>
                </c:pt>
                <c:pt idx="16">
                  <c:v>-16673</c:v>
                </c:pt>
                <c:pt idx="17">
                  <c:v>-16649</c:v>
                </c:pt>
                <c:pt idx="18">
                  <c:v>-16649</c:v>
                </c:pt>
                <c:pt idx="19">
                  <c:v>-16508</c:v>
                </c:pt>
                <c:pt idx="20">
                  <c:v>-16469</c:v>
                </c:pt>
                <c:pt idx="21">
                  <c:v>-15846</c:v>
                </c:pt>
                <c:pt idx="22">
                  <c:v>-15841</c:v>
                </c:pt>
                <c:pt idx="23">
                  <c:v>-15810</c:v>
                </c:pt>
                <c:pt idx="24">
                  <c:v>-15798</c:v>
                </c:pt>
                <c:pt idx="25">
                  <c:v>-15786</c:v>
                </c:pt>
                <c:pt idx="26">
                  <c:v>-15738</c:v>
                </c:pt>
                <c:pt idx="27">
                  <c:v>-15690</c:v>
                </c:pt>
                <c:pt idx="28">
                  <c:v>-15293</c:v>
                </c:pt>
                <c:pt idx="29">
                  <c:v>-15194</c:v>
                </c:pt>
                <c:pt idx="30">
                  <c:v>-15129</c:v>
                </c:pt>
                <c:pt idx="31">
                  <c:v>-15127</c:v>
                </c:pt>
                <c:pt idx="32">
                  <c:v>-15127</c:v>
                </c:pt>
                <c:pt idx="33">
                  <c:v>-15086</c:v>
                </c:pt>
                <c:pt idx="34">
                  <c:v>-14883</c:v>
                </c:pt>
                <c:pt idx="35">
                  <c:v>-14631</c:v>
                </c:pt>
                <c:pt idx="36">
                  <c:v>-14586</c:v>
                </c:pt>
                <c:pt idx="37">
                  <c:v>-14585.5</c:v>
                </c:pt>
                <c:pt idx="38">
                  <c:v>-14576</c:v>
                </c:pt>
                <c:pt idx="39">
                  <c:v>-14571</c:v>
                </c:pt>
                <c:pt idx="40">
                  <c:v>-14571</c:v>
                </c:pt>
                <c:pt idx="41">
                  <c:v>-14528</c:v>
                </c:pt>
                <c:pt idx="42">
                  <c:v>-14427</c:v>
                </c:pt>
                <c:pt idx="43">
                  <c:v>-14135</c:v>
                </c:pt>
                <c:pt idx="44">
                  <c:v>-12794</c:v>
                </c:pt>
                <c:pt idx="45">
                  <c:v>-12794</c:v>
                </c:pt>
                <c:pt idx="46">
                  <c:v>-12093</c:v>
                </c:pt>
                <c:pt idx="47">
                  <c:v>-12057</c:v>
                </c:pt>
                <c:pt idx="48">
                  <c:v>-12055</c:v>
                </c:pt>
                <c:pt idx="49">
                  <c:v>-12050</c:v>
                </c:pt>
                <c:pt idx="50">
                  <c:v>-12045</c:v>
                </c:pt>
                <c:pt idx="51">
                  <c:v>-12045</c:v>
                </c:pt>
                <c:pt idx="52">
                  <c:v>-12041.5</c:v>
                </c:pt>
                <c:pt idx="53">
                  <c:v>-12038</c:v>
                </c:pt>
                <c:pt idx="54">
                  <c:v>-11997</c:v>
                </c:pt>
                <c:pt idx="55">
                  <c:v>-11990</c:v>
                </c:pt>
                <c:pt idx="56">
                  <c:v>-11909.5</c:v>
                </c:pt>
                <c:pt idx="57">
                  <c:v>-11896</c:v>
                </c:pt>
                <c:pt idx="58">
                  <c:v>-11382.5</c:v>
                </c:pt>
                <c:pt idx="59">
                  <c:v>-10826</c:v>
                </c:pt>
                <c:pt idx="60">
                  <c:v>-10790</c:v>
                </c:pt>
                <c:pt idx="61">
                  <c:v>-6524</c:v>
                </c:pt>
                <c:pt idx="62">
                  <c:v>-6479.5</c:v>
                </c:pt>
                <c:pt idx="63">
                  <c:v>-6455.5</c:v>
                </c:pt>
                <c:pt idx="64">
                  <c:v>-6339</c:v>
                </c:pt>
                <c:pt idx="65">
                  <c:v>-4597</c:v>
                </c:pt>
                <c:pt idx="66">
                  <c:v>-4597</c:v>
                </c:pt>
                <c:pt idx="67">
                  <c:v>-4597</c:v>
                </c:pt>
                <c:pt idx="68">
                  <c:v>-3933</c:v>
                </c:pt>
                <c:pt idx="69">
                  <c:v>-3932.5</c:v>
                </c:pt>
                <c:pt idx="70">
                  <c:v>-2170.5</c:v>
                </c:pt>
                <c:pt idx="71">
                  <c:v>-2083</c:v>
                </c:pt>
                <c:pt idx="72">
                  <c:v>-1566.5</c:v>
                </c:pt>
                <c:pt idx="73">
                  <c:v>-1544</c:v>
                </c:pt>
                <c:pt idx="74">
                  <c:v>-1467</c:v>
                </c:pt>
                <c:pt idx="75">
                  <c:v>-1412</c:v>
                </c:pt>
                <c:pt idx="76">
                  <c:v>-1215</c:v>
                </c:pt>
                <c:pt idx="77">
                  <c:v>-1215</c:v>
                </c:pt>
                <c:pt idx="78">
                  <c:v>-1056</c:v>
                </c:pt>
                <c:pt idx="79">
                  <c:v>-780</c:v>
                </c:pt>
                <c:pt idx="80">
                  <c:v>-696.5</c:v>
                </c:pt>
                <c:pt idx="81">
                  <c:v>-696.5</c:v>
                </c:pt>
                <c:pt idx="82">
                  <c:v>-248</c:v>
                </c:pt>
                <c:pt idx="83">
                  <c:v>-176.5</c:v>
                </c:pt>
                <c:pt idx="84">
                  <c:v>-137</c:v>
                </c:pt>
                <c:pt idx="85">
                  <c:v>-125</c:v>
                </c:pt>
                <c:pt idx="86">
                  <c:v>-68.5</c:v>
                </c:pt>
                <c:pt idx="87">
                  <c:v>-25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363</c:v>
                </c:pt>
                <c:pt idx="92">
                  <c:v>1138.5</c:v>
                </c:pt>
                <c:pt idx="93">
                  <c:v>1166</c:v>
                </c:pt>
                <c:pt idx="94">
                  <c:v>1686</c:v>
                </c:pt>
                <c:pt idx="95">
                  <c:v>1854</c:v>
                </c:pt>
                <c:pt idx="96">
                  <c:v>2225</c:v>
                </c:pt>
                <c:pt idx="97">
                  <c:v>2949</c:v>
                </c:pt>
                <c:pt idx="98">
                  <c:v>3584</c:v>
                </c:pt>
                <c:pt idx="99">
                  <c:v>4380</c:v>
                </c:pt>
                <c:pt idx="100">
                  <c:v>6037.5</c:v>
                </c:pt>
                <c:pt idx="101">
                  <c:v>6053</c:v>
                </c:pt>
                <c:pt idx="102">
                  <c:v>6089</c:v>
                </c:pt>
                <c:pt idx="103">
                  <c:v>6214</c:v>
                </c:pt>
                <c:pt idx="104">
                  <c:v>6222.5</c:v>
                </c:pt>
                <c:pt idx="105">
                  <c:v>6234.5</c:v>
                </c:pt>
                <c:pt idx="106">
                  <c:v>6238</c:v>
                </c:pt>
                <c:pt idx="107">
                  <c:v>6617.5</c:v>
                </c:pt>
                <c:pt idx="108">
                  <c:v>6681</c:v>
                </c:pt>
                <c:pt idx="109">
                  <c:v>6681</c:v>
                </c:pt>
                <c:pt idx="110">
                  <c:v>6732.5</c:v>
                </c:pt>
                <c:pt idx="111">
                  <c:v>6741</c:v>
                </c:pt>
                <c:pt idx="112">
                  <c:v>6753</c:v>
                </c:pt>
                <c:pt idx="113">
                  <c:v>6811.5</c:v>
                </c:pt>
                <c:pt idx="114">
                  <c:v>6825</c:v>
                </c:pt>
                <c:pt idx="115">
                  <c:v>6869.5</c:v>
                </c:pt>
                <c:pt idx="116">
                  <c:v>7292</c:v>
                </c:pt>
                <c:pt idx="117">
                  <c:v>7300.5</c:v>
                </c:pt>
                <c:pt idx="118">
                  <c:v>7304</c:v>
                </c:pt>
                <c:pt idx="119">
                  <c:v>7333</c:v>
                </c:pt>
                <c:pt idx="120">
                  <c:v>7345</c:v>
                </c:pt>
                <c:pt idx="121">
                  <c:v>7448</c:v>
                </c:pt>
                <c:pt idx="122">
                  <c:v>7472</c:v>
                </c:pt>
                <c:pt idx="123">
                  <c:v>7583</c:v>
                </c:pt>
                <c:pt idx="124">
                  <c:v>7902</c:v>
                </c:pt>
                <c:pt idx="125">
                  <c:v>8006</c:v>
                </c:pt>
                <c:pt idx="126">
                  <c:v>8627</c:v>
                </c:pt>
                <c:pt idx="127">
                  <c:v>8663</c:v>
                </c:pt>
                <c:pt idx="128">
                  <c:v>8735</c:v>
                </c:pt>
                <c:pt idx="129">
                  <c:v>10337</c:v>
                </c:pt>
                <c:pt idx="130">
                  <c:v>10441</c:v>
                </c:pt>
                <c:pt idx="131">
                  <c:v>11068</c:v>
                </c:pt>
                <c:pt idx="132">
                  <c:v>12867.5</c:v>
                </c:pt>
                <c:pt idx="133">
                  <c:v>12967</c:v>
                </c:pt>
                <c:pt idx="134">
                  <c:v>12970.5</c:v>
                </c:pt>
                <c:pt idx="135">
                  <c:v>12972</c:v>
                </c:pt>
                <c:pt idx="136">
                  <c:v>13463</c:v>
                </c:pt>
                <c:pt idx="137">
                  <c:v>13562.5</c:v>
                </c:pt>
                <c:pt idx="138">
                  <c:v>13570</c:v>
                </c:pt>
                <c:pt idx="139">
                  <c:v>14263</c:v>
                </c:pt>
                <c:pt idx="140">
                  <c:v>14820.5</c:v>
                </c:pt>
                <c:pt idx="141">
                  <c:v>14870</c:v>
                </c:pt>
                <c:pt idx="142">
                  <c:v>14927</c:v>
                </c:pt>
                <c:pt idx="143">
                  <c:v>15260</c:v>
                </c:pt>
                <c:pt idx="144">
                  <c:v>15533</c:v>
                </c:pt>
                <c:pt idx="145">
                  <c:v>15538</c:v>
                </c:pt>
                <c:pt idx="146">
                  <c:v>15553</c:v>
                </c:pt>
                <c:pt idx="147">
                  <c:v>15580</c:v>
                </c:pt>
                <c:pt idx="148">
                  <c:v>16053</c:v>
                </c:pt>
                <c:pt idx="149">
                  <c:v>16071</c:v>
                </c:pt>
                <c:pt idx="150">
                  <c:v>16167.5</c:v>
                </c:pt>
                <c:pt idx="151">
                  <c:v>16173</c:v>
                </c:pt>
                <c:pt idx="152">
                  <c:v>16214</c:v>
                </c:pt>
                <c:pt idx="153">
                  <c:v>16281</c:v>
                </c:pt>
                <c:pt idx="154">
                  <c:v>16615.5</c:v>
                </c:pt>
                <c:pt idx="155">
                  <c:v>16620.5</c:v>
                </c:pt>
                <c:pt idx="156">
                  <c:v>16641</c:v>
                </c:pt>
                <c:pt idx="157">
                  <c:v>16643</c:v>
                </c:pt>
                <c:pt idx="158">
                  <c:v>16644.5</c:v>
                </c:pt>
                <c:pt idx="159">
                  <c:v>16667</c:v>
                </c:pt>
                <c:pt idx="160">
                  <c:v>16672</c:v>
                </c:pt>
                <c:pt idx="161">
                  <c:v>16693</c:v>
                </c:pt>
                <c:pt idx="162">
                  <c:v>16720</c:v>
                </c:pt>
                <c:pt idx="163">
                  <c:v>16730.5</c:v>
                </c:pt>
                <c:pt idx="164">
                  <c:v>16730.5</c:v>
                </c:pt>
                <c:pt idx="165">
                  <c:v>16780</c:v>
                </c:pt>
                <c:pt idx="166">
                  <c:v>16787</c:v>
                </c:pt>
                <c:pt idx="167">
                  <c:v>16792</c:v>
                </c:pt>
                <c:pt idx="168">
                  <c:v>16845</c:v>
                </c:pt>
                <c:pt idx="169">
                  <c:v>16848.5</c:v>
                </c:pt>
                <c:pt idx="170">
                  <c:v>16852</c:v>
                </c:pt>
                <c:pt idx="171">
                  <c:v>16862.5</c:v>
                </c:pt>
                <c:pt idx="172">
                  <c:v>17272.5</c:v>
                </c:pt>
                <c:pt idx="173">
                  <c:v>17307</c:v>
                </c:pt>
                <c:pt idx="174">
                  <c:v>17310.5</c:v>
                </c:pt>
                <c:pt idx="175">
                  <c:v>17319</c:v>
                </c:pt>
                <c:pt idx="176">
                  <c:v>17327.5</c:v>
                </c:pt>
                <c:pt idx="177">
                  <c:v>17343</c:v>
                </c:pt>
                <c:pt idx="178">
                  <c:v>17430.5</c:v>
                </c:pt>
                <c:pt idx="179">
                  <c:v>17452.5</c:v>
                </c:pt>
                <c:pt idx="180">
                  <c:v>17452.5</c:v>
                </c:pt>
                <c:pt idx="181">
                  <c:v>17484</c:v>
                </c:pt>
                <c:pt idx="182">
                  <c:v>17786</c:v>
                </c:pt>
                <c:pt idx="183">
                  <c:v>17807</c:v>
                </c:pt>
                <c:pt idx="184">
                  <c:v>17855</c:v>
                </c:pt>
                <c:pt idx="185">
                  <c:v>17890</c:v>
                </c:pt>
                <c:pt idx="186">
                  <c:v>17890.5</c:v>
                </c:pt>
                <c:pt idx="187">
                  <c:v>17890.5</c:v>
                </c:pt>
                <c:pt idx="188">
                  <c:v>17890.5</c:v>
                </c:pt>
                <c:pt idx="189">
                  <c:v>18005</c:v>
                </c:pt>
                <c:pt idx="190">
                  <c:v>18087.5</c:v>
                </c:pt>
                <c:pt idx="191">
                  <c:v>18087.5</c:v>
                </c:pt>
                <c:pt idx="192">
                  <c:v>18099.5</c:v>
                </c:pt>
                <c:pt idx="193">
                  <c:v>18494.5</c:v>
                </c:pt>
                <c:pt idx="194">
                  <c:v>18494.5</c:v>
                </c:pt>
                <c:pt idx="195">
                  <c:v>18494.5</c:v>
                </c:pt>
                <c:pt idx="196">
                  <c:v>18495</c:v>
                </c:pt>
                <c:pt idx="197">
                  <c:v>18606</c:v>
                </c:pt>
                <c:pt idx="198">
                  <c:v>18609.5</c:v>
                </c:pt>
                <c:pt idx="199">
                  <c:v>18618</c:v>
                </c:pt>
                <c:pt idx="200">
                  <c:v>18651</c:v>
                </c:pt>
                <c:pt idx="201">
                  <c:v>18710.5</c:v>
                </c:pt>
                <c:pt idx="202">
                  <c:v>18710.5</c:v>
                </c:pt>
                <c:pt idx="203">
                  <c:v>18710.5</c:v>
                </c:pt>
                <c:pt idx="204">
                  <c:v>19069.5</c:v>
                </c:pt>
                <c:pt idx="205">
                  <c:v>19081.5</c:v>
                </c:pt>
                <c:pt idx="206">
                  <c:v>19105.5</c:v>
                </c:pt>
                <c:pt idx="207">
                  <c:v>19114</c:v>
                </c:pt>
                <c:pt idx="208">
                  <c:v>19122.5</c:v>
                </c:pt>
                <c:pt idx="209">
                  <c:v>19122.5</c:v>
                </c:pt>
                <c:pt idx="210">
                  <c:v>19153.5</c:v>
                </c:pt>
                <c:pt idx="211">
                  <c:v>19153.5</c:v>
                </c:pt>
                <c:pt idx="212">
                  <c:v>19257</c:v>
                </c:pt>
                <c:pt idx="213">
                  <c:v>19282</c:v>
                </c:pt>
                <c:pt idx="214">
                  <c:v>19282</c:v>
                </c:pt>
                <c:pt idx="215">
                  <c:v>19282</c:v>
                </c:pt>
                <c:pt idx="216">
                  <c:v>19285</c:v>
                </c:pt>
                <c:pt idx="217">
                  <c:v>19297</c:v>
                </c:pt>
                <c:pt idx="218">
                  <c:v>19314.5</c:v>
                </c:pt>
                <c:pt idx="219">
                  <c:v>19321.5</c:v>
                </c:pt>
                <c:pt idx="220">
                  <c:v>19321.5</c:v>
                </c:pt>
                <c:pt idx="221">
                  <c:v>19321.5</c:v>
                </c:pt>
                <c:pt idx="222">
                  <c:v>19337</c:v>
                </c:pt>
                <c:pt idx="223">
                  <c:v>19746</c:v>
                </c:pt>
                <c:pt idx="224">
                  <c:v>19754</c:v>
                </c:pt>
                <c:pt idx="225">
                  <c:v>19770</c:v>
                </c:pt>
                <c:pt idx="226">
                  <c:v>19805.5</c:v>
                </c:pt>
                <c:pt idx="227">
                  <c:v>19824.5</c:v>
                </c:pt>
                <c:pt idx="228">
                  <c:v>19824.5</c:v>
                </c:pt>
                <c:pt idx="229">
                  <c:v>19854</c:v>
                </c:pt>
                <c:pt idx="230">
                  <c:v>19871</c:v>
                </c:pt>
                <c:pt idx="231">
                  <c:v>19896.5</c:v>
                </c:pt>
                <c:pt idx="232">
                  <c:v>19896.5</c:v>
                </c:pt>
                <c:pt idx="233">
                  <c:v>19914</c:v>
                </c:pt>
                <c:pt idx="234">
                  <c:v>19951.5</c:v>
                </c:pt>
                <c:pt idx="235">
                  <c:v>19951.5</c:v>
                </c:pt>
                <c:pt idx="236">
                  <c:v>19989</c:v>
                </c:pt>
                <c:pt idx="237">
                  <c:v>20013</c:v>
                </c:pt>
                <c:pt idx="238">
                  <c:v>20364.5</c:v>
                </c:pt>
                <c:pt idx="239">
                  <c:v>20432</c:v>
                </c:pt>
                <c:pt idx="240">
                  <c:v>20460.5</c:v>
                </c:pt>
                <c:pt idx="241">
                  <c:v>20461</c:v>
                </c:pt>
                <c:pt idx="242">
                  <c:v>20462</c:v>
                </c:pt>
                <c:pt idx="243">
                  <c:v>20473</c:v>
                </c:pt>
                <c:pt idx="244">
                  <c:v>20476.5</c:v>
                </c:pt>
                <c:pt idx="245">
                  <c:v>20492</c:v>
                </c:pt>
                <c:pt idx="246">
                  <c:v>20495.5</c:v>
                </c:pt>
                <c:pt idx="247">
                  <c:v>20497</c:v>
                </c:pt>
                <c:pt idx="248">
                  <c:v>20523</c:v>
                </c:pt>
                <c:pt idx="249">
                  <c:v>20524.5</c:v>
                </c:pt>
                <c:pt idx="250">
                  <c:v>20533</c:v>
                </c:pt>
                <c:pt idx="251">
                  <c:v>20533</c:v>
                </c:pt>
                <c:pt idx="252">
                  <c:v>20533</c:v>
                </c:pt>
                <c:pt idx="253">
                  <c:v>20540</c:v>
                </c:pt>
                <c:pt idx="254">
                  <c:v>20548.5</c:v>
                </c:pt>
                <c:pt idx="255">
                  <c:v>20554</c:v>
                </c:pt>
                <c:pt idx="256">
                  <c:v>20554</c:v>
                </c:pt>
                <c:pt idx="257">
                  <c:v>20557</c:v>
                </c:pt>
                <c:pt idx="258">
                  <c:v>20560.5</c:v>
                </c:pt>
                <c:pt idx="259">
                  <c:v>20617</c:v>
                </c:pt>
                <c:pt idx="260">
                  <c:v>21003.5</c:v>
                </c:pt>
                <c:pt idx="261">
                  <c:v>21036</c:v>
                </c:pt>
                <c:pt idx="262">
                  <c:v>21183.5</c:v>
                </c:pt>
                <c:pt idx="263">
                  <c:v>21189</c:v>
                </c:pt>
                <c:pt idx="264">
                  <c:v>21707.5</c:v>
                </c:pt>
                <c:pt idx="265">
                  <c:v>21707.5</c:v>
                </c:pt>
                <c:pt idx="266">
                  <c:v>21707.5</c:v>
                </c:pt>
                <c:pt idx="267">
                  <c:v>21707.5</c:v>
                </c:pt>
                <c:pt idx="268">
                  <c:v>21707.5</c:v>
                </c:pt>
                <c:pt idx="269">
                  <c:v>21709</c:v>
                </c:pt>
                <c:pt idx="270">
                  <c:v>21709</c:v>
                </c:pt>
                <c:pt idx="271">
                  <c:v>21709</c:v>
                </c:pt>
                <c:pt idx="272">
                  <c:v>21709</c:v>
                </c:pt>
                <c:pt idx="273">
                  <c:v>21709</c:v>
                </c:pt>
                <c:pt idx="274">
                  <c:v>21709</c:v>
                </c:pt>
                <c:pt idx="275">
                  <c:v>21748</c:v>
                </c:pt>
                <c:pt idx="276">
                  <c:v>21748</c:v>
                </c:pt>
                <c:pt idx="277">
                  <c:v>21748</c:v>
                </c:pt>
                <c:pt idx="278">
                  <c:v>21800</c:v>
                </c:pt>
                <c:pt idx="279">
                  <c:v>21800</c:v>
                </c:pt>
                <c:pt idx="280">
                  <c:v>21800</c:v>
                </c:pt>
                <c:pt idx="281">
                  <c:v>21800</c:v>
                </c:pt>
                <c:pt idx="282">
                  <c:v>21800</c:v>
                </c:pt>
                <c:pt idx="283">
                  <c:v>21800</c:v>
                </c:pt>
                <c:pt idx="284">
                  <c:v>21805</c:v>
                </c:pt>
                <c:pt idx="285">
                  <c:v>21829</c:v>
                </c:pt>
                <c:pt idx="286">
                  <c:v>21832.5</c:v>
                </c:pt>
                <c:pt idx="287">
                  <c:v>21832.5</c:v>
                </c:pt>
                <c:pt idx="288">
                  <c:v>21832.5</c:v>
                </c:pt>
                <c:pt idx="289">
                  <c:v>21832.5</c:v>
                </c:pt>
                <c:pt idx="290">
                  <c:v>21832.5</c:v>
                </c:pt>
                <c:pt idx="291">
                  <c:v>21832.5</c:v>
                </c:pt>
                <c:pt idx="292">
                  <c:v>21836</c:v>
                </c:pt>
                <c:pt idx="293">
                  <c:v>21836</c:v>
                </c:pt>
                <c:pt idx="294">
                  <c:v>21836</c:v>
                </c:pt>
                <c:pt idx="295">
                  <c:v>21836</c:v>
                </c:pt>
                <c:pt idx="296">
                  <c:v>21836</c:v>
                </c:pt>
                <c:pt idx="297">
                  <c:v>21836</c:v>
                </c:pt>
                <c:pt idx="298">
                  <c:v>21839.5</c:v>
                </c:pt>
                <c:pt idx="299">
                  <c:v>21839.5</c:v>
                </c:pt>
                <c:pt idx="300">
                  <c:v>21839.5</c:v>
                </c:pt>
                <c:pt idx="301">
                  <c:v>21839.5</c:v>
                </c:pt>
                <c:pt idx="302">
                  <c:v>21839.5</c:v>
                </c:pt>
                <c:pt idx="303">
                  <c:v>21839.5</c:v>
                </c:pt>
                <c:pt idx="304">
                  <c:v>21848</c:v>
                </c:pt>
                <c:pt idx="305">
                  <c:v>21848</c:v>
                </c:pt>
                <c:pt idx="306">
                  <c:v>21848</c:v>
                </c:pt>
                <c:pt idx="307">
                  <c:v>21848</c:v>
                </c:pt>
                <c:pt idx="308">
                  <c:v>21848</c:v>
                </c:pt>
                <c:pt idx="309">
                  <c:v>21848</c:v>
                </c:pt>
                <c:pt idx="310">
                  <c:v>22247.5</c:v>
                </c:pt>
                <c:pt idx="311">
                  <c:v>22332</c:v>
                </c:pt>
                <c:pt idx="312">
                  <c:v>22332</c:v>
                </c:pt>
                <c:pt idx="313">
                  <c:v>22332</c:v>
                </c:pt>
                <c:pt idx="314">
                  <c:v>22332</c:v>
                </c:pt>
                <c:pt idx="315">
                  <c:v>22332</c:v>
                </c:pt>
                <c:pt idx="316">
                  <c:v>22332</c:v>
                </c:pt>
                <c:pt idx="317">
                  <c:v>22429.5</c:v>
                </c:pt>
                <c:pt idx="318">
                  <c:v>22451.5</c:v>
                </c:pt>
                <c:pt idx="319">
                  <c:v>22470.5</c:v>
                </c:pt>
                <c:pt idx="320">
                  <c:v>22471</c:v>
                </c:pt>
                <c:pt idx="321">
                  <c:v>22471</c:v>
                </c:pt>
                <c:pt idx="322">
                  <c:v>22471</c:v>
                </c:pt>
                <c:pt idx="323">
                  <c:v>22471</c:v>
                </c:pt>
                <c:pt idx="324">
                  <c:v>22471</c:v>
                </c:pt>
                <c:pt idx="325">
                  <c:v>22471</c:v>
                </c:pt>
                <c:pt idx="326">
                  <c:v>22494.5</c:v>
                </c:pt>
                <c:pt idx="327">
                  <c:v>22894.5</c:v>
                </c:pt>
                <c:pt idx="328">
                  <c:v>22903</c:v>
                </c:pt>
                <c:pt idx="329">
                  <c:v>22950</c:v>
                </c:pt>
                <c:pt idx="330">
                  <c:v>22987</c:v>
                </c:pt>
                <c:pt idx="331">
                  <c:v>22989</c:v>
                </c:pt>
                <c:pt idx="332">
                  <c:v>23015</c:v>
                </c:pt>
                <c:pt idx="333">
                  <c:v>23015</c:v>
                </c:pt>
                <c:pt idx="334">
                  <c:v>23015</c:v>
                </c:pt>
                <c:pt idx="335">
                  <c:v>23030.5</c:v>
                </c:pt>
                <c:pt idx="336">
                  <c:v>23030.5</c:v>
                </c:pt>
                <c:pt idx="337">
                  <c:v>23030.5</c:v>
                </c:pt>
                <c:pt idx="338">
                  <c:v>23031.5</c:v>
                </c:pt>
                <c:pt idx="339">
                  <c:v>23035</c:v>
                </c:pt>
                <c:pt idx="340">
                  <c:v>23047.5</c:v>
                </c:pt>
                <c:pt idx="341">
                  <c:v>23047.5</c:v>
                </c:pt>
                <c:pt idx="342">
                  <c:v>23047.5</c:v>
                </c:pt>
                <c:pt idx="343">
                  <c:v>23071.5</c:v>
                </c:pt>
                <c:pt idx="344">
                  <c:v>23071.5</c:v>
                </c:pt>
                <c:pt idx="345">
                  <c:v>23071.5</c:v>
                </c:pt>
                <c:pt idx="346">
                  <c:v>23098.5</c:v>
                </c:pt>
                <c:pt idx="347">
                  <c:v>23140</c:v>
                </c:pt>
                <c:pt idx="348">
                  <c:v>23429</c:v>
                </c:pt>
                <c:pt idx="349">
                  <c:v>23549</c:v>
                </c:pt>
                <c:pt idx="350">
                  <c:v>23557</c:v>
                </c:pt>
                <c:pt idx="351">
                  <c:v>23751</c:v>
                </c:pt>
                <c:pt idx="352">
                  <c:v>24100</c:v>
                </c:pt>
                <c:pt idx="353">
                  <c:v>24105</c:v>
                </c:pt>
                <c:pt idx="354">
                  <c:v>24121.5</c:v>
                </c:pt>
                <c:pt idx="355">
                  <c:v>24157.5</c:v>
                </c:pt>
                <c:pt idx="356">
                  <c:v>24728</c:v>
                </c:pt>
                <c:pt idx="357">
                  <c:v>24745</c:v>
                </c:pt>
                <c:pt idx="358">
                  <c:v>24834</c:v>
                </c:pt>
                <c:pt idx="359">
                  <c:v>25469</c:v>
                </c:pt>
                <c:pt idx="360">
                  <c:v>25943</c:v>
                </c:pt>
                <c:pt idx="361">
                  <c:v>26028</c:v>
                </c:pt>
                <c:pt idx="362">
                  <c:v>26068</c:v>
                </c:pt>
                <c:pt idx="363">
                  <c:v>26193</c:v>
                </c:pt>
                <c:pt idx="364">
                  <c:v>26624</c:v>
                </c:pt>
                <c:pt idx="365">
                  <c:v>26634.5</c:v>
                </c:pt>
                <c:pt idx="366">
                  <c:v>26648.5</c:v>
                </c:pt>
                <c:pt idx="367">
                  <c:v>26783</c:v>
                </c:pt>
                <c:pt idx="368">
                  <c:v>27326</c:v>
                </c:pt>
                <c:pt idx="369">
                  <c:v>27377</c:v>
                </c:pt>
                <c:pt idx="370">
                  <c:v>27389</c:v>
                </c:pt>
                <c:pt idx="371">
                  <c:v>27882</c:v>
                </c:pt>
                <c:pt idx="372">
                  <c:v>27998</c:v>
                </c:pt>
                <c:pt idx="373">
                  <c:v>28175</c:v>
                </c:pt>
              </c:numCache>
            </c:numRef>
          </c:xVal>
          <c:yVal>
            <c:numRef>
              <c:f>Active!$H$21:$H$923</c:f>
              <c:numCache>
                <c:formatCode>General</c:formatCode>
                <c:ptCount val="903"/>
                <c:pt idx="0">
                  <c:v>5.6392000002233544E-2</c:v>
                </c:pt>
                <c:pt idx="1">
                  <c:v>4.635000000052969E-2</c:v>
                </c:pt>
                <c:pt idx="2">
                  <c:v>5.8988999997382052E-2</c:v>
                </c:pt>
                <c:pt idx="4">
                  <c:v>4.7668999999586958E-2</c:v>
                </c:pt>
                <c:pt idx="5">
                  <c:v>1.4609999998356216E-2</c:v>
                </c:pt>
                <c:pt idx="6">
                  <c:v>3.2078000003821217E-2</c:v>
                </c:pt>
                <c:pt idx="7">
                  <c:v>2.6413999999931548E-2</c:v>
                </c:pt>
                <c:pt idx="8">
                  <c:v>1.8156000005546957E-2</c:v>
                </c:pt>
                <c:pt idx="9">
                  <c:v>3.9156000006187242E-2</c:v>
                </c:pt>
                <c:pt idx="10">
                  <c:v>1.9513999999617226E-2</c:v>
                </c:pt>
                <c:pt idx="11">
                  <c:v>5.2181999999447726E-2</c:v>
                </c:pt>
                <c:pt idx="12">
                  <c:v>5.1229999997303821E-2</c:v>
                </c:pt>
                <c:pt idx="13">
                  <c:v>1.4366000003064983E-2</c:v>
                </c:pt>
                <c:pt idx="14">
                  <c:v>2.0042000003741123E-2</c:v>
                </c:pt>
                <c:pt idx="15">
                  <c:v>-5.447999996249564E-3</c:v>
                </c:pt>
                <c:pt idx="16">
                  <c:v>-1.0093999997479841E-2</c:v>
                </c:pt>
                <c:pt idx="17">
                  <c:v>-8.4219999989727512E-3</c:v>
                </c:pt>
                <c:pt idx="18">
                  <c:v>4.5780000000377186E-3</c:v>
                </c:pt>
                <c:pt idx="19">
                  <c:v>9.7760000062407926E-3</c:v>
                </c:pt>
                <c:pt idx="20">
                  <c:v>1.8617999994603451E-2</c:v>
                </c:pt>
                <c:pt idx="21">
                  <c:v>3.1812000001082197E-2</c:v>
                </c:pt>
                <c:pt idx="22">
                  <c:v>2.3202000003948342E-2</c:v>
                </c:pt>
                <c:pt idx="23">
                  <c:v>1.6819999997096602E-2</c:v>
                </c:pt>
                <c:pt idx="24">
                  <c:v>7.1559999996679835E-3</c:v>
                </c:pt>
                <c:pt idx="25">
                  <c:v>3.749200000311248E-2</c:v>
                </c:pt>
                <c:pt idx="26">
                  <c:v>1.1835999997856561E-2</c:v>
                </c:pt>
                <c:pt idx="27">
                  <c:v>3.4180000002379529E-2</c:v>
                </c:pt>
                <c:pt idx="28">
                  <c:v>9.5460000011371449E-3</c:v>
                </c:pt>
                <c:pt idx="29">
                  <c:v>-1.9319999992148951E-3</c:v>
                </c:pt>
                <c:pt idx="30">
                  <c:v>3.0138000001898035E-2</c:v>
                </c:pt>
                <c:pt idx="31">
                  <c:v>-3.3059999987017363E-3</c:v>
                </c:pt>
                <c:pt idx="32">
                  <c:v>1.4694000004965346E-2</c:v>
                </c:pt>
                <c:pt idx="33">
                  <c:v>3.6092000002099667E-2</c:v>
                </c:pt>
                <c:pt idx="34">
                  <c:v>1.1526000002049841E-2</c:v>
                </c:pt>
                <c:pt idx="35">
                  <c:v>2.582000000984408E-3</c:v>
                </c:pt>
                <c:pt idx="36">
                  <c:v>-5.9079999991809018E-3</c:v>
                </c:pt>
                <c:pt idx="37">
                  <c:v>3.7309999970602803E-3</c:v>
                </c:pt>
                <c:pt idx="38">
                  <c:v>8.7200000416487455E-4</c:v>
                </c:pt>
                <c:pt idx="39">
                  <c:v>2.2620000017923303E-3</c:v>
                </c:pt>
                <c:pt idx="40">
                  <c:v>2.3262000002432615E-2</c:v>
                </c:pt>
                <c:pt idx="41">
                  <c:v>-1.8783999999868684E-2</c:v>
                </c:pt>
                <c:pt idx="42">
                  <c:v>4.2939999984810129E-3</c:v>
                </c:pt>
                <c:pt idx="43">
                  <c:v>-7.5299999953131191E-3</c:v>
                </c:pt>
                <c:pt idx="45">
                  <c:v>4.2679999969550408E-3</c:v>
                </c:pt>
                <c:pt idx="46">
                  <c:v>2.7146000000357162E-2</c:v>
                </c:pt>
                <c:pt idx="47">
                  <c:v>2.0154000005277339E-2</c:v>
                </c:pt>
                <c:pt idx="48">
                  <c:v>4.7100000083446503E-3</c:v>
                </c:pt>
                <c:pt idx="49">
                  <c:v>1.1000000013154931E-3</c:v>
                </c:pt>
                <c:pt idx="50">
                  <c:v>1.2490000000980217E-2</c:v>
                </c:pt>
                <c:pt idx="51">
                  <c:v>2.3489999999583233E-2</c:v>
                </c:pt>
                <c:pt idx="53">
                  <c:v>-9.5639999999548309E-3</c:v>
                </c:pt>
                <c:pt idx="57">
                  <c:v>1.4912000006006565E-2</c:v>
                </c:pt>
                <c:pt idx="8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958-442E-8621-011666ACACED}"/>
            </c:ext>
          </c:extLst>
        </c:ser>
        <c:ser>
          <c:idx val="1"/>
          <c:order val="1"/>
          <c:tx>
            <c:strRef>
              <c:f>Active!$I$20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Active!$F$21:$F$923</c:f>
              <c:numCache>
                <c:formatCode>General</c:formatCode>
                <c:ptCount val="903"/>
                <c:pt idx="0">
                  <c:v>-25736</c:v>
                </c:pt>
                <c:pt idx="1">
                  <c:v>-25175</c:v>
                </c:pt>
                <c:pt idx="2">
                  <c:v>-25174.5</c:v>
                </c:pt>
                <c:pt idx="3">
                  <c:v>-22115</c:v>
                </c:pt>
                <c:pt idx="4">
                  <c:v>-22114.5</c:v>
                </c:pt>
                <c:pt idx="5">
                  <c:v>-19005</c:v>
                </c:pt>
                <c:pt idx="6">
                  <c:v>-18899</c:v>
                </c:pt>
                <c:pt idx="7">
                  <c:v>-18887</c:v>
                </c:pt>
                <c:pt idx="8">
                  <c:v>-18798</c:v>
                </c:pt>
                <c:pt idx="9">
                  <c:v>-18798</c:v>
                </c:pt>
                <c:pt idx="10">
                  <c:v>-18437</c:v>
                </c:pt>
                <c:pt idx="11">
                  <c:v>-17931</c:v>
                </c:pt>
                <c:pt idx="12">
                  <c:v>-17715</c:v>
                </c:pt>
                <c:pt idx="13">
                  <c:v>-17603</c:v>
                </c:pt>
                <c:pt idx="14">
                  <c:v>-17061</c:v>
                </c:pt>
                <c:pt idx="15">
                  <c:v>-17016</c:v>
                </c:pt>
                <c:pt idx="16">
                  <c:v>-16673</c:v>
                </c:pt>
                <c:pt idx="17">
                  <c:v>-16649</c:v>
                </c:pt>
                <c:pt idx="18">
                  <c:v>-16649</c:v>
                </c:pt>
                <c:pt idx="19">
                  <c:v>-16508</c:v>
                </c:pt>
                <c:pt idx="20">
                  <c:v>-16469</c:v>
                </c:pt>
                <c:pt idx="21">
                  <c:v>-15846</c:v>
                </c:pt>
                <c:pt idx="22">
                  <c:v>-15841</c:v>
                </c:pt>
                <c:pt idx="23">
                  <c:v>-15810</c:v>
                </c:pt>
                <c:pt idx="24">
                  <c:v>-15798</c:v>
                </c:pt>
                <c:pt idx="25">
                  <c:v>-15786</c:v>
                </c:pt>
                <c:pt idx="26">
                  <c:v>-15738</c:v>
                </c:pt>
                <c:pt idx="27">
                  <c:v>-15690</c:v>
                </c:pt>
                <c:pt idx="28">
                  <c:v>-15293</c:v>
                </c:pt>
                <c:pt idx="29">
                  <c:v>-15194</c:v>
                </c:pt>
                <c:pt idx="30">
                  <c:v>-15129</c:v>
                </c:pt>
                <c:pt idx="31">
                  <c:v>-15127</c:v>
                </c:pt>
                <c:pt idx="32">
                  <c:v>-15127</c:v>
                </c:pt>
                <c:pt idx="33">
                  <c:v>-15086</c:v>
                </c:pt>
                <c:pt idx="34">
                  <c:v>-14883</c:v>
                </c:pt>
                <c:pt idx="35">
                  <c:v>-14631</c:v>
                </c:pt>
                <c:pt idx="36">
                  <c:v>-14586</c:v>
                </c:pt>
                <c:pt idx="37">
                  <c:v>-14585.5</c:v>
                </c:pt>
                <c:pt idx="38">
                  <c:v>-14576</c:v>
                </c:pt>
                <c:pt idx="39">
                  <c:v>-14571</c:v>
                </c:pt>
                <c:pt idx="40">
                  <c:v>-14571</c:v>
                </c:pt>
                <c:pt idx="41">
                  <c:v>-14528</c:v>
                </c:pt>
                <c:pt idx="42">
                  <c:v>-14427</c:v>
                </c:pt>
                <c:pt idx="43">
                  <c:v>-14135</c:v>
                </c:pt>
                <c:pt idx="44">
                  <c:v>-12794</c:v>
                </c:pt>
                <c:pt idx="45">
                  <c:v>-12794</c:v>
                </c:pt>
                <c:pt idx="46">
                  <c:v>-12093</c:v>
                </c:pt>
                <c:pt idx="47">
                  <c:v>-12057</c:v>
                </c:pt>
                <c:pt idx="48">
                  <c:v>-12055</c:v>
                </c:pt>
                <c:pt idx="49">
                  <c:v>-12050</c:v>
                </c:pt>
                <c:pt idx="50">
                  <c:v>-12045</c:v>
                </c:pt>
                <c:pt idx="51">
                  <c:v>-12045</c:v>
                </c:pt>
                <c:pt idx="52">
                  <c:v>-12041.5</c:v>
                </c:pt>
                <c:pt idx="53">
                  <c:v>-12038</c:v>
                </c:pt>
                <c:pt idx="54">
                  <c:v>-11997</c:v>
                </c:pt>
                <c:pt idx="55">
                  <c:v>-11990</c:v>
                </c:pt>
                <c:pt idx="56">
                  <c:v>-11909.5</c:v>
                </c:pt>
                <c:pt idx="57">
                  <c:v>-11896</c:v>
                </c:pt>
                <c:pt idx="58">
                  <c:v>-11382.5</c:v>
                </c:pt>
                <c:pt idx="59">
                  <c:v>-10826</c:v>
                </c:pt>
                <c:pt idx="60">
                  <c:v>-10790</c:v>
                </c:pt>
                <c:pt idx="61">
                  <c:v>-6524</c:v>
                </c:pt>
                <c:pt idx="62">
                  <c:v>-6479.5</c:v>
                </c:pt>
                <c:pt idx="63">
                  <c:v>-6455.5</c:v>
                </c:pt>
                <c:pt idx="64">
                  <c:v>-6339</c:v>
                </c:pt>
                <c:pt idx="65">
                  <c:v>-4597</c:v>
                </c:pt>
                <c:pt idx="66">
                  <c:v>-4597</c:v>
                </c:pt>
                <c:pt idx="67">
                  <c:v>-4597</c:v>
                </c:pt>
                <c:pt idx="68">
                  <c:v>-3933</c:v>
                </c:pt>
                <c:pt idx="69">
                  <c:v>-3932.5</c:v>
                </c:pt>
                <c:pt idx="70">
                  <c:v>-2170.5</c:v>
                </c:pt>
                <c:pt idx="71">
                  <c:v>-2083</c:v>
                </c:pt>
                <c:pt idx="72">
                  <c:v>-1566.5</c:v>
                </c:pt>
                <c:pt idx="73">
                  <c:v>-1544</c:v>
                </c:pt>
                <c:pt idx="74">
                  <c:v>-1467</c:v>
                </c:pt>
                <c:pt idx="75">
                  <c:v>-1412</c:v>
                </c:pt>
                <c:pt idx="76">
                  <c:v>-1215</c:v>
                </c:pt>
                <c:pt idx="77">
                  <c:v>-1215</c:v>
                </c:pt>
                <c:pt idx="78">
                  <c:v>-1056</c:v>
                </c:pt>
                <c:pt idx="79">
                  <c:v>-780</c:v>
                </c:pt>
                <c:pt idx="80">
                  <c:v>-696.5</c:v>
                </c:pt>
                <c:pt idx="81">
                  <c:v>-696.5</c:v>
                </c:pt>
                <c:pt idx="82">
                  <c:v>-248</c:v>
                </c:pt>
                <c:pt idx="83">
                  <c:v>-176.5</c:v>
                </c:pt>
                <c:pt idx="84">
                  <c:v>-137</c:v>
                </c:pt>
                <c:pt idx="85">
                  <c:v>-125</c:v>
                </c:pt>
                <c:pt idx="86">
                  <c:v>-68.5</c:v>
                </c:pt>
                <c:pt idx="87">
                  <c:v>-25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363</c:v>
                </c:pt>
                <c:pt idx="92">
                  <c:v>1138.5</c:v>
                </c:pt>
                <c:pt idx="93">
                  <c:v>1166</c:v>
                </c:pt>
                <c:pt idx="94">
                  <c:v>1686</c:v>
                </c:pt>
                <c:pt idx="95">
                  <c:v>1854</c:v>
                </c:pt>
                <c:pt idx="96">
                  <c:v>2225</c:v>
                </c:pt>
                <c:pt idx="97">
                  <c:v>2949</c:v>
                </c:pt>
                <c:pt idx="98">
                  <c:v>3584</c:v>
                </c:pt>
                <c:pt idx="99">
                  <c:v>4380</c:v>
                </c:pt>
                <c:pt idx="100">
                  <c:v>6037.5</c:v>
                </c:pt>
                <c:pt idx="101">
                  <c:v>6053</c:v>
                </c:pt>
                <c:pt idx="102">
                  <c:v>6089</c:v>
                </c:pt>
                <c:pt idx="103">
                  <c:v>6214</c:v>
                </c:pt>
                <c:pt idx="104">
                  <c:v>6222.5</c:v>
                </c:pt>
                <c:pt idx="105">
                  <c:v>6234.5</c:v>
                </c:pt>
                <c:pt idx="106">
                  <c:v>6238</c:v>
                </c:pt>
                <c:pt idx="107">
                  <c:v>6617.5</c:v>
                </c:pt>
                <c:pt idx="108">
                  <c:v>6681</c:v>
                </c:pt>
                <c:pt idx="109">
                  <c:v>6681</c:v>
                </c:pt>
                <c:pt idx="110">
                  <c:v>6732.5</c:v>
                </c:pt>
                <c:pt idx="111">
                  <c:v>6741</c:v>
                </c:pt>
                <c:pt idx="112">
                  <c:v>6753</c:v>
                </c:pt>
                <c:pt idx="113">
                  <c:v>6811.5</c:v>
                </c:pt>
                <c:pt idx="114">
                  <c:v>6825</c:v>
                </c:pt>
                <c:pt idx="115">
                  <c:v>6869.5</c:v>
                </c:pt>
                <c:pt idx="116">
                  <c:v>7292</c:v>
                </c:pt>
                <c:pt idx="117">
                  <c:v>7300.5</c:v>
                </c:pt>
                <c:pt idx="118">
                  <c:v>7304</c:v>
                </c:pt>
                <c:pt idx="119">
                  <c:v>7333</c:v>
                </c:pt>
                <c:pt idx="120">
                  <c:v>7345</c:v>
                </c:pt>
                <c:pt idx="121">
                  <c:v>7448</c:v>
                </c:pt>
                <c:pt idx="122">
                  <c:v>7472</c:v>
                </c:pt>
                <c:pt idx="123">
                  <c:v>7583</c:v>
                </c:pt>
                <c:pt idx="124">
                  <c:v>7902</c:v>
                </c:pt>
                <c:pt idx="125">
                  <c:v>8006</c:v>
                </c:pt>
                <c:pt idx="126">
                  <c:v>8627</c:v>
                </c:pt>
                <c:pt idx="127">
                  <c:v>8663</c:v>
                </c:pt>
                <c:pt idx="128">
                  <c:v>8735</c:v>
                </c:pt>
                <c:pt idx="129">
                  <c:v>10337</c:v>
                </c:pt>
                <c:pt idx="130">
                  <c:v>10441</c:v>
                </c:pt>
                <c:pt idx="131">
                  <c:v>11068</c:v>
                </c:pt>
                <c:pt idx="132">
                  <c:v>12867.5</c:v>
                </c:pt>
                <c:pt idx="133">
                  <c:v>12967</c:v>
                </c:pt>
                <c:pt idx="134">
                  <c:v>12970.5</c:v>
                </c:pt>
                <c:pt idx="135">
                  <c:v>12972</c:v>
                </c:pt>
                <c:pt idx="136">
                  <c:v>13463</c:v>
                </c:pt>
                <c:pt idx="137">
                  <c:v>13562.5</c:v>
                </c:pt>
                <c:pt idx="138">
                  <c:v>13570</c:v>
                </c:pt>
                <c:pt idx="139">
                  <c:v>14263</c:v>
                </c:pt>
                <c:pt idx="140">
                  <c:v>14820.5</c:v>
                </c:pt>
                <c:pt idx="141">
                  <c:v>14870</c:v>
                </c:pt>
                <c:pt idx="142">
                  <c:v>14927</c:v>
                </c:pt>
                <c:pt idx="143">
                  <c:v>15260</c:v>
                </c:pt>
                <c:pt idx="144">
                  <c:v>15533</c:v>
                </c:pt>
                <c:pt idx="145">
                  <c:v>15538</c:v>
                </c:pt>
                <c:pt idx="146">
                  <c:v>15553</c:v>
                </c:pt>
                <c:pt idx="147">
                  <c:v>15580</c:v>
                </c:pt>
                <c:pt idx="148">
                  <c:v>16053</c:v>
                </c:pt>
                <c:pt idx="149">
                  <c:v>16071</c:v>
                </c:pt>
                <c:pt idx="150">
                  <c:v>16167.5</c:v>
                </c:pt>
                <c:pt idx="151">
                  <c:v>16173</c:v>
                </c:pt>
                <c:pt idx="152">
                  <c:v>16214</c:v>
                </c:pt>
                <c:pt idx="153">
                  <c:v>16281</c:v>
                </c:pt>
                <c:pt idx="154">
                  <c:v>16615.5</c:v>
                </c:pt>
                <c:pt idx="155">
                  <c:v>16620.5</c:v>
                </c:pt>
                <c:pt idx="156">
                  <c:v>16641</c:v>
                </c:pt>
                <c:pt idx="157">
                  <c:v>16643</c:v>
                </c:pt>
                <c:pt idx="158">
                  <c:v>16644.5</c:v>
                </c:pt>
                <c:pt idx="159">
                  <c:v>16667</c:v>
                </c:pt>
                <c:pt idx="160">
                  <c:v>16672</c:v>
                </c:pt>
                <c:pt idx="161">
                  <c:v>16693</c:v>
                </c:pt>
                <c:pt idx="162">
                  <c:v>16720</c:v>
                </c:pt>
                <c:pt idx="163">
                  <c:v>16730.5</c:v>
                </c:pt>
                <c:pt idx="164">
                  <c:v>16730.5</c:v>
                </c:pt>
                <c:pt idx="165">
                  <c:v>16780</c:v>
                </c:pt>
                <c:pt idx="166">
                  <c:v>16787</c:v>
                </c:pt>
                <c:pt idx="167">
                  <c:v>16792</c:v>
                </c:pt>
                <c:pt idx="168">
                  <c:v>16845</c:v>
                </c:pt>
                <c:pt idx="169">
                  <c:v>16848.5</c:v>
                </c:pt>
                <c:pt idx="170">
                  <c:v>16852</c:v>
                </c:pt>
                <c:pt idx="171">
                  <c:v>16862.5</c:v>
                </c:pt>
                <c:pt idx="172">
                  <c:v>17272.5</c:v>
                </c:pt>
                <c:pt idx="173">
                  <c:v>17307</c:v>
                </c:pt>
                <c:pt idx="174">
                  <c:v>17310.5</c:v>
                </c:pt>
                <c:pt idx="175">
                  <c:v>17319</c:v>
                </c:pt>
                <c:pt idx="176">
                  <c:v>17327.5</c:v>
                </c:pt>
                <c:pt idx="177">
                  <c:v>17343</c:v>
                </c:pt>
                <c:pt idx="178">
                  <c:v>17430.5</c:v>
                </c:pt>
                <c:pt idx="179">
                  <c:v>17452.5</c:v>
                </c:pt>
                <c:pt idx="180">
                  <c:v>17452.5</c:v>
                </c:pt>
                <c:pt idx="181">
                  <c:v>17484</c:v>
                </c:pt>
                <c:pt idx="182">
                  <c:v>17786</c:v>
                </c:pt>
                <c:pt idx="183">
                  <c:v>17807</c:v>
                </c:pt>
                <c:pt idx="184">
                  <c:v>17855</c:v>
                </c:pt>
                <c:pt idx="185">
                  <c:v>17890</c:v>
                </c:pt>
                <c:pt idx="186">
                  <c:v>17890.5</c:v>
                </c:pt>
                <c:pt idx="187">
                  <c:v>17890.5</c:v>
                </c:pt>
                <c:pt idx="188">
                  <c:v>17890.5</c:v>
                </c:pt>
                <c:pt idx="189">
                  <c:v>18005</c:v>
                </c:pt>
                <c:pt idx="190">
                  <c:v>18087.5</c:v>
                </c:pt>
                <c:pt idx="191">
                  <c:v>18087.5</c:v>
                </c:pt>
                <c:pt idx="192">
                  <c:v>18099.5</c:v>
                </c:pt>
                <c:pt idx="193">
                  <c:v>18494.5</c:v>
                </c:pt>
                <c:pt idx="194">
                  <c:v>18494.5</c:v>
                </c:pt>
                <c:pt idx="195">
                  <c:v>18494.5</c:v>
                </c:pt>
                <c:pt idx="196">
                  <c:v>18495</c:v>
                </c:pt>
                <c:pt idx="197">
                  <c:v>18606</c:v>
                </c:pt>
                <c:pt idx="198">
                  <c:v>18609.5</c:v>
                </c:pt>
                <c:pt idx="199">
                  <c:v>18618</c:v>
                </c:pt>
                <c:pt idx="200">
                  <c:v>18651</c:v>
                </c:pt>
                <c:pt idx="201">
                  <c:v>18710.5</c:v>
                </c:pt>
                <c:pt idx="202">
                  <c:v>18710.5</c:v>
                </c:pt>
                <c:pt idx="203">
                  <c:v>18710.5</c:v>
                </c:pt>
                <c:pt idx="204">
                  <c:v>19069.5</c:v>
                </c:pt>
                <c:pt idx="205">
                  <c:v>19081.5</c:v>
                </c:pt>
                <c:pt idx="206">
                  <c:v>19105.5</c:v>
                </c:pt>
                <c:pt idx="207">
                  <c:v>19114</c:v>
                </c:pt>
                <c:pt idx="208">
                  <c:v>19122.5</c:v>
                </c:pt>
                <c:pt idx="209">
                  <c:v>19122.5</c:v>
                </c:pt>
                <c:pt idx="210">
                  <c:v>19153.5</c:v>
                </c:pt>
                <c:pt idx="211">
                  <c:v>19153.5</c:v>
                </c:pt>
                <c:pt idx="212">
                  <c:v>19257</c:v>
                </c:pt>
                <c:pt idx="213">
                  <c:v>19282</c:v>
                </c:pt>
                <c:pt idx="214">
                  <c:v>19282</c:v>
                </c:pt>
                <c:pt idx="215">
                  <c:v>19282</c:v>
                </c:pt>
                <c:pt idx="216">
                  <c:v>19285</c:v>
                </c:pt>
                <c:pt idx="217">
                  <c:v>19297</c:v>
                </c:pt>
                <c:pt idx="218">
                  <c:v>19314.5</c:v>
                </c:pt>
                <c:pt idx="219">
                  <c:v>19321.5</c:v>
                </c:pt>
                <c:pt idx="220">
                  <c:v>19321.5</c:v>
                </c:pt>
                <c:pt idx="221">
                  <c:v>19321.5</c:v>
                </c:pt>
                <c:pt idx="222">
                  <c:v>19337</c:v>
                </c:pt>
                <c:pt idx="223">
                  <c:v>19746</c:v>
                </c:pt>
                <c:pt idx="224">
                  <c:v>19754</c:v>
                </c:pt>
                <c:pt idx="225">
                  <c:v>19770</c:v>
                </c:pt>
                <c:pt idx="226">
                  <c:v>19805.5</c:v>
                </c:pt>
                <c:pt idx="227">
                  <c:v>19824.5</c:v>
                </c:pt>
                <c:pt idx="228">
                  <c:v>19824.5</c:v>
                </c:pt>
                <c:pt idx="229">
                  <c:v>19854</c:v>
                </c:pt>
                <c:pt idx="230">
                  <c:v>19871</c:v>
                </c:pt>
                <c:pt idx="231">
                  <c:v>19896.5</c:v>
                </c:pt>
                <c:pt idx="232">
                  <c:v>19896.5</c:v>
                </c:pt>
                <c:pt idx="233">
                  <c:v>19914</c:v>
                </c:pt>
                <c:pt idx="234">
                  <c:v>19951.5</c:v>
                </c:pt>
                <c:pt idx="235">
                  <c:v>19951.5</c:v>
                </c:pt>
                <c:pt idx="236">
                  <c:v>19989</c:v>
                </c:pt>
                <c:pt idx="237">
                  <c:v>20013</c:v>
                </c:pt>
                <c:pt idx="238">
                  <c:v>20364.5</c:v>
                </c:pt>
                <c:pt idx="239">
                  <c:v>20432</c:v>
                </c:pt>
                <c:pt idx="240">
                  <c:v>20460.5</c:v>
                </c:pt>
                <c:pt idx="241">
                  <c:v>20461</c:v>
                </c:pt>
                <c:pt idx="242">
                  <c:v>20462</c:v>
                </c:pt>
                <c:pt idx="243">
                  <c:v>20473</c:v>
                </c:pt>
                <c:pt idx="244">
                  <c:v>20476.5</c:v>
                </c:pt>
                <c:pt idx="245">
                  <c:v>20492</c:v>
                </c:pt>
                <c:pt idx="246">
                  <c:v>20495.5</c:v>
                </c:pt>
                <c:pt idx="247">
                  <c:v>20497</c:v>
                </c:pt>
                <c:pt idx="248">
                  <c:v>20523</c:v>
                </c:pt>
                <c:pt idx="249">
                  <c:v>20524.5</c:v>
                </c:pt>
                <c:pt idx="250">
                  <c:v>20533</c:v>
                </c:pt>
                <c:pt idx="251">
                  <c:v>20533</c:v>
                </c:pt>
                <c:pt idx="252">
                  <c:v>20533</c:v>
                </c:pt>
                <c:pt idx="253">
                  <c:v>20540</c:v>
                </c:pt>
                <c:pt idx="254">
                  <c:v>20548.5</c:v>
                </c:pt>
                <c:pt idx="255">
                  <c:v>20554</c:v>
                </c:pt>
                <c:pt idx="256">
                  <c:v>20554</c:v>
                </c:pt>
                <c:pt idx="257">
                  <c:v>20557</c:v>
                </c:pt>
                <c:pt idx="258">
                  <c:v>20560.5</c:v>
                </c:pt>
                <c:pt idx="259">
                  <c:v>20617</c:v>
                </c:pt>
                <c:pt idx="260">
                  <c:v>21003.5</c:v>
                </c:pt>
                <c:pt idx="261">
                  <c:v>21036</c:v>
                </c:pt>
                <c:pt idx="262">
                  <c:v>21183.5</c:v>
                </c:pt>
                <c:pt idx="263">
                  <c:v>21189</c:v>
                </c:pt>
                <c:pt idx="264">
                  <c:v>21707.5</c:v>
                </c:pt>
                <c:pt idx="265">
                  <c:v>21707.5</c:v>
                </c:pt>
                <c:pt idx="266">
                  <c:v>21707.5</c:v>
                </c:pt>
                <c:pt idx="267">
                  <c:v>21707.5</c:v>
                </c:pt>
                <c:pt idx="268">
                  <c:v>21707.5</c:v>
                </c:pt>
                <c:pt idx="269">
                  <c:v>21709</c:v>
                </c:pt>
                <c:pt idx="270">
                  <c:v>21709</c:v>
                </c:pt>
                <c:pt idx="271">
                  <c:v>21709</c:v>
                </c:pt>
                <c:pt idx="272">
                  <c:v>21709</c:v>
                </c:pt>
                <c:pt idx="273">
                  <c:v>21709</c:v>
                </c:pt>
                <c:pt idx="274">
                  <c:v>21709</c:v>
                </c:pt>
                <c:pt idx="275">
                  <c:v>21748</c:v>
                </c:pt>
                <c:pt idx="276">
                  <c:v>21748</c:v>
                </c:pt>
                <c:pt idx="277">
                  <c:v>21748</c:v>
                </c:pt>
                <c:pt idx="278">
                  <c:v>21800</c:v>
                </c:pt>
                <c:pt idx="279">
                  <c:v>21800</c:v>
                </c:pt>
                <c:pt idx="280">
                  <c:v>21800</c:v>
                </c:pt>
                <c:pt idx="281">
                  <c:v>21800</c:v>
                </c:pt>
                <c:pt idx="282">
                  <c:v>21800</c:v>
                </c:pt>
                <c:pt idx="283">
                  <c:v>21800</c:v>
                </c:pt>
                <c:pt idx="284">
                  <c:v>21805</c:v>
                </c:pt>
                <c:pt idx="285">
                  <c:v>21829</c:v>
                </c:pt>
                <c:pt idx="286">
                  <c:v>21832.5</c:v>
                </c:pt>
                <c:pt idx="287">
                  <c:v>21832.5</c:v>
                </c:pt>
                <c:pt idx="288">
                  <c:v>21832.5</c:v>
                </c:pt>
                <c:pt idx="289">
                  <c:v>21832.5</c:v>
                </c:pt>
                <c:pt idx="290">
                  <c:v>21832.5</c:v>
                </c:pt>
                <c:pt idx="291">
                  <c:v>21832.5</c:v>
                </c:pt>
                <c:pt idx="292">
                  <c:v>21836</c:v>
                </c:pt>
                <c:pt idx="293">
                  <c:v>21836</c:v>
                </c:pt>
                <c:pt idx="294">
                  <c:v>21836</c:v>
                </c:pt>
                <c:pt idx="295">
                  <c:v>21836</c:v>
                </c:pt>
                <c:pt idx="296">
                  <c:v>21836</c:v>
                </c:pt>
                <c:pt idx="297">
                  <c:v>21836</c:v>
                </c:pt>
                <c:pt idx="298">
                  <c:v>21839.5</c:v>
                </c:pt>
                <c:pt idx="299">
                  <c:v>21839.5</c:v>
                </c:pt>
                <c:pt idx="300">
                  <c:v>21839.5</c:v>
                </c:pt>
                <c:pt idx="301">
                  <c:v>21839.5</c:v>
                </c:pt>
                <c:pt idx="302">
                  <c:v>21839.5</c:v>
                </c:pt>
                <c:pt idx="303">
                  <c:v>21839.5</c:v>
                </c:pt>
                <c:pt idx="304">
                  <c:v>21848</c:v>
                </c:pt>
                <c:pt idx="305">
                  <c:v>21848</c:v>
                </c:pt>
                <c:pt idx="306">
                  <c:v>21848</c:v>
                </c:pt>
                <c:pt idx="307">
                  <c:v>21848</c:v>
                </c:pt>
                <c:pt idx="308">
                  <c:v>21848</c:v>
                </c:pt>
                <c:pt idx="309">
                  <c:v>21848</c:v>
                </c:pt>
                <c:pt idx="310">
                  <c:v>22247.5</c:v>
                </c:pt>
                <c:pt idx="311">
                  <c:v>22332</c:v>
                </c:pt>
                <c:pt idx="312">
                  <c:v>22332</c:v>
                </c:pt>
                <c:pt idx="313">
                  <c:v>22332</c:v>
                </c:pt>
                <c:pt idx="314">
                  <c:v>22332</c:v>
                </c:pt>
                <c:pt idx="315">
                  <c:v>22332</c:v>
                </c:pt>
                <c:pt idx="316">
                  <c:v>22332</c:v>
                </c:pt>
                <c:pt idx="317">
                  <c:v>22429.5</c:v>
                </c:pt>
                <c:pt idx="318">
                  <c:v>22451.5</c:v>
                </c:pt>
                <c:pt idx="319">
                  <c:v>22470.5</c:v>
                </c:pt>
                <c:pt idx="320">
                  <c:v>22471</c:v>
                </c:pt>
                <c:pt idx="321">
                  <c:v>22471</c:v>
                </c:pt>
                <c:pt idx="322">
                  <c:v>22471</c:v>
                </c:pt>
                <c:pt idx="323">
                  <c:v>22471</c:v>
                </c:pt>
                <c:pt idx="324">
                  <c:v>22471</c:v>
                </c:pt>
                <c:pt idx="325">
                  <c:v>22471</c:v>
                </c:pt>
                <c:pt idx="326">
                  <c:v>22494.5</c:v>
                </c:pt>
                <c:pt idx="327">
                  <c:v>22894.5</c:v>
                </c:pt>
                <c:pt idx="328">
                  <c:v>22903</c:v>
                </c:pt>
                <c:pt idx="329">
                  <c:v>22950</c:v>
                </c:pt>
                <c:pt idx="330">
                  <c:v>22987</c:v>
                </c:pt>
                <c:pt idx="331">
                  <c:v>22989</c:v>
                </c:pt>
                <c:pt idx="332">
                  <c:v>23015</c:v>
                </c:pt>
                <c:pt idx="333">
                  <c:v>23015</c:v>
                </c:pt>
                <c:pt idx="334">
                  <c:v>23015</c:v>
                </c:pt>
                <c:pt idx="335">
                  <c:v>23030.5</c:v>
                </c:pt>
                <c:pt idx="336">
                  <c:v>23030.5</c:v>
                </c:pt>
                <c:pt idx="337">
                  <c:v>23030.5</c:v>
                </c:pt>
                <c:pt idx="338">
                  <c:v>23031.5</c:v>
                </c:pt>
                <c:pt idx="339">
                  <c:v>23035</c:v>
                </c:pt>
                <c:pt idx="340">
                  <c:v>23047.5</c:v>
                </c:pt>
                <c:pt idx="341">
                  <c:v>23047.5</c:v>
                </c:pt>
                <c:pt idx="342">
                  <c:v>23047.5</c:v>
                </c:pt>
                <c:pt idx="343">
                  <c:v>23071.5</c:v>
                </c:pt>
                <c:pt idx="344">
                  <c:v>23071.5</c:v>
                </c:pt>
                <c:pt idx="345">
                  <c:v>23071.5</c:v>
                </c:pt>
                <c:pt idx="346">
                  <c:v>23098.5</c:v>
                </c:pt>
                <c:pt idx="347">
                  <c:v>23140</c:v>
                </c:pt>
                <c:pt idx="348">
                  <c:v>23429</c:v>
                </c:pt>
                <c:pt idx="349">
                  <c:v>23549</c:v>
                </c:pt>
                <c:pt idx="350">
                  <c:v>23557</c:v>
                </c:pt>
                <c:pt idx="351">
                  <c:v>23751</c:v>
                </c:pt>
                <c:pt idx="352">
                  <c:v>24100</c:v>
                </c:pt>
                <c:pt idx="353">
                  <c:v>24105</c:v>
                </c:pt>
                <c:pt idx="354">
                  <c:v>24121.5</c:v>
                </c:pt>
                <c:pt idx="355">
                  <c:v>24157.5</c:v>
                </c:pt>
                <c:pt idx="356">
                  <c:v>24728</c:v>
                </c:pt>
                <c:pt idx="357">
                  <c:v>24745</c:v>
                </c:pt>
                <c:pt idx="358">
                  <c:v>24834</c:v>
                </c:pt>
                <c:pt idx="359">
                  <c:v>25469</c:v>
                </c:pt>
                <c:pt idx="360">
                  <c:v>25943</c:v>
                </c:pt>
                <c:pt idx="361">
                  <c:v>26028</c:v>
                </c:pt>
                <c:pt idx="362">
                  <c:v>26068</c:v>
                </c:pt>
                <c:pt idx="363">
                  <c:v>26193</c:v>
                </c:pt>
                <c:pt idx="364">
                  <c:v>26624</c:v>
                </c:pt>
                <c:pt idx="365">
                  <c:v>26634.5</c:v>
                </c:pt>
                <c:pt idx="366">
                  <c:v>26648.5</c:v>
                </c:pt>
                <c:pt idx="367">
                  <c:v>26783</c:v>
                </c:pt>
                <c:pt idx="368">
                  <c:v>27326</c:v>
                </c:pt>
                <c:pt idx="369">
                  <c:v>27377</c:v>
                </c:pt>
                <c:pt idx="370">
                  <c:v>27389</c:v>
                </c:pt>
                <c:pt idx="371">
                  <c:v>27882</c:v>
                </c:pt>
                <c:pt idx="372">
                  <c:v>27998</c:v>
                </c:pt>
                <c:pt idx="373">
                  <c:v>28175</c:v>
                </c:pt>
              </c:numCache>
            </c:numRef>
          </c:xVal>
          <c:yVal>
            <c:numRef>
              <c:f>Active!$I$21:$I$923</c:f>
              <c:numCache>
                <c:formatCode>General</c:formatCode>
                <c:ptCount val="903"/>
                <c:pt idx="3">
                  <c:v>4.9030000001948792E-2</c:v>
                </c:pt>
                <c:pt idx="52">
                  <c:v>-1.0370000018156134E-3</c:v>
                </c:pt>
                <c:pt idx="54">
                  <c:v>2.5834000000031665E-2</c:v>
                </c:pt>
                <c:pt idx="55">
                  <c:v>1.3780000001133885E-2</c:v>
                </c:pt>
                <c:pt idx="56">
                  <c:v>-6.3410000002477318E-3</c:v>
                </c:pt>
                <c:pt idx="61">
                  <c:v>-3.7671999998565298E-2</c:v>
                </c:pt>
                <c:pt idx="62">
                  <c:v>-3.0801000000792556E-2</c:v>
                </c:pt>
                <c:pt idx="63">
                  <c:v>-4.8128999995242339E-2</c:v>
                </c:pt>
                <c:pt idx="64">
                  <c:v>1.2757999997120351E-2</c:v>
                </c:pt>
                <c:pt idx="65">
                  <c:v>-5.9659999969881028E-3</c:v>
                </c:pt>
                <c:pt idx="66">
                  <c:v>-4.9660000004223548E-3</c:v>
                </c:pt>
                <c:pt idx="67">
                  <c:v>3.0340000012074597E-3</c:v>
                </c:pt>
                <c:pt idx="68">
                  <c:v>-5.3739999930257909E-3</c:v>
                </c:pt>
                <c:pt idx="69">
                  <c:v>-3.7349999984144233E-3</c:v>
                </c:pt>
                <c:pt idx="70">
                  <c:v>-1.0899000000790693E-2</c:v>
                </c:pt>
                <c:pt idx="71">
                  <c:v>-3.6073999996006023E-2</c:v>
                </c:pt>
                <c:pt idx="72">
                  <c:v>-7.9869999972288497E-3</c:v>
                </c:pt>
                <c:pt idx="73">
                  <c:v>-5.2319999958854169E-3</c:v>
                </c:pt>
                <c:pt idx="74">
                  <c:v>5.1740000053541735E-3</c:v>
                </c:pt>
                <c:pt idx="75">
                  <c:v>1.5463999996427447E-2</c:v>
                </c:pt>
                <c:pt idx="76">
                  <c:v>-3.7699999957112595E-3</c:v>
                </c:pt>
                <c:pt idx="77">
                  <c:v>2.3000000510364771E-4</c:v>
                </c:pt>
                <c:pt idx="78">
                  <c:v>-4.567999996652361E-3</c:v>
                </c:pt>
                <c:pt idx="79">
                  <c:v>-3.0839999999443535E-2</c:v>
                </c:pt>
                <c:pt idx="80">
                  <c:v>-1.4126999994914513E-2</c:v>
                </c:pt>
                <c:pt idx="81">
                  <c:v>-6.1269999932846986E-3</c:v>
                </c:pt>
                <c:pt idx="82">
                  <c:v>-1.3943999998446088E-2</c:v>
                </c:pt>
                <c:pt idx="83">
                  <c:v>3.4329999980400316E-3</c:v>
                </c:pt>
                <c:pt idx="84">
                  <c:v>-5.0859999973908998E-3</c:v>
                </c:pt>
                <c:pt idx="85">
                  <c:v>7.2500000023865141E-3</c:v>
                </c:pt>
                <c:pt idx="86">
                  <c:v>4.5700000191573054E-4</c:v>
                </c:pt>
                <c:pt idx="87">
                  <c:v>-2.7949999996053521E-2</c:v>
                </c:pt>
                <c:pt idx="88">
                  <c:v>-6.9999999977881089E-3</c:v>
                </c:pt>
                <c:pt idx="91">
                  <c:v>-1.9086000000243075E-2</c:v>
                </c:pt>
                <c:pt idx="94">
                  <c:v>-1.5291999996406958E-2</c:v>
                </c:pt>
                <c:pt idx="95">
                  <c:v>-1.4587999998184387E-2</c:v>
                </c:pt>
                <c:pt idx="96">
                  <c:v>-2.3449999993317761E-2</c:v>
                </c:pt>
                <c:pt idx="97">
                  <c:v>-6.1780000032740645E-3</c:v>
                </c:pt>
                <c:pt idx="98">
                  <c:v>-2.6647999999113381E-2</c:v>
                </c:pt>
                <c:pt idx="99">
                  <c:v>-3.5359999994398095E-2</c:v>
                </c:pt>
                <c:pt idx="100">
                  <c:v>-5.0749999936670065E-3</c:v>
                </c:pt>
                <c:pt idx="101">
                  <c:v>-4.2660000035539269E-3</c:v>
                </c:pt>
                <c:pt idx="102">
                  <c:v>1.0741999998572282E-2</c:v>
                </c:pt>
                <c:pt idx="103">
                  <c:v>1.0492000001249835E-2</c:v>
                </c:pt>
                <c:pt idx="104">
                  <c:v>2.7354999998351559E-2</c:v>
                </c:pt>
                <c:pt idx="105">
                  <c:v>3.4691000000748318E-2</c:v>
                </c:pt>
                <c:pt idx="106">
                  <c:v>3.1640000015613623E-3</c:v>
                </c:pt>
                <c:pt idx="107">
                  <c:v>3.1650000018998981E-3</c:v>
                </c:pt>
                <c:pt idx="108">
                  <c:v>-5.6819999954313971E-3</c:v>
                </c:pt>
                <c:pt idx="110">
                  <c:v>1.135000005888287E-3</c:v>
                </c:pt>
                <c:pt idx="111">
                  <c:v>1.9979999997303821E-3</c:v>
                </c:pt>
                <c:pt idx="112">
                  <c:v>5.3340000013122335E-3</c:v>
                </c:pt>
                <c:pt idx="114">
                  <c:v>2.2349999999278225E-2</c:v>
                </c:pt>
                <c:pt idx="115">
                  <c:v>2.6221000000077765E-2</c:v>
                </c:pt>
                <c:pt idx="116">
                  <c:v>2.1176000002014916E-2</c:v>
                </c:pt>
                <c:pt idx="117">
                  <c:v>1.503900000534486E-2</c:v>
                </c:pt>
                <c:pt idx="118">
                  <c:v>2.2512000003189314E-2</c:v>
                </c:pt>
                <c:pt idx="119">
                  <c:v>2.7574000007007271E-2</c:v>
                </c:pt>
                <c:pt idx="120">
                  <c:v>1.7910000002302695E-2</c:v>
                </c:pt>
                <c:pt idx="121">
                  <c:v>5.5439999996451661E-3</c:v>
                </c:pt>
                <c:pt idx="122">
                  <c:v>2.0215999997162726E-2</c:v>
                </c:pt>
                <c:pt idx="125">
                  <c:v>1.0668000002624467E-2</c:v>
                </c:pt>
                <c:pt idx="126">
                  <c:v>2.0305999998527113E-2</c:v>
                </c:pt>
                <c:pt idx="127">
                  <c:v>2.4314000002050307E-2</c:v>
                </c:pt>
                <c:pt idx="128">
                  <c:v>3.3299999995506369E-3</c:v>
                </c:pt>
                <c:pt idx="129">
                  <c:v>-7.313999994948972E-3</c:v>
                </c:pt>
                <c:pt idx="130">
                  <c:v>1.6598000001977198E-2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958-442E-8621-011666ACACED}"/>
            </c:ext>
          </c:extLst>
        </c:ser>
        <c:ser>
          <c:idx val="2"/>
          <c:order val="2"/>
          <c:tx>
            <c:strRef>
              <c:f>Active!$J$20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Active!$F$21:$F$923</c:f>
              <c:numCache>
                <c:formatCode>General</c:formatCode>
                <c:ptCount val="903"/>
                <c:pt idx="0">
                  <c:v>-25736</c:v>
                </c:pt>
                <c:pt idx="1">
                  <c:v>-25175</c:v>
                </c:pt>
                <c:pt idx="2">
                  <c:v>-25174.5</c:v>
                </c:pt>
                <c:pt idx="3">
                  <c:v>-22115</c:v>
                </c:pt>
                <c:pt idx="4">
                  <c:v>-22114.5</c:v>
                </c:pt>
                <c:pt idx="5">
                  <c:v>-19005</c:v>
                </c:pt>
                <c:pt idx="6">
                  <c:v>-18899</c:v>
                </c:pt>
                <c:pt idx="7">
                  <c:v>-18887</c:v>
                </c:pt>
                <c:pt idx="8">
                  <c:v>-18798</c:v>
                </c:pt>
                <c:pt idx="9">
                  <c:v>-18798</c:v>
                </c:pt>
                <c:pt idx="10">
                  <c:v>-18437</c:v>
                </c:pt>
                <c:pt idx="11">
                  <c:v>-17931</c:v>
                </c:pt>
                <c:pt idx="12">
                  <c:v>-17715</c:v>
                </c:pt>
                <c:pt idx="13">
                  <c:v>-17603</c:v>
                </c:pt>
                <c:pt idx="14">
                  <c:v>-17061</c:v>
                </c:pt>
                <c:pt idx="15">
                  <c:v>-17016</c:v>
                </c:pt>
                <c:pt idx="16">
                  <c:v>-16673</c:v>
                </c:pt>
                <c:pt idx="17">
                  <c:v>-16649</c:v>
                </c:pt>
                <c:pt idx="18">
                  <c:v>-16649</c:v>
                </c:pt>
                <c:pt idx="19">
                  <c:v>-16508</c:v>
                </c:pt>
                <c:pt idx="20">
                  <c:v>-16469</c:v>
                </c:pt>
                <c:pt idx="21">
                  <c:v>-15846</c:v>
                </c:pt>
                <c:pt idx="22">
                  <c:v>-15841</c:v>
                </c:pt>
                <c:pt idx="23">
                  <c:v>-15810</c:v>
                </c:pt>
                <c:pt idx="24">
                  <c:v>-15798</c:v>
                </c:pt>
                <c:pt idx="25">
                  <c:v>-15786</c:v>
                </c:pt>
                <c:pt idx="26">
                  <c:v>-15738</c:v>
                </c:pt>
                <c:pt idx="27">
                  <c:v>-15690</c:v>
                </c:pt>
                <c:pt idx="28">
                  <c:v>-15293</c:v>
                </c:pt>
                <c:pt idx="29">
                  <c:v>-15194</c:v>
                </c:pt>
                <c:pt idx="30">
                  <c:v>-15129</c:v>
                </c:pt>
                <c:pt idx="31">
                  <c:v>-15127</c:v>
                </c:pt>
                <c:pt idx="32">
                  <c:v>-15127</c:v>
                </c:pt>
                <c:pt idx="33">
                  <c:v>-15086</c:v>
                </c:pt>
                <c:pt idx="34">
                  <c:v>-14883</c:v>
                </c:pt>
                <c:pt idx="35">
                  <c:v>-14631</c:v>
                </c:pt>
                <c:pt idx="36">
                  <c:v>-14586</c:v>
                </c:pt>
                <c:pt idx="37">
                  <c:v>-14585.5</c:v>
                </c:pt>
                <c:pt idx="38">
                  <c:v>-14576</c:v>
                </c:pt>
                <c:pt idx="39">
                  <c:v>-14571</c:v>
                </c:pt>
                <c:pt idx="40">
                  <c:v>-14571</c:v>
                </c:pt>
                <c:pt idx="41">
                  <c:v>-14528</c:v>
                </c:pt>
                <c:pt idx="42">
                  <c:v>-14427</c:v>
                </c:pt>
                <c:pt idx="43">
                  <c:v>-14135</c:v>
                </c:pt>
                <c:pt idx="44">
                  <c:v>-12794</c:v>
                </c:pt>
                <c:pt idx="45">
                  <c:v>-12794</c:v>
                </c:pt>
                <c:pt idx="46">
                  <c:v>-12093</c:v>
                </c:pt>
                <c:pt idx="47">
                  <c:v>-12057</c:v>
                </c:pt>
                <c:pt idx="48">
                  <c:v>-12055</c:v>
                </c:pt>
                <c:pt idx="49">
                  <c:v>-12050</c:v>
                </c:pt>
                <c:pt idx="50">
                  <c:v>-12045</c:v>
                </c:pt>
                <c:pt idx="51">
                  <c:v>-12045</c:v>
                </c:pt>
                <c:pt idx="52">
                  <c:v>-12041.5</c:v>
                </c:pt>
                <c:pt idx="53">
                  <c:v>-12038</c:v>
                </c:pt>
                <c:pt idx="54">
                  <c:v>-11997</c:v>
                </c:pt>
                <c:pt idx="55">
                  <c:v>-11990</c:v>
                </c:pt>
                <c:pt idx="56">
                  <c:v>-11909.5</c:v>
                </c:pt>
                <c:pt idx="57">
                  <c:v>-11896</c:v>
                </c:pt>
                <c:pt idx="58">
                  <c:v>-11382.5</c:v>
                </c:pt>
                <c:pt idx="59">
                  <c:v>-10826</c:v>
                </c:pt>
                <c:pt idx="60">
                  <c:v>-10790</c:v>
                </c:pt>
                <c:pt idx="61">
                  <c:v>-6524</c:v>
                </c:pt>
                <c:pt idx="62">
                  <c:v>-6479.5</c:v>
                </c:pt>
                <c:pt idx="63">
                  <c:v>-6455.5</c:v>
                </c:pt>
                <c:pt idx="64">
                  <c:v>-6339</c:v>
                </c:pt>
                <c:pt idx="65">
                  <c:v>-4597</c:v>
                </c:pt>
                <c:pt idx="66">
                  <c:v>-4597</c:v>
                </c:pt>
                <c:pt idx="67">
                  <c:v>-4597</c:v>
                </c:pt>
                <c:pt idx="68">
                  <c:v>-3933</c:v>
                </c:pt>
                <c:pt idx="69">
                  <c:v>-3932.5</c:v>
                </c:pt>
                <c:pt idx="70">
                  <c:v>-2170.5</c:v>
                </c:pt>
                <c:pt idx="71">
                  <c:v>-2083</c:v>
                </c:pt>
                <c:pt idx="72">
                  <c:v>-1566.5</c:v>
                </c:pt>
                <c:pt idx="73">
                  <c:v>-1544</c:v>
                </c:pt>
                <c:pt idx="74">
                  <c:v>-1467</c:v>
                </c:pt>
                <c:pt idx="75">
                  <c:v>-1412</c:v>
                </c:pt>
                <c:pt idx="76">
                  <c:v>-1215</c:v>
                </c:pt>
                <c:pt idx="77">
                  <c:v>-1215</c:v>
                </c:pt>
                <c:pt idx="78">
                  <c:v>-1056</c:v>
                </c:pt>
                <c:pt idx="79">
                  <c:v>-780</c:v>
                </c:pt>
                <c:pt idx="80">
                  <c:v>-696.5</c:v>
                </c:pt>
                <c:pt idx="81">
                  <c:v>-696.5</c:v>
                </c:pt>
                <c:pt idx="82">
                  <c:v>-248</c:v>
                </c:pt>
                <c:pt idx="83">
                  <c:v>-176.5</c:v>
                </c:pt>
                <c:pt idx="84">
                  <c:v>-137</c:v>
                </c:pt>
                <c:pt idx="85">
                  <c:v>-125</c:v>
                </c:pt>
                <c:pt idx="86">
                  <c:v>-68.5</c:v>
                </c:pt>
                <c:pt idx="87">
                  <c:v>-25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363</c:v>
                </c:pt>
                <c:pt idx="92">
                  <c:v>1138.5</c:v>
                </c:pt>
                <c:pt idx="93">
                  <c:v>1166</c:v>
                </c:pt>
                <c:pt idx="94">
                  <c:v>1686</c:v>
                </c:pt>
                <c:pt idx="95">
                  <c:v>1854</c:v>
                </c:pt>
                <c:pt idx="96">
                  <c:v>2225</c:v>
                </c:pt>
                <c:pt idx="97">
                  <c:v>2949</c:v>
                </c:pt>
                <c:pt idx="98">
                  <c:v>3584</c:v>
                </c:pt>
                <c:pt idx="99">
                  <c:v>4380</c:v>
                </c:pt>
                <c:pt idx="100">
                  <c:v>6037.5</c:v>
                </c:pt>
                <c:pt idx="101">
                  <c:v>6053</c:v>
                </c:pt>
                <c:pt idx="102">
                  <c:v>6089</c:v>
                </c:pt>
                <c:pt idx="103">
                  <c:v>6214</c:v>
                </c:pt>
                <c:pt idx="104">
                  <c:v>6222.5</c:v>
                </c:pt>
                <c:pt idx="105">
                  <c:v>6234.5</c:v>
                </c:pt>
                <c:pt idx="106">
                  <c:v>6238</c:v>
                </c:pt>
                <c:pt idx="107">
                  <c:v>6617.5</c:v>
                </c:pt>
                <c:pt idx="108">
                  <c:v>6681</c:v>
                </c:pt>
                <c:pt idx="109">
                  <c:v>6681</c:v>
                </c:pt>
                <c:pt idx="110">
                  <c:v>6732.5</c:v>
                </c:pt>
                <c:pt idx="111">
                  <c:v>6741</c:v>
                </c:pt>
                <c:pt idx="112">
                  <c:v>6753</c:v>
                </c:pt>
                <c:pt idx="113">
                  <c:v>6811.5</c:v>
                </c:pt>
                <c:pt idx="114">
                  <c:v>6825</c:v>
                </c:pt>
                <c:pt idx="115">
                  <c:v>6869.5</c:v>
                </c:pt>
                <c:pt idx="116">
                  <c:v>7292</c:v>
                </c:pt>
                <c:pt idx="117">
                  <c:v>7300.5</c:v>
                </c:pt>
                <c:pt idx="118">
                  <c:v>7304</c:v>
                </c:pt>
                <c:pt idx="119">
                  <c:v>7333</c:v>
                </c:pt>
                <c:pt idx="120">
                  <c:v>7345</c:v>
                </c:pt>
                <c:pt idx="121">
                  <c:v>7448</c:v>
                </c:pt>
                <c:pt idx="122">
                  <c:v>7472</c:v>
                </c:pt>
                <c:pt idx="123">
                  <c:v>7583</c:v>
                </c:pt>
                <c:pt idx="124">
                  <c:v>7902</c:v>
                </c:pt>
                <c:pt idx="125">
                  <c:v>8006</c:v>
                </c:pt>
                <c:pt idx="126">
                  <c:v>8627</c:v>
                </c:pt>
                <c:pt idx="127">
                  <c:v>8663</c:v>
                </c:pt>
                <c:pt idx="128">
                  <c:v>8735</c:v>
                </c:pt>
                <c:pt idx="129">
                  <c:v>10337</c:v>
                </c:pt>
                <c:pt idx="130">
                  <c:v>10441</c:v>
                </c:pt>
                <c:pt idx="131">
                  <c:v>11068</c:v>
                </c:pt>
                <c:pt idx="132">
                  <c:v>12867.5</c:v>
                </c:pt>
                <c:pt idx="133">
                  <c:v>12967</c:v>
                </c:pt>
                <c:pt idx="134">
                  <c:v>12970.5</c:v>
                </c:pt>
                <c:pt idx="135">
                  <c:v>12972</c:v>
                </c:pt>
                <c:pt idx="136">
                  <c:v>13463</c:v>
                </c:pt>
                <c:pt idx="137">
                  <c:v>13562.5</c:v>
                </c:pt>
                <c:pt idx="138">
                  <c:v>13570</c:v>
                </c:pt>
                <c:pt idx="139">
                  <c:v>14263</c:v>
                </c:pt>
                <c:pt idx="140">
                  <c:v>14820.5</c:v>
                </c:pt>
                <c:pt idx="141">
                  <c:v>14870</c:v>
                </c:pt>
                <c:pt idx="142">
                  <c:v>14927</c:v>
                </c:pt>
                <c:pt idx="143">
                  <c:v>15260</c:v>
                </c:pt>
                <c:pt idx="144">
                  <c:v>15533</c:v>
                </c:pt>
                <c:pt idx="145">
                  <c:v>15538</c:v>
                </c:pt>
                <c:pt idx="146">
                  <c:v>15553</c:v>
                </c:pt>
                <c:pt idx="147">
                  <c:v>15580</c:v>
                </c:pt>
                <c:pt idx="148">
                  <c:v>16053</c:v>
                </c:pt>
                <c:pt idx="149">
                  <c:v>16071</c:v>
                </c:pt>
                <c:pt idx="150">
                  <c:v>16167.5</c:v>
                </c:pt>
                <c:pt idx="151">
                  <c:v>16173</c:v>
                </c:pt>
                <c:pt idx="152">
                  <c:v>16214</c:v>
                </c:pt>
                <c:pt idx="153">
                  <c:v>16281</c:v>
                </c:pt>
                <c:pt idx="154">
                  <c:v>16615.5</c:v>
                </c:pt>
                <c:pt idx="155">
                  <c:v>16620.5</c:v>
                </c:pt>
                <c:pt idx="156">
                  <c:v>16641</c:v>
                </c:pt>
                <c:pt idx="157">
                  <c:v>16643</c:v>
                </c:pt>
                <c:pt idx="158">
                  <c:v>16644.5</c:v>
                </c:pt>
                <c:pt idx="159">
                  <c:v>16667</c:v>
                </c:pt>
                <c:pt idx="160">
                  <c:v>16672</c:v>
                </c:pt>
                <c:pt idx="161">
                  <c:v>16693</c:v>
                </c:pt>
                <c:pt idx="162">
                  <c:v>16720</c:v>
                </c:pt>
                <c:pt idx="163">
                  <c:v>16730.5</c:v>
                </c:pt>
                <c:pt idx="164">
                  <c:v>16730.5</c:v>
                </c:pt>
                <c:pt idx="165">
                  <c:v>16780</c:v>
                </c:pt>
                <c:pt idx="166">
                  <c:v>16787</c:v>
                </c:pt>
                <c:pt idx="167">
                  <c:v>16792</c:v>
                </c:pt>
                <c:pt idx="168">
                  <c:v>16845</c:v>
                </c:pt>
                <c:pt idx="169">
                  <c:v>16848.5</c:v>
                </c:pt>
                <c:pt idx="170">
                  <c:v>16852</c:v>
                </c:pt>
                <c:pt idx="171">
                  <c:v>16862.5</c:v>
                </c:pt>
                <c:pt idx="172">
                  <c:v>17272.5</c:v>
                </c:pt>
                <c:pt idx="173">
                  <c:v>17307</c:v>
                </c:pt>
                <c:pt idx="174">
                  <c:v>17310.5</c:v>
                </c:pt>
                <c:pt idx="175">
                  <c:v>17319</c:v>
                </c:pt>
                <c:pt idx="176">
                  <c:v>17327.5</c:v>
                </c:pt>
                <c:pt idx="177">
                  <c:v>17343</c:v>
                </c:pt>
                <c:pt idx="178">
                  <c:v>17430.5</c:v>
                </c:pt>
                <c:pt idx="179">
                  <c:v>17452.5</c:v>
                </c:pt>
                <c:pt idx="180">
                  <c:v>17452.5</c:v>
                </c:pt>
                <c:pt idx="181">
                  <c:v>17484</c:v>
                </c:pt>
                <c:pt idx="182">
                  <c:v>17786</c:v>
                </c:pt>
                <c:pt idx="183">
                  <c:v>17807</c:v>
                </c:pt>
                <c:pt idx="184">
                  <c:v>17855</c:v>
                </c:pt>
                <c:pt idx="185">
                  <c:v>17890</c:v>
                </c:pt>
                <c:pt idx="186">
                  <c:v>17890.5</c:v>
                </c:pt>
                <c:pt idx="187">
                  <c:v>17890.5</c:v>
                </c:pt>
                <c:pt idx="188">
                  <c:v>17890.5</c:v>
                </c:pt>
                <c:pt idx="189">
                  <c:v>18005</c:v>
                </c:pt>
                <c:pt idx="190">
                  <c:v>18087.5</c:v>
                </c:pt>
                <c:pt idx="191">
                  <c:v>18087.5</c:v>
                </c:pt>
                <c:pt idx="192">
                  <c:v>18099.5</c:v>
                </c:pt>
                <c:pt idx="193">
                  <c:v>18494.5</c:v>
                </c:pt>
                <c:pt idx="194">
                  <c:v>18494.5</c:v>
                </c:pt>
                <c:pt idx="195">
                  <c:v>18494.5</c:v>
                </c:pt>
                <c:pt idx="196">
                  <c:v>18495</c:v>
                </c:pt>
                <c:pt idx="197">
                  <c:v>18606</c:v>
                </c:pt>
                <c:pt idx="198">
                  <c:v>18609.5</c:v>
                </c:pt>
                <c:pt idx="199">
                  <c:v>18618</c:v>
                </c:pt>
                <c:pt idx="200">
                  <c:v>18651</c:v>
                </c:pt>
                <c:pt idx="201">
                  <c:v>18710.5</c:v>
                </c:pt>
                <c:pt idx="202">
                  <c:v>18710.5</c:v>
                </c:pt>
                <c:pt idx="203">
                  <c:v>18710.5</c:v>
                </c:pt>
                <c:pt idx="204">
                  <c:v>19069.5</c:v>
                </c:pt>
                <c:pt idx="205">
                  <c:v>19081.5</c:v>
                </c:pt>
                <c:pt idx="206">
                  <c:v>19105.5</c:v>
                </c:pt>
                <c:pt idx="207">
                  <c:v>19114</c:v>
                </c:pt>
                <c:pt idx="208">
                  <c:v>19122.5</c:v>
                </c:pt>
                <c:pt idx="209">
                  <c:v>19122.5</c:v>
                </c:pt>
                <c:pt idx="210">
                  <c:v>19153.5</c:v>
                </c:pt>
                <c:pt idx="211">
                  <c:v>19153.5</c:v>
                </c:pt>
                <c:pt idx="212">
                  <c:v>19257</c:v>
                </c:pt>
                <c:pt idx="213">
                  <c:v>19282</c:v>
                </c:pt>
                <c:pt idx="214">
                  <c:v>19282</c:v>
                </c:pt>
                <c:pt idx="215">
                  <c:v>19282</c:v>
                </c:pt>
                <c:pt idx="216">
                  <c:v>19285</c:v>
                </c:pt>
                <c:pt idx="217">
                  <c:v>19297</c:v>
                </c:pt>
                <c:pt idx="218">
                  <c:v>19314.5</c:v>
                </c:pt>
                <c:pt idx="219">
                  <c:v>19321.5</c:v>
                </c:pt>
                <c:pt idx="220">
                  <c:v>19321.5</c:v>
                </c:pt>
                <c:pt idx="221">
                  <c:v>19321.5</c:v>
                </c:pt>
                <c:pt idx="222">
                  <c:v>19337</c:v>
                </c:pt>
                <c:pt idx="223">
                  <c:v>19746</c:v>
                </c:pt>
                <c:pt idx="224">
                  <c:v>19754</c:v>
                </c:pt>
                <c:pt idx="225">
                  <c:v>19770</c:v>
                </c:pt>
                <c:pt idx="226">
                  <c:v>19805.5</c:v>
                </c:pt>
                <c:pt idx="227">
                  <c:v>19824.5</c:v>
                </c:pt>
                <c:pt idx="228">
                  <c:v>19824.5</c:v>
                </c:pt>
                <c:pt idx="229">
                  <c:v>19854</c:v>
                </c:pt>
                <c:pt idx="230">
                  <c:v>19871</c:v>
                </c:pt>
                <c:pt idx="231">
                  <c:v>19896.5</c:v>
                </c:pt>
                <c:pt idx="232">
                  <c:v>19896.5</c:v>
                </c:pt>
                <c:pt idx="233">
                  <c:v>19914</c:v>
                </c:pt>
                <c:pt idx="234">
                  <c:v>19951.5</c:v>
                </c:pt>
                <c:pt idx="235">
                  <c:v>19951.5</c:v>
                </c:pt>
                <c:pt idx="236">
                  <c:v>19989</c:v>
                </c:pt>
                <c:pt idx="237">
                  <c:v>20013</c:v>
                </c:pt>
                <c:pt idx="238">
                  <c:v>20364.5</c:v>
                </c:pt>
                <c:pt idx="239">
                  <c:v>20432</c:v>
                </c:pt>
                <c:pt idx="240">
                  <c:v>20460.5</c:v>
                </c:pt>
                <c:pt idx="241">
                  <c:v>20461</c:v>
                </c:pt>
                <c:pt idx="242">
                  <c:v>20462</c:v>
                </c:pt>
                <c:pt idx="243">
                  <c:v>20473</c:v>
                </c:pt>
                <c:pt idx="244">
                  <c:v>20476.5</c:v>
                </c:pt>
                <c:pt idx="245">
                  <c:v>20492</c:v>
                </c:pt>
                <c:pt idx="246">
                  <c:v>20495.5</c:v>
                </c:pt>
                <c:pt idx="247">
                  <c:v>20497</c:v>
                </c:pt>
                <c:pt idx="248">
                  <c:v>20523</c:v>
                </c:pt>
                <c:pt idx="249">
                  <c:v>20524.5</c:v>
                </c:pt>
                <c:pt idx="250">
                  <c:v>20533</c:v>
                </c:pt>
                <c:pt idx="251">
                  <c:v>20533</c:v>
                </c:pt>
                <c:pt idx="252">
                  <c:v>20533</c:v>
                </c:pt>
                <c:pt idx="253">
                  <c:v>20540</c:v>
                </c:pt>
                <c:pt idx="254">
                  <c:v>20548.5</c:v>
                </c:pt>
                <c:pt idx="255">
                  <c:v>20554</c:v>
                </c:pt>
                <c:pt idx="256">
                  <c:v>20554</c:v>
                </c:pt>
                <c:pt idx="257">
                  <c:v>20557</c:v>
                </c:pt>
                <c:pt idx="258">
                  <c:v>20560.5</c:v>
                </c:pt>
                <c:pt idx="259">
                  <c:v>20617</c:v>
                </c:pt>
                <c:pt idx="260">
                  <c:v>21003.5</c:v>
                </c:pt>
                <c:pt idx="261">
                  <c:v>21036</c:v>
                </c:pt>
                <c:pt idx="262">
                  <c:v>21183.5</c:v>
                </c:pt>
                <c:pt idx="263">
                  <c:v>21189</c:v>
                </c:pt>
                <c:pt idx="264">
                  <c:v>21707.5</c:v>
                </c:pt>
                <c:pt idx="265">
                  <c:v>21707.5</c:v>
                </c:pt>
                <c:pt idx="266">
                  <c:v>21707.5</c:v>
                </c:pt>
                <c:pt idx="267">
                  <c:v>21707.5</c:v>
                </c:pt>
                <c:pt idx="268">
                  <c:v>21707.5</c:v>
                </c:pt>
                <c:pt idx="269">
                  <c:v>21709</c:v>
                </c:pt>
                <c:pt idx="270">
                  <c:v>21709</c:v>
                </c:pt>
                <c:pt idx="271">
                  <c:v>21709</c:v>
                </c:pt>
                <c:pt idx="272">
                  <c:v>21709</c:v>
                </c:pt>
                <c:pt idx="273">
                  <c:v>21709</c:v>
                </c:pt>
                <c:pt idx="274">
                  <c:v>21709</c:v>
                </c:pt>
                <c:pt idx="275">
                  <c:v>21748</c:v>
                </c:pt>
                <c:pt idx="276">
                  <c:v>21748</c:v>
                </c:pt>
                <c:pt idx="277">
                  <c:v>21748</c:v>
                </c:pt>
                <c:pt idx="278">
                  <c:v>21800</c:v>
                </c:pt>
                <c:pt idx="279">
                  <c:v>21800</c:v>
                </c:pt>
                <c:pt idx="280">
                  <c:v>21800</c:v>
                </c:pt>
                <c:pt idx="281">
                  <c:v>21800</c:v>
                </c:pt>
                <c:pt idx="282">
                  <c:v>21800</c:v>
                </c:pt>
                <c:pt idx="283">
                  <c:v>21800</c:v>
                </c:pt>
                <c:pt idx="284">
                  <c:v>21805</c:v>
                </c:pt>
                <c:pt idx="285">
                  <c:v>21829</c:v>
                </c:pt>
                <c:pt idx="286">
                  <c:v>21832.5</c:v>
                </c:pt>
                <c:pt idx="287">
                  <c:v>21832.5</c:v>
                </c:pt>
                <c:pt idx="288">
                  <c:v>21832.5</c:v>
                </c:pt>
                <c:pt idx="289">
                  <c:v>21832.5</c:v>
                </c:pt>
                <c:pt idx="290">
                  <c:v>21832.5</c:v>
                </c:pt>
                <c:pt idx="291">
                  <c:v>21832.5</c:v>
                </c:pt>
                <c:pt idx="292">
                  <c:v>21836</c:v>
                </c:pt>
                <c:pt idx="293">
                  <c:v>21836</c:v>
                </c:pt>
                <c:pt idx="294">
                  <c:v>21836</c:v>
                </c:pt>
                <c:pt idx="295">
                  <c:v>21836</c:v>
                </c:pt>
                <c:pt idx="296">
                  <c:v>21836</c:v>
                </c:pt>
                <c:pt idx="297">
                  <c:v>21836</c:v>
                </c:pt>
                <c:pt idx="298">
                  <c:v>21839.5</c:v>
                </c:pt>
                <c:pt idx="299">
                  <c:v>21839.5</c:v>
                </c:pt>
                <c:pt idx="300">
                  <c:v>21839.5</c:v>
                </c:pt>
                <c:pt idx="301">
                  <c:v>21839.5</c:v>
                </c:pt>
                <c:pt idx="302">
                  <c:v>21839.5</c:v>
                </c:pt>
                <c:pt idx="303">
                  <c:v>21839.5</c:v>
                </c:pt>
                <c:pt idx="304">
                  <c:v>21848</c:v>
                </c:pt>
                <c:pt idx="305">
                  <c:v>21848</c:v>
                </c:pt>
                <c:pt idx="306">
                  <c:v>21848</c:v>
                </c:pt>
                <c:pt idx="307">
                  <c:v>21848</c:v>
                </c:pt>
                <c:pt idx="308">
                  <c:v>21848</c:v>
                </c:pt>
                <c:pt idx="309">
                  <c:v>21848</c:v>
                </c:pt>
                <c:pt idx="310">
                  <c:v>22247.5</c:v>
                </c:pt>
                <c:pt idx="311">
                  <c:v>22332</c:v>
                </c:pt>
                <c:pt idx="312">
                  <c:v>22332</c:v>
                </c:pt>
                <c:pt idx="313">
                  <c:v>22332</c:v>
                </c:pt>
                <c:pt idx="314">
                  <c:v>22332</c:v>
                </c:pt>
                <c:pt idx="315">
                  <c:v>22332</c:v>
                </c:pt>
                <c:pt idx="316">
                  <c:v>22332</c:v>
                </c:pt>
                <c:pt idx="317">
                  <c:v>22429.5</c:v>
                </c:pt>
                <c:pt idx="318">
                  <c:v>22451.5</c:v>
                </c:pt>
                <c:pt idx="319">
                  <c:v>22470.5</c:v>
                </c:pt>
                <c:pt idx="320">
                  <c:v>22471</c:v>
                </c:pt>
                <c:pt idx="321">
                  <c:v>22471</c:v>
                </c:pt>
                <c:pt idx="322">
                  <c:v>22471</c:v>
                </c:pt>
                <c:pt idx="323">
                  <c:v>22471</c:v>
                </c:pt>
                <c:pt idx="324">
                  <c:v>22471</c:v>
                </c:pt>
                <c:pt idx="325">
                  <c:v>22471</c:v>
                </c:pt>
                <c:pt idx="326">
                  <c:v>22494.5</c:v>
                </c:pt>
                <c:pt idx="327">
                  <c:v>22894.5</c:v>
                </c:pt>
                <c:pt idx="328">
                  <c:v>22903</c:v>
                </c:pt>
                <c:pt idx="329">
                  <c:v>22950</c:v>
                </c:pt>
                <c:pt idx="330">
                  <c:v>22987</c:v>
                </c:pt>
                <c:pt idx="331">
                  <c:v>22989</c:v>
                </c:pt>
                <c:pt idx="332">
                  <c:v>23015</c:v>
                </c:pt>
                <c:pt idx="333">
                  <c:v>23015</c:v>
                </c:pt>
                <c:pt idx="334">
                  <c:v>23015</c:v>
                </c:pt>
                <c:pt idx="335">
                  <c:v>23030.5</c:v>
                </c:pt>
                <c:pt idx="336">
                  <c:v>23030.5</c:v>
                </c:pt>
                <c:pt idx="337">
                  <c:v>23030.5</c:v>
                </c:pt>
                <c:pt idx="338">
                  <c:v>23031.5</c:v>
                </c:pt>
                <c:pt idx="339">
                  <c:v>23035</c:v>
                </c:pt>
                <c:pt idx="340">
                  <c:v>23047.5</c:v>
                </c:pt>
                <c:pt idx="341">
                  <c:v>23047.5</c:v>
                </c:pt>
                <c:pt idx="342">
                  <c:v>23047.5</c:v>
                </c:pt>
                <c:pt idx="343">
                  <c:v>23071.5</c:v>
                </c:pt>
                <c:pt idx="344">
                  <c:v>23071.5</c:v>
                </c:pt>
                <c:pt idx="345">
                  <c:v>23071.5</c:v>
                </c:pt>
                <c:pt idx="346">
                  <c:v>23098.5</c:v>
                </c:pt>
                <c:pt idx="347">
                  <c:v>23140</c:v>
                </c:pt>
                <c:pt idx="348">
                  <c:v>23429</c:v>
                </c:pt>
                <c:pt idx="349">
                  <c:v>23549</c:v>
                </c:pt>
                <c:pt idx="350">
                  <c:v>23557</c:v>
                </c:pt>
                <c:pt idx="351">
                  <c:v>23751</c:v>
                </c:pt>
                <c:pt idx="352">
                  <c:v>24100</c:v>
                </c:pt>
                <c:pt idx="353">
                  <c:v>24105</c:v>
                </c:pt>
                <c:pt idx="354">
                  <c:v>24121.5</c:v>
                </c:pt>
                <c:pt idx="355">
                  <c:v>24157.5</c:v>
                </c:pt>
                <c:pt idx="356">
                  <c:v>24728</c:v>
                </c:pt>
                <c:pt idx="357">
                  <c:v>24745</c:v>
                </c:pt>
                <c:pt idx="358">
                  <c:v>24834</c:v>
                </c:pt>
                <c:pt idx="359">
                  <c:v>25469</c:v>
                </c:pt>
                <c:pt idx="360">
                  <c:v>25943</c:v>
                </c:pt>
                <c:pt idx="361">
                  <c:v>26028</c:v>
                </c:pt>
                <c:pt idx="362">
                  <c:v>26068</c:v>
                </c:pt>
                <c:pt idx="363">
                  <c:v>26193</c:v>
                </c:pt>
                <c:pt idx="364">
                  <c:v>26624</c:v>
                </c:pt>
                <c:pt idx="365">
                  <c:v>26634.5</c:v>
                </c:pt>
                <c:pt idx="366">
                  <c:v>26648.5</c:v>
                </c:pt>
                <c:pt idx="367">
                  <c:v>26783</c:v>
                </c:pt>
                <c:pt idx="368">
                  <c:v>27326</c:v>
                </c:pt>
                <c:pt idx="369">
                  <c:v>27377</c:v>
                </c:pt>
                <c:pt idx="370">
                  <c:v>27389</c:v>
                </c:pt>
                <c:pt idx="371">
                  <c:v>27882</c:v>
                </c:pt>
                <c:pt idx="372">
                  <c:v>27998</c:v>
                </c:pt>
                <c:pt idx="373">
                  <c:v>28175</c:v>
                </c:pt>
              </c:numCache>
            </c:numRef>
          </c:xVal>
          <c:yVal>
            <c:numRef>
              <c:f>Active!$J$21:$J$923</c:f>
              <c:numCache>
                <c:formatCode>General</c:formatCode>
                <c:ptCount val="903"/>
                <c:pt idx="44">
                  <c:v>1.6799999866634607E-4</c:v>
                </c:pt>
                <c:pt idx="58">
                  <c:v>-3.8350000031641684E-3</c:v>
                </c:pt>
                <c:pt idx="59">
                  <c:v>2.3720000026514754E-3</c:v>
                </c:pt>
                <c:pt idx="60">
                  <c:v>2.679999997781124E-3</c:v>
                </c:pt>
                <c:pt idx="92">
                  <c:v>8.6030000020400621E-3</c:v>
                </c:pt>
                <c:pt idx="93">
                  <c:v>3.8480000002891757E-3</c:v>
                </c:pt>
                <c:pt idx="123">
                  <c:v>1.9374000003153924E-2</c:v>
                </c:pt>
                <c:pt idx="124">
                  <c:v>1.775600000837585E-2</c:v>
                </c:pt>
                <c:pt idx="132">
                  <c:v>3.0005000000528526E-2</c:v>
                </c:pt>
                <c:pt idx="133">
                  <c:v>2.9176000003644731E-2</c:v>
                </c:pt>
                <c:pt idx="134">
                  <c:v>3.2799000007798895E-2</c:v>
                </c:pt>
                <c:pt idx="135">
                  <c:v>3.12160000030417E-2</c:v>
                </c:pt>
                <c:pt idx="136">
                  <c:v>3.516400000808062E-2</c:v>
                </c:pt>
                <c:pt idx="137">
                  <c:v>3.8574999998672865E-2</c:v>
                </c:pt>
                <c:pt idx="146">
                  <c:v>4.7034000002895482E-2</c:v>
                </c:pt>
                <c:pt idx="154">
                  <c:v>4.7109000006457791E-2</c:v>
                </c:pt>
                <c:pt idx="162">
                  <c:v>4.9060000004828908E-2</c:v>
                </c:pt>
                <c:pt idx="165">
                  <c:v>4.6040000001084991E-2</c:v>
                </c:pt>
                <c:pt idx="170">
                  <c:v>4.7555999997712206E-2</c:v>
                </c:pt>
                <c:pt idx="171">
                  <c:v>5.1175000000512227E-2</c:v>
                </c:pt>
                <c:pt idx="176">
                  <c:v>5.0745000000461005E-2</c:v>
                </c:pt>
                <c:pt idx="178">
                  <c:v>5.3779000008944422E-2</c:v>
                </c:pt>
                <c:pt idx="182">
                  <c:v>5.690800000593299E-2</c:v>
                </c:pt>
                <c:pt idx="192">
                  <c:v>6.5160999998624902E-2</c:v>
                </c:pt>
                <c:pt idx="206">
                  <c:v>5.9029000003647525E-2</c:v>
                </c:pt>
                <c:pt idx="226">
                  <c:v>6.9329000005382113E-2</c:v>
                </c:pt>
                <c:pt idx="236">
                  <c:v>6.9142000007559545E-2</c:v>
                </c:pt>
                <c:pt idx="239">
                  <c:v>7.3996000006445684E-2</c:v>
                </c:pt>
                <c:pt idx="245">
                  <c:v>7.4176000001898501E-2</c:v>
                </c:pt>
                <c:pt idx="260">
                  <c:v>7.0773000006738584E-2</c:v>
                </c:pt>
                <c:pt idx="261">
                  <c:v>6.8408000006456859E-2</c:v>
                </c:pt>
                <c:pt idx="262">
                  <c:v>7.5313000001187902E-2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958-442E-8621-011666ACACED}"/>
            </c:ext>
          </c:extLst>
        </c:ser>
        <c:ser>
          <c:idx val="3"/>
          <c:order val="3"/>
          <c:tx>
            <c:strRef>
              <c:f>Active!$K$20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Active!$F$21:$F$923</c:f>
              <c:numCache>
                <c:formatCode>General</c:formatCode>
                <c:ptCount val="903"/>
                <c:pt idx="0">
                  <c:v>-25736</c:v>
                </c:pt>
                <c:pt idx="1">
                  <c:v>-25175</c:v>
                </c:pt>
                <c:pt idx="2">
                  <c:v>-25174.5</c:v>
                </c:pt>
                <c:pt idx="3">
                  <c:v>-22115</c:v>
                </c:pt>
                <c:pt idx="4">
                  <c:v>-22114.5</c:v>
                </c:pt>
                <c:pt idx="5">
                  <c:v>-19005</c:v>
                </c:pt>
                <c:pt idx="6">
                  <c:v>-18899</c:v>
                </c:pt>
                <c:pt idx="7">
                  <c:v>-18887</c:v>
                </c:pt>
                <c:pt idx="8">
                  <c:v>-18798</c:v>
                </c:pt>
                <c:pt idx="9">
                  <c:v>-18798</c:v>
                </c:pt>
                <c:pt idx="10">
                  <c:v>-18437</c:v>
                </c:pt>
                <c:pt idx="11">
                  <c:v>-17931</c:v>
                </c:pt>
                <c:pt idx="12">
                  <c:v>-17715</c:v>
                </c:pt>
                <c:pt idx="13">
                  <c:v>-17603</c:v>
                </c:pt>
                <c:pt idx="14">
                  <c:v>-17061</c:v>
                </c:pt>
                <c:pt idx="15">
                  <c:v>-17016</c:v>
                </c:pt>
                <c:pt idx="16">
                  <c:v>-16673</c:v>
                </c:pt>
                <c:pt idx="17">
                  <c:v>-16649</c:v>
                </c:pt>
                <c:pt idx="18">
                  <c:v>-16649</c:v>
                </c:pt>
                <c:pt idx="19">
                  <c:v>-16508</c:v>
                </c:pt>
                <c:pt idx="20">
                  <c:v>-16469</c:v>
                </c:pt>
                <c:pt idx="21">
                  <c:v>-15846</c:v>
                </c:pt>
                <c:pt idx="22">
                  <c:v>-15841</c:v>
                </c:pt>
                <c:pt idx="23">
                  <c:v>-15810</c:v>
                </c:pt>
                <c:pt idx="24">
                  <c:v>-15798</c:v>
                </c:pt>
                <c:pt idx="25">
                  <c:v>-15786</c:v>
                </c:pt>
                <c:pt idx="26">
                  <c:v>-15738</c:v>
                </c:pt>
                <c:pt idx="27">
                  <c:v>-15690</c:v>
                </c:pt>
                <c:pt idx="28">
                  <c:v>-15293</c:v>
                </c:pt>
                <c:pt idx="29">
                  <c:v>-15194</c:v>
                </c:pt>
                <c:pt idx="30">
                  <c:v>-15129</c:v>
                </c:pt>
                <c:pt idx="31">
                  <c:v>-15127</c:v>
                </c:pt>
                <c:pt idx="32">
                  <c:v>-15127</c:v>
                </c:pt>
                <c:pt idx="33">
                  <c:v>-15086</c:v>
                </c:pt>
                <c:pt idx="34">
                  <c:v>-14883</c:v>
                </c:pt>
                <c:pt idx="35">
                  <c:v>-14631</c:v>
                </c:pt>
                <c:pt idx="36">
                  <c:v>-14586</c:v>
                </c:pt>
                <c:pt idx="37">
                  <c:v>-14585.5</c:v>
                </c:pt>
                <c:pt idx="38">
                  <c:v>-14576</c:v>
                </c:pt>
                <c:pt idx="39">
                  <c:v>-14571</c:v>
                </c:pt>
                <c:pt idx="40">
                  <c:v>-14571</c:v>
                </c:pt>
                <c:pt idx="41">
                  <c:v>-14528</c:v>
                </c:pt>
                <c:pt idx="42">
                  <c:v>-14427</c:v>
                </c:pt>
                <c:pt idx="43">
                  <c:v>-14135</c:v>
                </c:pt>
                <c:pt idx="44">
                  <c:v>-12794</c:v>
                </c:pt>
                <c:pt idx="45">
                  <c:v>-12794</c:v>
                </c:pt>
                <c:pt idx="46">
                  <c:v>-12093</c:v>
                </c:pt>
                <c:pt idx="47">
                  <c:v>-12057</c:v>
                </c:pt>
                <c:pt idx="48">
                  <c:v>-12055</c:v>
                </c:pt>
                <c:pt idx="49">
                  <c:v>-12050</c:v>
                </c:pt>
                <c:pt idx="50">
                  <c:v>-12045</c:v>
                </c:pt>
                <c:pt idx="51">
                  <c:v>-12045</c:v>
                </c:pt>
                <c:pt idx="52">
                  <c:v>-12041.5</c:v>
                </c:pt>
                <c:pt idx="53">
                  <c:v>-12038</c:v>
                </c:pt>
                <c:pt idx="54">
                  <c:v>-11997</c:v>
                </c:pt>
                <c:pt idx="55">
                  <c:v>-11990</c:v>
                </c:pt>
                <c:pt idx="56">
                  <c:v>-11909.5</c:v>
                </c:pt>
                <c:pt idx="57">
                  <c:v>-11896</c:v>
                </c:pt>
                <c:pt idx="58">
                  <c:v>-11382.5</c:v>
                </c:pt>
                <c:pt idx="59">
                  <c:v>-10826</c:v>
                </c:pt>
                <c:pt idx="60">
                  <c:v>-10790</c:v>
                </c:pt>
                <c:pt idx="61">
                  <c:v>-6524</c:v>
                </c:pt>
                <c:pt idx="62">
                  <c:v>-6479.5</c:v>
                </c:pt>
                <c:pt idx="63">
                  <c:v>-6455.5</c:v>
                </c:pt>
                <c:pt idx="64">
                  <c:v>-6339</c:v>
                </c:pt>
                <c:pt idx="65">
                  <c:v>-4597</c:v>
                </c:pt>
                <c:pt idx="66">
                  <c:v>-4597</c:v>
                </c:pt>
                <c:pt idx="67">
                  <c:v>-4597</c:v>
                </c:pt>
                <c:pt idx="68">
                  <c:v>-3933</c:v>
                </c:pt>
                <c:pt idx="69">
                  <c:v>-3932.5</c:v>
                </c:pt>
                <c:pt idx="70">
                  <c:v>-2170.5</c:v>
                </c:pt>
                <c:pt idx="71">
                  <c:v>-2083</c:v>
                </c:pt>
                <c:pt idx="72">
                  <c:v>-1566.5</c:v>
                </c:pt>
                <c:pt idx="73">
                  <c:v>-1544</c:v>
                </c:pt>
                <c:pt idx="74">
                  <c:v>-1467</c:v>
                </c:pt>
                <c:pt idx="75">
                  <c:v>-1412</c:v>
                </c:pt>
                <c:pt idx="76">
                  <c:v>-1215</c:v>
                </c:pt>
                <c:pt idx="77">
                  <c:v>-1215</c:v>
                </c:pt>
                <c:pt idx="78">
                  <c:v>-1056</c:v>
                </c:pt>
                <c:pt idx="79">
                  <c:v>-780</c:v>
                </c:pt>
                <c:pt idx="80">
                  <c:v>-696.5</c:v>
                </c:pt>
                <c:pt idx="81">
                  <c:v>-696.5</c:v>
                </c:pt>
                <c:pt idx="82">
                  <c:v>-248</c:v>
                </c:pt>
                <c:pt idx="83">
                  <c:v>-176.5</c:v>
                </c:pt>
                <c:pt idx="84">
                  <c:v>-137</c:v>
                </c:pt>
                <c:pt idx="85">
                  <c:v>-125</c:v>
                </c:pt>
                <c:pt idx="86">
                  <c:v>-68.5</c:v>
                </c:pt>
                <c:pt idx="87">
                  <c:v>-25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363</c:v>
                </c:pt>
                <c:pt idx="92">
                  <c:v>1138.5</c:v>
                </c:pt>
                <c:pt idx="93">
                  <c:v>1166</c:v>
                </c:pt>
                <c:pt idx="94">
                  <c:v>1686</c:v>
                </c:pt>
                <c:pt idx="95">
                  <c:v>1854</c:v>
                </c:pt>
                <c:pt idx="96">
                  <c:v>2225</c:v>
                </c:pt>
                <c:pt idx="97">
                  <c:v>2949</c:v>
                </c:pt>
                <c:pt idx="98">
                  <c:v>3584</c:v>
                </c:pt>
                <c:pt idx="99">
                  <c:v>4380</c:v>
                </c:pt>
                <c:pt idx="100">
                  <c:v>6037.5</c:v>
                </c:pt>
                <c:pt idx="101">
                  <c:v>6053</c:v>
                </c:pt>
                <c:pt idx="102">
                  <c:v>6089</c:v>
                </c:pt>
                <c:pt idx="103">
                  <c:v>6214</c:v>
                </c:pt>
                <c:pt idx="104">
                  <c:v>6222.5</c:v>
                </c:pt>
                <c:pt idx="105">
                  <c:v>6234.5</c:v>
                </c:pt>
                <c:pt idx="106">
                  <c:v>6238</c:v>
                </c:pt>
                <c:pt idx="107">
                  <c:v>6617.5</c:v>
                </c:pt>
                <c:pt idx="108">
                  <c:v>6681</c:v>
                </c:pt>
                <c:pt idx="109">
                  <c:v>6681</c:v>
                </c:pt>
                <c:pt idx="110">
                  <c:v>6732.5</c:v>
                </c:pt>
                <c:pt idx="111">
                  <c:v>6741</c:v>
                </c:pt>
                <c:pt idx="112">
                  <c:v>6753</c:v>
                </c:pt>
                <c:pt idx="113">
                  <c:v>6811.5</c:v>
                </c:pt>
                <c:pt idx="114">
                  <c:v>6825</c:v>
                </c:pt>
                <c:pt idx="115">
                  <c:v>6869.5</c:v>
                </c:pt>
                <c:pt idx="116">
                  <c:v>7292</c:v>
                </c:pt>
                <c:pt idx="117">
                  <c:v>7300.5</c:v>
                </c:pt>
                <c:pt idx="118">
                  <c:v>7304</c:v>
                </c:pt>
                <c:pt idx="119">
                  <c:v>7333</c:v>
                </c:pt>
                <c:pt idx="120">
                  <c:v>7345</c:v>
                </c:pt>
                <c:pt idx="121">
                  <c:v>7448</c:v>
                </c:pt>
                <c:pt idx="122">
                  <c:v>7472</c:v>
                </c:pt>
                <c:pt idx="123">
                  <c:v>7583</c:v>
                </c:pt>
                <c:pt idx="124">
                  <c:v>7902</c:v>
                </c:pt>
                <c:pt idx="125">
                  <c:v>8006</c:v>
                </c:pt>
                <c:pt idx="126">
                  <c:v>8627</c:v>
                </c:pt>
                <c:pt idx="127">
                  <c:v>8663</c:v>
                </c:pt>
                <c:pt idx="128">
                  <c:v>8735</c:v>
                </c:pt>
                <c:pt idx="129">
                  <c:v>10337</c:v>
                </c:pt>
                <c:pt idx="130">
                  <c:v>10441</c:v>
                </c:pt>
                <c:pt idx="131">
                  <c:v>11068</c:v>
                </c:pt>
                <c:pt idx="132">
                  <c:v>12867.5</c:v>
                </c:pt>
                <c:pt idx="133">
                  <c:v>12967</c:v>
                </c:pt>
                <c:pt idx="134">
                  <c:v>12970.5</c:v>
                </c:pt>
                <c:pt idx="135">
                  <c:v>12972</c:v>
                </c:pt>
                <c:pt idx="136">
                  <c:v>13463</c:v>
                </c:pt>
                <c:pt idx="137">
                  <c:v>13562.5</c:v>
                </c:pt>
                <c:pt idx="138">
                  <c:v>13570</c:v>
                </c:pt>
                <c:pt idx="139">
                  <c:v>14263</c:v>
                </c:pt>
                <c:pt idx="140">
                  <c:v>14820.5</c:v>
                </c:pt>
                <c:pt idx="141">
                  <c:v>14870</c:v>
                </c:pt>
                <c:pt idx="142">
                  <c:v>14927</c:v>
                </c:pt>
                <c:pt idx="143">
                  <c:v>15260</c:v>
                </c:pt>
                <c:pt idx="144">
                  <c:v>15533</c:v>
                </c:pt>
                <c:pt idx="145">
                  <c:v>15538</c:v>
                </c:pt>
                <c:pt idx="146">
                  <c:v>15553</c:v>
                </c:pt>
                <c:pt idx="147">
                  <c:v>15580</c:v>
                </c:pt>
                <c:pt idx="148">
                  <c:v>16053</c:v>
                </c:pt>
                <c:pt idx="149">
                  <c:v>16071</c:v>
                </c:pt>
                <c:pt idx="150">
                  <c:v>16167.5</c:v>
                </c:pt>
                <c:pt idx="151">
                  <c:v>16173</c:v>
                </c:pt>
                <c:pt idx="152">
                  <c:v>16214</c:v>
                </c:pt>
                <c:pt idx="153">
                  <c:v>16281</c:v>
                </c:pt>
                <c:pt idx="154">
                  <c:v>16615.5</c:v>
                </c:pt>
                <c:pt idx="155">
                  <c:v>16620.5</c:v>
                </c:pt>
                <c:pt idx="156">
                  <c:v>16641</c:v>
                </c:pt>
                <c:pt idx="157">
                  <c:v>16643</c:v>
                </c:pt>
                <c:pt idx="158">
                  <c:v>16644.5</c:v>
                </c:pt>
                <c:pt idx="159">
                  <c:v>16667</c:v>
                </c:pt>
                <c:pt idx="160">
                  <c:v>16672</c:v>
                </c:pt>
                <c:pt idx="161">
                  <c:v>16693</c:v>
                </c:pt>
                <c:pt idx="162">
                  <c:v>16720</c:v>
                </c:pt>
                <c:pt idx="163">
                  <c:v>16730.5</c:v>
                </c:pt>
                <c:pt idx="164">
                  <c:v>16730.5</c:v>
                </c:pt>
                <c:pt idx="165">
                  <c:v>16780</c:v>
                </c:pt>
                <c:pt idx="166">
                  <c:v>16787</c:v>
                </c:pt>
                <c:pt idx="167">
                  <c:v>16792</c:v>
                </c:pt>
                <c:pt idx="168">
                  <c:v>16845</c:v>
                </c:pt>
                <c:pt idx="169">
                  <c:v>16848.5</c:v>
                </c:pt>
                <c:pt idx="170">
                  <c:v>16852</c:v>
                </c:pt>
                <c:pt idx="171">
                  <c:v>16862.5</c:v>
                </c:pt>
                <c:pt idx="172">
                  <c:v>17272.5</c:v>
                </c:pt>
                <c:pt idx="173">
                  <c:v>17307</c:v>
                </c:pt>
                <c:pt idx="174">
                  <c:v>17310.5</c:v>
                </c:pt>
                <c:pt idx="175">
                  <c:v>17319</c:v>
                </c:pt>
                <c:pt idx="176">
                  <c:v>17327.5</c:v>
                </c:pt>
                <c:pt idx="177">
                  <c:v>17343</c:v>
                </c:pt>
                <c:pt idx="178">
                  <c:v>17430.5</c:v>
                </c:pt>
                <c:pt idx="179">
                  <c:v>17452.5</c:v>
                </c:pt>
                <c:pt idx="180">
                  <c:v>17452.5</c:v>
                </c:pt>
                <c:pt idx="181">
                  <c:v>17484</c:v>
                </c:pt>
                <c:pt idx="182">
                  <c:v>17786</c:v>
                </c:pt>
                <c:pt idx="183">
                  <c:v>17807</c:v>
                </c:pt>
                <c:pt idx="184">
                  <c:v>17855</c:v>
                </c:pt>
                <c:pt idx="185">
                  <c:v>17890</c:v>
                </c:pt>
                <c:pt idx="186">
                  <c:v>17890.5</c:v>
                </c:pt>
                <c:pt idx="187">
                  <c:v>17890.5</c:v>
                </c:pt>
                <c:pt idx="188">
                  <c:v>17890.5</c:v>
                </c:pt>
                <c:pt idx="189">
                  <c:v>18005</c:v>
                </c:pt>
                <c:pt idx="190">
                  <c:v>18087.5</c:v>
                </c:pt>
                <c:pt idx="191">
                  <c:v>18087.5</c:v>
                </c:pt>
                <c:pt idx="192">
                  <c:v>18099.5</c:v>
                </c:pt>
                <c:pt idx="193">
                  <c:v>18494.5</c:v>
                </c:pt>
                <c:pt idx="194">
                  <c:v>18494.5</c:v>
                </c:pt>
                <c:pt idx="195">
                  <c:v>18494.5</c:v>
                </c:pt>
                <c:pt idx="196">
                  <c:v>18495</c:v>
                </c:pt>
                <c:pt idx="197">
                  <c:v>18606</c:v>
                </c:pt>
                <c:pt idx="198">
                  <c:v>18609.5</c:v>
                </c:pt>
                <c:pt idx="199">
                  <c:v>18618</c:v>
                </c:pt>
                <c:pt idx="200">
                  <c:v>18651</c:v>
                </c:pt>
                <c:pt idx="201">
                  <c:v>18710.5</c:v>
                </c:pt>
                <c:pt idx="202">
                  <c:v>18710.5</c:v>
                </c:pt>
                <c:pt idx="203">
                  <c:v>18710.5</c:v>
                </c:pt>
                <c:pt idx="204">
                  <c:v>19069.5</c:v>
                </c:pt>
                <c:pt idx="205">
                  <c:v>19081.5</c:v>
                </c:pt>
                <c:pt idx="206">
                  <c:v>19105.5</c:v>
                </c:pt>
                <c:pt idx="207">
                  <c:v>19114</c:v>
                </c:pt>
                <c:pt idx="208">
                  <c:v>19122.5</c:v>
                </c:pt>
                <c:pt idx="209">
                  <c:v>19122.5</c:v>
                </c:pt>
                <c:pt idx="210">
                  <c:v>19153.5</c:v>
                </c:pt>
                <c:pt idx="211">
                  <c:v>19153.5</c:v>
                </c:pt>
                <c:pt idx="212">
                  <c:v>19257</c:v>
                </c:pt>
                <c:pt idx="213">
                  <c:v>19282</c:v>
                </c:pt>
                <c:pt idx="214">
                  <c:v>19282</c:v>
                </c:pt>
                <c:pt idx="215">
                  <c:v>19282</c:v>
                </c:pt>
                <c:pt idx="216">
                  <c:v>19285</c:v>
                </c:pt>
                <c:pt idx="217">
                  <c:v>19297</c:v>
                </c:pt>
                <c:pt idx="218">
                  <c:v>19314.5</c:v>
                </c:pt>
                <c:pt idx="219">
                  <c:v>19321.5</c:v>
                </c:pt>
                <c:pt idx="220">
                  <c:v>19321.5</c:v>
                </c:pt>
                <c:pt idx="221">
                  <c:v>19321.5</c:v>
                </c:pt>
                <c:pt idx="222">
                  <c:v>19337</c:v>
                </c:pt>
                <c:pt idx="223">
                  <c:v>19746</c:v>
                </c:pt>
                <c:pt idx="224">
                  <c:v>19754</c:v>
                </c:pt>
                <c:pt idx="225">
                  <c:v>19770</c:v>
                </c:pt>
                <c:pt idx="226">
                  <c:v>19805.5</c:v>
                </c:pt>
                <c:pt idx="227">
                  <c:v>19824.5</c:v>
                </c:pt>
                <c:pt idx="228">
                  <c:v>19824.5</c:v>
                </c:pt>
                <c:pt idx="229">
                  <c:v>19854</c:v>
                </c:pt>
                <c:pt idx="230">
                  <c:v>19871</c:v>
                </c:pt>
                <c:pt idx="231">
                  <c:v>19896.5</c:v>
                </c:pt>
                <c:pt idx="232">
                  <c:v>19896.5</c:v>
                </c:pt>
                <c:pt idx="233">
                  <c:v>19914</c:v>
                </c:pt>
                <c:pt idx="234">
                  <c:v>19951.5</c:v>
                </c:pt>
                <c:pt idx="235">
                  <c:v>19951.5</c:v>
                </c:pt>
                <c:pt idx="236">
                  <c:v>19989</c:v>
                </c:pt>
                <c:pt idx="237">
                  <c:v>20013</c:v>
                </c:pt>
                <c:pt idx="238">
                  <c:v>20364.5</c:v>
                </c:pt>
                <c:pt idx="239">
                  <c:v>20432</c:v>
                </c:pt>
                <c:pt idx="240">
                  <c:v>20460.5</c:v>
                </c:pt>
                <c:pt idx="241">
                  <c:v>20461</c:v>
                </c:pt>
                <c:pt idx="242">
                  <c:v>20462</c:v>
                </c:pt>
                <c:pt idx="243">
                  <c:v>20473</c:v>
                </c:pt>
                <c:pt idx="244">
                  <c:v>20476.5</c:v>
                </c:pt>
                <c:pt idx="245">
                  <c:v>20492</c:v>
                </c:pt>
                <c:pt idx="246">
                  <c:v>20495.5</c:v>
                </c:pt>
                <c:pt idx="247">
                  <c:v>20497</c:v>
                </c:pt>
                <c:pt idx="248">
                  <c:v>20523</c:v>
                </c:pt>
                <c:pt idx="249">
                  <c:v>20524.5</c:v>
                </c:pt>
                <c:pt idx="250">
                  <c:v>20533</c:v>
                </c:pt>
                <c:pt idx="251">
                  <c:v>20533</c:v>
                </c:pt>
                <c:pt idx="252">
                  <c:v>20533</c:v>
                </c:pt>
                <c:pt idx="253">
                  <c:v>20540</c:v>
                </c:pt>
                <c:pt idx="254">
                  <c:v>20548.5</c:v>
                </c:pt>
                <c:pt idx="255">
                  <c:v>20554</c:v>
                </c:pt>
                <c:pt idx="256">
                  <c:v>20554</c:v>
                </c:pt>
                <c:pt idx="257">
                  <c:v>20557</c:v>
                </c:pt>
                <c:pt idx="258">
                  <c:v>20560.5</c:v>
                </c:pt>
                <c:pt idx="259">
                  <c:v>20617</c:v>
                </c:pt>
                <c:pt idx="260">
                  <c:v>21003.5</c:v>
                </c:pt>
                <c:pt idx="261">
                  <c:v>21036</c:v>
                </c:pt>
                <c:pt idx="262">
                  <c:v>21183.5</c:v>
                </c:pt>
                <c:pt idx="263">
                  <c:v>21189</c:v>
                </c:pt>
                <c:pt idx="264">
                  <c:v>21707.5</c:v>
                </c:pt>
                <c:pt idx="265">
                  <c:v>21707.5</c:v>
                </c:pt>
                <c:pt idx="266">
                  <c:v>21707.5</c:v>
                </c:pt>
                <c:pt idx="267">
                  <c:v>21707.5</c:v>
                </c:pt>
                <c:pt idx="268">
                  <c:v>21707.5</c:v>
                </c:pt>
                <c:pt idx="269">
                  <c:v>21709</c:v>
                </c:pt>
                <c:pt idx="270">
                  <c:v>21709</c:v>
                </c:pt>
                <c:pt idx="271">
                  <c:v>21709</c:v>
                </c:pt>
                <c:pt idx="272">
                  <c:v>21709</c:v>
                </c:pt>
                <c:pt idx="273">
                  <c:v>21709</c:v>
                </c:pt>
                <c:pt idx="274">
                  <c:v>21709</c:v>
                </c:pt>
                <c:pt idx="275">
                  <c:v>21748</c:v>
                </c:pt>
                <c:pt idx="276">
                  <c:v>21748</c:v>
                </c:pt>
                <c:pt idx="277">
                  <c:v>21748</c:v>
                </c:pt>
                <c:pt idx="278">
                  <c:v>21800</c:v>
                </c:pt>
                <c:pt idx="279">
                  <c:v>21800</c:v>
                </c:pt>
                <c:pt idx="280">
                  <c:v>21800</c:v>
                </c:pt>
                <c:pt idx="281">
                  <c:v>21800</c:v>
                </c:pt>
                <c:pt idx="282">
                  <c:v>21800</c:v>
                </c:pt>
                <c:pt idx="283">
                  <c:v>21800</c:v>
                </c:pt>
                <c:pt idx="284">
                  <c:v>21805</c:v>
                </c:pt>
                <c:pt idx="285">
                  <c:v>21829</c:v>
                </c:pt>
                <c:pt idx="286">
                  <c:v>21832.5</c:v>
                </c:pt>
                <c:pt idx="287">
                  <c:v>21832.5</c:v>
                </c:pt>
                <c:pt idx="288">
                  <c:v>21832.5</c:v>
                </c:pt>
                <c:pt idx="289">
                  <c:v>21832.5</c:v>
                </c:pt>
                <c:pt idx="290">
                  <c:v>21832.5</c:v>
                </c:pt>
                <c:pt idx="291">
                  <c:v>21832.5</c:v>
                </c:pt>
                <c:pt idx="292">
                  <c:v>21836</c:v>
                </c:pt>
                <c:pt idx="293">
                  <c:v>21836</c:v>
                </c:pt>
                <c:pt idx="294">
                  <c:v>21836</c:v>
                </c:pt>
                <c:pt idx="295">
                  <c:v>21836</c:v>
                </c:pt>
                <c:pt idx="296">
                  <c:v>21836</c:v>
                </c:pt>
                <c:pt idx="297">
                  <c:v>21836</c:v>
                </c:pt>
                <c:pt idx="298">
                  <c:v>21839.5</c:v>
                </c:pt>
                <c:pt idx="299">
                  <c:v>21839.5</c:v>
                </c:pt>
                <c:pt idx="300">
                  <c:v>21839.5</c:v>
                </c:pt>
                <c:pt idx="301">
                  <c:v>21839.5</c:v>
                </c:pt>
                <c:pt idx="302">
                  <c:v>21839.5</c:v>
                </c:pt>
                <c:pt idx="303">
                  <c:v>21839.5</c:v>
                </c:pt>
                <c:pt idx="304">
                  <c:v>21848</c:v>
                </c:pt>
                <c:pt idx="305">
                  <c:v>21848</c:v>
                </c:pt>
                <c:pt idx="306">
                  <c:v>21848</c:v>
                </c:pt>
                <c:pt idx="307">
                  <c:v>21848</c:v>
                </c:pt>
                <c:pt idx="308">
                  <c:v>21848</c:v>
                </c:pt>
                <c:pt idx="309">
                  <c:v>21848</c:v>
                </c:pt>
                <c:pt idx="310">
                  <c:v>22247.5</c:v>
                </c:pt>
                <c:pt idx="311">
                  <c:v>22332</c:v>
                </c:pt>
                <c:pt idx="312">
                  <c:v>22332</c:v>
                </c:pt>
                <c:pt idx="313">
                  <c:v>22332</c:v>
                </c:pt>
                <c:pt idx="314">
                  <c:v>22332</c:v>
                </c:pt>
                <c:pt idx="315">
                  <c:v>22332</c:v>
                </c:pt>
                <c:pt idx="316">
                  <c:v>22332</c:v>
                </c:pt>
                <c:pt idx="317">
                  <c:v>22429.5</c:v>
                </c:pt>
                <c:pt idx="318">
                  <c:v>22451.5</c:v>
                </c:pt>
                <c:pt idx="319">
                  <c:v>22470.5</c:v>
                </c:pt>
                <c:pt idx="320">
                  <c:v>22471</c:v>
                </c:pt>
                <c:pt idx="321">
                  <c:v>22471</c:v>
                </c:pt>
                <c:pt idx="322">
                  <c:v>22471</c:v>
                </c:pt>
                <c:pt idx="323">
                  <c:v>22471</c:v>
                </c:pt>
                <c:pt idx="324">
                  <c:v>22471</c:v>
                </c:pt>
                <c:pt idx="325">
                  <c:v>22471</c:v>
                </c:pt>
                <c:pt idx="326">
                  <c:v>22494.5</c:v>
                </c:pt>
                <c:pt idx="327">
                  <c:v>22894.5</c:v>
                </c:pt>
                <c:pt idx="328">
                  <c:v>22903</c:v>
                </c:pt>
                <c:pt idx="329">
                  <c:v>22950</c:v>
                </c:pt>
                <c:pt idx="330">
                  <c:v>22987</c:v>
                </c:pt>
                <c:pt idx="331">
                  <c:v>22989</c:v>
                </c:pt>
                <c:pt idx="332">
                  <c:v>23015</c:v>
                </c:pt>
                <c:pt idx="333">
                  <c:v>23015</c:v>
                </c:pt>
                <c:pt idx="334">
                  <c:v>23015</c:v>
                </c:pt>
                <c:pt idx="335">
                  <c:v>23030.5</c:v>
                </c:pt>
                <c:pt idx="336">
                  <c:v>23030.5</c:v>
                </c:pt>
                <c:pt idx="337">
                  <c:v>23030.5</c:v>
                </c:pt>
                <c:pt idx="338">
                  <c:v>23031.5</c:v>
                </c:pt>
                <c:pt idx="339">
                  <c:v>23035</c:v>
                </c:pt>
                <c:pt idx="340">
                  <c:v>23047.5</c:v>
                </c:pt>
                <c:pt idx="341">
                  <c:v>23047.5</c:v>
                </c:pt>
                <c:pt idx="342">
                  <c:v>23047.5</c:v>
                </c:pt>
                <c:pt idx="343">
                  <c:v>23071.5</c:v>
                </c:pt>
                <c:pt idx="344">
                  <c:v>23071.5</c:v>
                </c:pt>
                <c:pt idx="345">
                  <c:v>23071.5</c:v>
                </c:pt>
                <c:pt idx="346">
                  <c:v>23098.5</c:v>
                </c:pt>
                <c:pt idx="347">
                  <c:v>23140</c:v>
                </c:pt>
                <c:pt idx="348">
                  <c:v>23429</c:v>
                </c:pt>
                <c:pt idx="349">
                  <c:v>23549</c:v>
                </c:pt>
                <c:pt idx="350">
                  <c:v>23557</c:v>
                </c:pt>
                <c:pt idx="351">
                  <c:v>23751</c:v>
                </c:pt>
                <c:pt idx="352">
                  <c:v>24100</c:v>
                </c:pt>
                <c:pt idx="353">
                  <c:v>24105</c:v>
                </c:pt>
                <c:pt idx="354">
                  <c:v>24121.5</c:v>
                </c:pt>
                <c:pt idx="355">
                  <c:v>24157.5</c:v>
                </c:pt>
                <c:pt idx="356">
                  <c:v>24728</c:v>
                </c:pt>
                <c:pt idx="357">
                  <c:v>24745</c:v>
                </c:pt>
                <c:pt idx="358">
                  <c:v>24834</c:v>
                </c:pt>
                <c:pt idx="359">
                  <c:v>25469</c:v>
                </c:pt>
                <c:pt idx="360">
                  <c:v>25943</c:v>
                </c:pt>
                <c:pt idx="361">
                  <c:v>26028</c:v>
                </c:pt>
                <c:pt idx="362">
                  <c:v>26068</c:v>
                </c:pt>
                <c:pt idx="363">
                  <c:v>26193</c:v>
                </c:pt>
                <c:pt idx="364">
                  <c:v>26624</c:v>
                </c:pt>
                <c:pt idx="365">
                  <c:v>26634.5</c:v>
                </c:pt>
                <c:pt idx="366">
                  <c:v>26648.5</c:v>
                </c:pt>
                <c:pt idx="367">
                  <c:v>26783</c:v>
                </c:pt>
                <c:pt idx="368">
                  <c:v>27326</c:v>
                </c:pt>
                <c:pt idx="369">
                  <c:v>27377</c:v>
                </c:pt>
                <c:pt idx="370">
                  <c:v>27389</c:v>
                </c:pt>
                <c:pt idx="371">
                  <c:v>27882</c:v>
                </c:pt>
                <c:pt idx="372">
                  <c:v>27998</c:v>
                </c:pt>
                <c:pt idx="373">
                  <c:v>28175</c:v>
                </c:pt>
              </c:numCache>
            </c:numRef>
          </c:xVal>
          <c:yVal>
            <c:numRef>
              <c:f>Active!$K$21:$K$923</c:f>
              <c:numCache>
                <c:formatCode>General</c:formatCode>
                <c:ptCount val="903"/>
                <c:pt idx="90">
                  <c:v>0</c:v>
                </c:pt>
                <c:pt idx="113">
                  <c:v>2.5970000060624443E-3</c:v>
                </c:pt>
                <c:pt idx="131">
                  <c:v>2.3403999999572989E-2</c:v>
                </c:pt>
                <c:pt idx="138">
                  <c:v>3.7290000007487833E-2</c:v>
                </c:pt>
                <c:pt idx="139">
                  <c:v>4.381400000420399E-2</c:v>
                </c:pt>
                <c:pt idx="140">
                  <c:v>3.9199000006192364E-2</c:v>
                </c:pt>
                <c:pt idx="141">
                  <c:v>3.7760000006528571E-2</c:v>
                </c:pt>
                <c:pt idx="142">
                  <c:v>3.7506000000576023E-2</c:v>
                </c:pt>
                <c:pt idx="143">
                  <c:v>4.1079999995417893E-2</c:v>
                </c:pt>
                <c:pt idx="144">
                  <c:v>4.1574000002583489E-2</c:v>
                </c:pt>
                <c:pt idx="145">
                  <c:v>4.4164000006276183E-2</c:v>
                </c:pt>
                <c:pt idx="147">
                  <c:v>4.5740000001387671E-2</c:v>
                </c:pt>
                <c:pt idx="148">
                  <c:v>5.4034000007959548E-2</c:v>
                </c:pt>
                <c:pt idx="149">
                  <c:v>5.2538000003551133E-2</c:v>
                </c:pt>
                <c:pt idx="150">
                  <c:v>5.656499999895459E-2</c:v>
                </c:pt>
                <c:pt idx="151">
                  <c:v>5.239399999845773E-2</c:v>
                </c:pt>
                <c:pt idx="152">
                  <c:v>5.3592000003845897E-2</c:v>
                </c:pt>
                <c:pt idx="153">
                  <c:v>5.2217999997083098E-2</c:v>
                </c:pt>
                <c:pt idx="155">
                  <c:v>4.8899000001256354E-2</c:v>
                </c:pt>
                <c:pt idx="159">
                  <c:v>5.3426000005856622E-2</c:v>
                </c:pt>
                <c:pt idx="160">
                  <c:v>4.7815999998420011E-2</c:v>
                </c:pt>
                <c:pt idx="161">
                  <c:v>4.6754000002692919E-2</c:v>
                </c:pt>
                <c:pt idx="163">
                  <c:v>4.8079000000143424E-2</c:v>
                </c:pt>
                <c:pt idx="164">
                  <c:v>4.8868999998376239E-2</c:v>
                </c:pt>
                <c:pt idx="166">
                  <c:v>4.7286000000895001E-2</c:v>
                </c:pt>
                <c:pt idx="167">
                  <c:v>4.7176000007311814E-2</c:v>
                </c:pt>
                <c:pt idx="168">
                  <c:v>4.7310000001743902E-2</c:v>
                </c:pt>
                <c:pt idx="169">
                  <c:v>4.9083000005339272E-2</c:v>
                </c:pt>
                <c:pt idx="172">
                  <c:v>5.1055000003543682E-2</c:v>
                </c:pt>
                <c:pt idx="173">
                  <c:v>5.0946000003023073E-2</c:v>
                </c:pt>
                <c:pt idx="174">
                  <c:v>5.1929000001109671E-2</c:v>
                </c:pt>
                <c:pt idx="175">
                  <c:v>5.0082000008842442E-2</c:v>
                </c:pt>
                <c:pt idx="177">
                  <c:v>5.1954000002297107E-2</c:v>
                </c:pt>
                <c:pt idx="179">
                  <c:v>5.3055000003951136E-2</c:v>
                </c:pt>
                <c:pt idx="180">
                  <c:v>5.3095000002940651E-2</c:v>
                </c:pt>
                <c:pt idx="181">
                  <c:v>5.1652000001922715E-2</c:v>
                </c:pt>
                <c:pt idx="183">
                  <c:v>5.7046000001719221E-2</c:v>
                </c:pt>
                <c:pt idx="184">
                  <c:v>5.8089999998628628E-2</c:v>
                </c:pt>
                <c:pt idx="185">
                  <c:v>5.8720000000903383E-2</c:v>
                </c:pt>
                <c:pt idx="186">
                  <c:v>5.9109000001626555E-2</c:v>
                </c:pt>
                <c:pt idx="187">
                  <c:v>6.0788999995565973E-2</c:v>
                </c:pt>
                <c:pt idx="188">
                  <c:v>6.1798999995517079E-2</c:v>
                </c:pt>
                <c:pt idx="189">
                  <c:v>5.8690000005299225E-2</c:v>
                </c:pt>
                <c:pt idx="190">
                  <c:v>6.3715000003867317E-2</c:v>
                </c:pt>
                <c:pt idx="191">
                  <c:v>6.4315000003261957E-2</c:v>
                </c:pt>
                <c:pt idx="193">
                  <c:v>6.2621000004583038E-2</c:v>
                </c:pt>
                <c:pt idx="194">
                  <c:v>6.3121000006503891E-2</c:v>
                </c:pt>
                <c:pt idx="195">
                  <c:v>6.4521000007516704E-2</c:v>
                </c:pt>
                <c:pt idx="196">
                  <c:v>6.1910000003990717E-2</c:v>
                </c:pt>
                <c:pt idx="197">
                  <c:v>5.9468000006745569E-2</c:v>
                </c:pt>
                <c:pt idx="198">
                  <c:v>7.1341000002576038E-2</c:v>
                </c:pt>
                <c:pt idx="199">
                  <c:v>6.0504000000946689E-2</c:v>
                </c:pt>
                <c:pt idx="200">
                  <c:v>6.1678000005485956E-2</c:v>
                </c:pt>
                <c:pt idx="201">
                  <c:v>6.1299000000872184E-2</c:v>
                </c:pt>
                <c:pt idx="202">
                  <c:v>6.2099000002490357E-2</c:v>
                </c:pt>
                <c:pt idx="203">
                  <c:v>6.2599000004411209E-2</c:v>
                </c:pt>
                <c:pt idx="204">
                  <c:v>5.742100000497885E-2</c:v>
                </c:pt>
                <c:pt idx="205">
                  <c:v>5.8657000001403503E-2</c:v>
                </c:pt>
                <c:pt idx="207">
                  <c:v>5.8292000008805189E-2</c:v>
                </c:pt>
                <c:pt idx="208">
                  <c:v>5.6765000001178123E-2</c:v>
                </c:pt>
                <c:pt idx="209">
                  <c:v>5.7464999998046551E-2</c:v>
                </c:pt>
                <c:pt idx="210">
                  <c:v>5.8143000002019107E-2</c:v>
                </c:pt>
                <c:pt idx="211">
                  <c:v>5.894300000363728E-2</c:v>
                </c:pt>
                <c:pt idx="212">
                  <c:v>5.9346000001823995E-2</c:v>
                </c:pt>
                <c:pt idx="213">
                  <c:v>5.8956000000762288E-2</c:v>
                </c:pt>
                <c:pt idx="214">
                  <c:v>5.9256000000459608E-2</c:v>
                </c:pt>
                <c:pt idx="215">
                  <c:v>5.9356000005209353E-2</c:v>
                </c:pt>
                <c:pt idx="216">
                  <c:v>5.9530000005906913E-2</c:v>
                </c:pt>
                <c:pt idx="217">
                  <c:v>5.7765999998082407E-2</c:v>
                </c:pt>
                <c:pt idx="218">
                  <c:v>6.0631000000284985E-2</c:v>
                </c:pt>
                <c:pt idx="219">
                  <c:v>6.1327000003075227E-2</c:v>
                </c:pt>
                <c:pt idx="220">
                  <c:v>6.242700000439072E-2</c:v>
                </c:pt>
                <c:pt idx="221">
                  <c:v>6.2476999999489635E-2</c:v>
                </c:pt>
                <c:pt idx="222">
                  <c:v>5.938600000081351E-2</c:v>
                </c:pt>
                <c:pt idx="223">
                  <c:v>6.4688000005844515E-2</c:v>
                </c:pt>
                <c:pt idx="224">
                  <c:v>6.5112000003864523E-2</c:v>
                </c:pt>
                <c:pt idx="225">
                  <c:v>6.5060000000812579E-2</c:v>
                </c:pt>
                <c:pt idx="227">
                  <c:v>6.7910999998275656E-2</c:v>
                </c:pt>
                <c:pt idx="228">
                  <c:v>6.7910999998275656E-2</c:v>
                </c:pt>
                <c:pt idx="229">
                  <c:v>6.5512000008311588E-2</c:v>
                </c:pt>
                <c:pt idx="230">
                  <c:v>6.6338000004179776E-2</c:v>
                </c:pt>
                <c:pt idx="231">
                  <c:v>6.732699999702163E-2</c:v>
                </c:pt>
                <c:pt idx="232">
                  <c:v>6.732699999702163E-2</c:v>
                </c:pt>
                <c:pt idx="233">
                  <c:v>6.7892000006395392E-2</c:v>
                </c:pt>
                <c:pt idx="234">
                  <c:v>7.2217000000819098E-2</c:v>
                </c:pt>
                <c:pt idx="235">
                  <c:v>7.2217000000819098E-2</c:v>
                </c:pt>
                <c:pt idx="237">
                  <c:v>7.0834000005561393E-2</c:v>
                </c:pt>
                <c:pt idx="238">
                  <c:v>7.5531000002229121E-2</c:v>
                </c:pt>
                <c:pt idx="240">
                  <c:v>7.7519000005850103E-2</c:v>
                </c:pt>
                <c:pt idx="241">
                  <c:v>7.4857999999949243E-2</c:v>
                </c:pt>
                <c:pt idx="242">
                  <c:v>7.4436000002606306E-2</c:v>
                </c:pt>
                <c:pt idx="243">
                  <c:v>7.5993999998900108E-2</c:v>
                </c:pt>
                <c:pt idx="244">
                  <c:v>7.7167000003100839E-2</c:v>
                </c:pt>
                <c:pt idx="246">
                  <c:v>7.0949000000837259E-2</c:v>
                </c:pt>
                <c:pt idx="247">
                  <c:v>7.3365999996894971E-2</c:v>
                </c:pt>
                <c:pt idx="248">
                  <c:v>7.4293999998189975E-2</c:v>
                </c:pt>
                <c:pt idx="249">
                  <c:v>7.5911000007181428E-2</c:v>
                </c:pt>
                <c:pt idx="250">
                  <c:v>7.3674000006576534E-2</c:v>
                </c:pt>
                <c:pt idx="251">
                  <c:v>7.4574000005668495E-2</c:v>
                </c:pt>
                <c:pt idx="252">
                  <c:v>7.4774000007892027E-2</c:v>
                </c:pt>
                <c:pt idx="253">
                  <c:v>7.3220000005676411E-2</c:v>
                </c:pt>
                <c:pt idx="254">
                  <c:v>7.6183000004675705E-2</c:v>
                </c:pt>
                <c:pt idx="255">
                  <c:v>7.3512000002665445E-2</c:v>
                </c:pt>
                <c:pt idx="256">
                  <c:v>7.3512000002665445E-2</c:v>
                </c:pt>
                <c:pt idx="257">
                  <c:v>7.3446000002149958E-2</c:v>
                </c:pt>
                <c:pt idx="258">
                  <c:v>7.4719000003824476E-2</c:v>
                </c:pt>
                <c:pt idx="259">
                  <c:v>7.3226000000431668E-2</c:v>
                </c:pt>
                <c:pt idx="263">
                  <c:v>6.784200000402052E-2</c:v>
                </c:pt>
                <c:pt idx="264">
                  <c:v>7.5185000001511071E-2</c:v>
                </c:pt>
                <c:pt idx="265">
                  <c:v>7.5185000001511071E-2</c:v>
                </c:pt>
                <c:pt idx="266">
                  <c:v>7.5385000003734604E-2</c:v>
                </c:pt>
                <c:pt idx="267">
                  <c:v>7.5385000003734604E-2</c:v>
                </c:pt>
                <c:pt idx="268">
                  <c:v>7.5385000003734604E-2</c:v>
                </c:pt>
                <c:pt idx="269">
                  <c:v>7.250200000271434E-2</c:v>
                </c:pt>
                <c:pt idx="270">
                  <c:v>7.250200000271434E-2</c:v>
                </c:pt>
                <c:pt idx="271">
                  <c:v>7.3501999999280088E-2</c:v>
                </c:pt>
                <c:pt idx="272">
                  <c:v>7.3501999999280088E-2</c:v>
                </c:pt>
                <c:pt idx="273">
                  <c:v>7.370200000150362E-2</c:v>
                </c:pt>
                <c:pt idx="274">
                  <c:v>7.370200000150362E-2</c:v>
                </c:pt>
                <c:pt idx="275">
                  <c:v>7.3364000003493857E-2</c:v>
                </c:pt>
                <c:pt idx="276">
                  <c:v>7.3654000007081777E-2</c:v>
                </c:pt>
                <c:pt idx="277">
                  <c:v>7.3964000002888497E-2</c:v>
                </c:pt>
                <c:pt idx="278">
                  <c:v>7.3900000003050081E-2</c:v>
                </c:pt>
                <c:pt idx="279">
                  <c:v>7.3900000003050081E-2</c:v>
                </c:pt>
                <c:pt idx="280">
                  <c:v>7.4500000002444722E-2</c:v>
                </c:pt>
                <c:pt idx="281">
                  <c:v>7.4500000002444722E-2</c:v>
                </c:pt>
                <c:pt idx="282">
                  <c:v>7.5400000001536682E-2</c:v>
                </c:pt>
                <c:pt idx="283">
                  <c:v>7.5400000001536682E-2</c:v>
                </c:pt>
                <c:pt idx="284">
                  <c:v>7.4489999999059364E-2</c:v>
                </c:pt>
                <c:pt idx="285">
                  <c:v>7.5762000000395346E-2</c:v>
                </c:pt>
                <c:pt idx="286">
                  <c:v>7.6935000004596077E-2</c:v>
                </c:pt>
                <c:pt idx="287">
                  <c:v>7.6935000004596077E-2</c:v>
                </c:pt>
                <c:pt idx="288">
                  <c:v>7.7035000002069864E-2</c:v>
                </c:pt>
                <c:pt idx="289">
                  <c:v>7.7035000002069864E-2</c:v>
                </c:pt>
                <c:pt idx="290">
                  <c:v>7.7635000001464505E-2</c:v>
                </c:pt>
                <c:pt idx="291">
                  <c:v>7.7635000001464505E-2</c:v>
                </c:pt>
                <c:pt idx="292">
                  <c:v>7.3708000003534835E-2</c:v>
                </c:pt>
                <c:pt idx="293">
                  <c:v>7.3708000003534835E-2</c:v>
                </c:pt>
                <c:pt idx="294">
                  <c:v>7.4708000000100583E-2</c:v>
                </c:pt>
                <c:pt idx="295">
                  <c:v>7.4708000000100583E-2</c:v>
                </c:pt>
                <c:pt idx="296">
                  <c:v>7.5007999999797903E-2</c:v>
                </c:pt>
                <c:pt idx="297">
                  <c:v>7.5007999999797903E-2</c:v>
                </c:pt>
                <c:pt idx="298">
                  <c:v>7.6680999998643529E-2</c:v>
                </c:pt>
                <c:pt idx="299">
                  <c:v>7.6680999998643529E-2</c:v>
                </c:pt>
                <c:pt idx="300">
                  <c:v>7.6881000000867061E-2</c:v>
                </c:pt>
                <c:pt idx="301">
                  <c:v>7.6881000000867061E-2</c:v>
                </c:pt>
                <c:pt idx="302">
                  <c:v>7.7181000000564381E-2</c:v>
                </c:pt>
                <c:pt idx="303">
                  <c:v>7.7181000000564381E-2</c:v>
                </c:pt>
                <c:pt idx="304">
                  <c:v>7.3744000001170207E-2</c:v>
                </c:pt>
                <c:pt idx="305">
                  <c:v>7.3744000001170207E-2</c:v>
                </c:pt>
                <c:pt idx="306">
                  <c:v>7.454400000278838E-2</c:v>
                </c:pt>
                <c:pt idx="307">
                  <c:v>7.454400000278838E-2</c:v>
                </c:pt>
                <c:pt idx="308">
                  <c:v>7.5644000004103873E-2</c:v>
                </c:pt>
                <c:pt idx="309">
                  <c:v>7.5644000004103873E-2</c:v>
                </c:pt>
                <c:pt idx="310">
                  <c:v>8.5005000000819564E-2</c:v>
                </c:pt>
                <c:pt idx="311">
                  <c:v>8.1896000003325753E-2</c:v>
                </c:pt>
                <c:pt idx="312">
                  <c:v>8.1896000003325753E-2</c:v>
                </c:pt>
                <c:pt idx="313">
                  <c:v>8.2796000002417713E-2</c:v>
                </c:pt>
                <c:pt idx="314">
                  <c:v>8.2796000002417713E-2</c:v>
                </c:pt>
                <c:pt idx="315">
                  <c:v>8.3696000001509674E-2</c:v>
                </c:pt>
                <c:pt idx="316">
                  <c:v>8.3696000001509674E-2</c:v>
                </c:pt>
                <c:pt idx="317">
                  <c:v>8.8401000000885688E-2</c:v>
                </c:pt>
                <c:pt idx="318">
                  <c:v>8.6416999998618849E-2</c:v>
                </c:pt>
                <c:pt idx="319">
                  <c:v>8.6998999999195803E-2</c:v>
                </c:pt>
                <c:pt idx="320">
                  <c:v>8.4338000007846858E-2</c:v>
                </c:pt>
                <c:pt idx="321">
                  <c:v>8.4338000007846858E-2</c:v>
                </c:pt>
                <c:pt idx="322">
                  <c:v>8.4438000005320646E-2</c:v>
                </c:pt>
                <c:pt idx="323">
                  <c:v>8.4438000005320646E-2</c:v>
                </c:pt>
                <c:pt idx="324">
                  <c:v>8.5338000004412606E-2</c:v>
                </c:pt>
                <c:pt idx="325">
                  <c:v>8.5338000004412606E-2</c:v>
                </c:pt>
                <c:pt idx="326">
                  <c:v>8.8070999998308253E-2</c:v>
                </c:pt>
                <c:pt idx="327">
                  <c:v>8.4471000001940411E-2</c:v>
                </c:pt>
                <c:pt idx="328">
                  <c:v>8.0134000003454275E-2</c:v>
                </c:pt>
                <c:pt idx="329">
                  <c:v>8.1200000007811468E-2</c:v>
                </c:pt>
                <c:pt idx="330">
                  <c:v>7.9886000006808899E-2</c:v>
                </c:pt>
                <c:pt idx="331">
                  <c:v>8.0342000001110137E-2</c:v>
                </c:pt>
                <c:pt idx="332">
                  <c:v>7.8869999997550622E-2</c:v>
                </c:pt>
                <c:pt idx="333">
                  <c:v>7.9469999996945262E-2</c:v>
                </c:pt>
                <c:pt idx="334">
                  <c:v>7.9969999998866115E-2</c:v>
                </c:pt>
                <c:pt idx="335">
                  <c:v>7.9879000004439149E-2</c:v>
                </c:pt>
                <c:pt idx="336">
                  <c:v>8.0579000001307577E-2</c:v>
                </c:pt>
                <c:pt idx="337">
                  <c:v>8.0978999998478685E-2</c:v>
                </c:pt>
                <c:pt idx="338">
                  <c:v>8.9357000004383735E-2</c:v>
                </c:pt>
                <c:pt idx="339">
                  <c:v>7.7429999997548293E-2</c:v>
                </c:pt>
                <c:pt idx="340">
                  <c:v>7.8905000002123415E-2</c:v>
                </c:pt>
                <c:pt idx="341">
                  <c:v>8.1505000001925509E-2</c:v>
                </c:pt>
                <c:pt idx="342">
                  <c:v>8.3704999997280538E-2</c:v>
                </c:pt>
                <c:pt idx="343">
                  <c:v>8.1077000002551358E-2</c:v>
                </c:pt>
                <c:pt idx="344">
                  <c:v>8.1177000007301103E-2</c:v>
                </c:pt>
                <c:pt idx="345">
                  <c:v>8.1377000002248678E-2</c:v>
                </c:pt>
                <c:pt idx="346">
                  <c:v>8.088300000235904E-2</c:v>
                </c:pt>
                <c:pt idx="347">
                  <c:v>7.8120000005583279E-2</c:v>
                </c:pt>
                <c:pt idx="348">
                  <c:v>7.9561999998986721E-2</c:v>
                </c:pt>
                <c:pt idx="349">
                  <c:v>8.0922000001010019E-2</c:v>
                </c:pt>
                <c:pt idx="350">
                  <c:v>8.0146000000240747E-2</c:v>
                </c:pt>
                <c:pt idx="351">
                  <c:v>8.3178000000771135E-2</c:v>
                </c:pt>
                <c:pt idx="352">
                  <c:v>8.8600000002770685E-2</c:v>
                </c:pt>
                <c:pt idx="353">
                  <c:v>8.849000000191154E-2</c:v>
                </c:pt>
                <c:pt idx="354">
                  <c:v>8.9376999996602535E-2</c:v>
                </c:pt>
                <c:pt idx="355">
                  <c:v>9.3085000000428408E-2</c:v>
                </c:pt>
                <c:pt idx="356">
                  <c:v>9.4684000003326219E-2</c:v>
                </c:pt>
                <c:pt idx="357">
                  <c:v>9.5210000006773043E-2</c:v>
                </c:pt>
                <c:pt idx="358">
                  <c:v>9.4552000002295244E-2</c:v>
                </c:pt>
                <c:pt idx="359">
                  <c:v>9.038200000213692E-2</c:v>
                </c:pt>
                <c:pt idx="360">
                  <c:v>9.7054000005300622E-2</c:v>
                </c:pt>
                <c:pt idx="361">
                  <c:v>9.8884000006364658E-2</c:v>
                </c:pt>
                <c:pt idx="362">
                  <c:v>9.790400000201771E-2</c:v>
                </c:pt>
                <c:pt idx="363">
                  <c:v>9.9653999997826759E-2</c:v>
                </c:pt>
                <c:pt idx="364">
                  <c:v>0.1062720000045374</c:v>
                </c:pt>
                <c:pt idx="365">
                  <c:v>0.10759099999995669</c:v>
                </c:pt>
                <c:pt idx="367">
                  <c:v>0.10797400000592461</c:v>
                </c:pt>
                <c:pt idx="368">
                  <c:v>0.10302800000499701</c:v>
                </c:pt>
                <c:pt idx="369">
                  <c:v>0.10170600000128616</c:v>
                </c:pt>
                <c:pt idx="370">
                  <c:v>0.10394200000155251</c:v>
                </c:pt>
                <c:pt idx="371">
                  <c:v>0.10559600000124192</c:v>
                </c:pt>
                <c:pt idx="372">
                  <c:v>0.10554400000546593</c:v>
                </c:pt>
                <c:pt idx="373">
                  <c:v>0.10925000000133878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958-442E-8621-011666ACACED}"/>
            </c:ext>
          </c:extLst>
        </c:ser>
        <c:ser>
          <c:idx val="7"/>
          <c:order val="4"/>
          <c:tx>
            <c:strRef>
              <c:f>Active!$O$20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Active!$F$21:$F$923</c:f>
              <c:numCache>
                <c:formatCode>General</c:formatCode>
                <c:ptCount val="903"/>
                <c:pt idx="0">
                  <c:v>-25736</c:v>
                </c:pt>
                <c:pt idx="1">
                  <c:v>-25175</c:v>
                </c:pt>
                <c:pt idx="2">
                  <c:v>-25174.5</c:v>
                </c:pt>
                <c:pt idx="3">
                  <c:v>-22115</c:v>
                </c:pt>
                <c:pt idx="4">
                  <c:v>-22114.5</c:v>
                </c:pt>
                <c:pt idx="5">
                  <c:v>-19005</c:v>
                </c:pt>
                <c:pt idx="6">
                  <c:v>-18899</c:v>
                </c:pt>
                <c:pt idx="7">
                  <c:v>-18887</c:v>
                </c:pt>
                <c:pt idx="8">
                  <c:v>-18798</c:v>
                </c:pt>
                <c:pt idx="9">
                  <c:v>-18798</c:v>
                </c:pt>
                <c:pt idx="10">
                  <c:v>-18437</c:v>
                </c:pt>
                <c:pt idx="11">
                  <c:v>-17931</c:v>
                </c:pt>
                <c:pt idx="12">
                  <c:v>-17715</c:v>
                </c:pt>
                <c:pt idx="13">
                  <c:v>-17603</c:v>
                </c:pt>
                <c:pt idx="14">
                  <c:v>-17061</c:v>
                </c:pt>
                <c:pt idx="15">
                  <c:v>-17016</c:v>
                </c:pt>
                <c:pt idx="16">
                  <c:v>-16673</c:v>
                </c:pt>
                <c:pt idx="17">
                  <c:v>-16649</c:v>
                </c:pt>
                <c:pt idx="18">
                  <c:v>-16649</c:v>
                </c:pt>
                <c:pt idx="19">
                  <c:v>-16508</c:v>
                </c:pt>
                <c:pt idx="20">
                  <c:v>-16469</c:v>
                </c:pt>
                <c:pt idx="21">
                  <c:v>-15846</c:v>
                </c:pt>
                <c:pt idx="22">
                  <c:v>-15841</c:v>
                </c:pt>
                <c:pt idx="23">
                  <c:v>-15810</c:v>
                </c:pt>
                <c:pt idx="24">
                  <c:v>-15798</c:v>
                </c:pt>
                <c:pt idx="25">
                  <c:v>-15786</c:v>
                </c:pt>
                <c:pt idx="26">
                  <c:v>-15738</c:v>
                </c:pt>
                <c:pt idx="27">
                  <c:v>-15690</c:v>
                </c:pt>
                <c:pt idx="28">
                  <c:v>-15293</c:v>
                </c:pt>
                <c:pt idx="29">
                  <c:v>-15194</c:v>
                </c:pt>
                <c:pt idx="30">
                  <c:v>-15129</c:v>
                </c:pt>
                <c:pt idx="31">
                  <c:v>-15127</c:v>
                </c:pt>
                <c:pt idx="32">
                  <c:v>-15127</c:v>
                </c:pt>
                <c:pt idx="33">
                  <c:v>-15086</c:v>
                </c:pt>
                <c:pt idx="34">
                  <c:v>-14883</c:v>
                </c:pt>
                <c:pt idx="35">
                  <c:v>-14631</c:v>
                </c:pt>
                <c:pt idx="36">
                  <c:v>-14586</c:v>
                </c:pt>
                <c:pt idx="37">
                  <c:v>-14585.5</c:v>
                </c:pt>
                <c:pt idx="38">
                  <c:v>-14576</c:v>
                </c:pt>
                <c:pt idx="39">
                  <c:v>-14571</c:v>
                </c:pt>
                <c:pt idx="40">
                  <c:v>-14571</c:v>
                </c:pt>
                <c:pt idx="41">
                  <c:v>-14528</c:v>
                </c:pt>
                <c:pt idx="42">
                  <c:v>-14427</c:v>
                </c:pt>
                <c:pt idx="43">
                  <c:v>-14135</c:v>
                </c:pt>
                <c:pt idx="44">
                  <c:v>-12794</c:v>
                </c:pt>
                <c:pt idx="45">
                  <c:v>-12794</c:v>
                </c:pt>
                <c:pt idx="46">
                  <c:v>-12093</c:v>
                </c:pt>
                <c:pt idx="47">
                  <c:v>-12057</c:v>
                </c:pt>
                <c:pt idx="48">
                  <c:v>-12055</c:v>
                </c:pt>
                <c:pt idx="49">
                  <c:v>-12050</c:v>
                </c:pt>
                <c:pt idx="50">
                  <c:v>-12045</c:v>
                </c:pt>
                <c:pt idx="51">
                  <c:v>-12045</c:v>
                </c:pt>
                <c:pt idx="52">
                  <c:v>-12041.5</c:v>
                </c:pt>
                <c:pt idx="53">
                  <c:v>-12038</c:v>
                </c:pt>
                <c:pt idx="54">
                  <c:v>-11997</c:v>
                </c:pt>
                <c:pt idx="55">
                  <c:v>-11990</c:v>
                </c:pt>
                <c:pt idx="56">
                  <c:v>-11909.5</c:v>
                </c:pt>
                <c:pt idx="57">
                  <c:v>-11896</c:v>
                </c:pt>
                <c:pt idx="58">
                  <c:v>-11382.5</c:v>
                </c:pt>
                <c:pt idx="59">
                  <c:v>-10826</c:v>
                </c:pt>
                <c:pt idx="60">
                  <c:v>-10790</c:v>
                </c:pt>
                <c:pt idx="61">
                  <c:v>-6524</c:v>
                </c:pt>
                <c:pt idx="62">
                  <c:v>-6479.5</c:v>
                </c:pt>
                <c:pt idx="63">
                  <c:v>-6455.5</c:v>
                </c:pt>
                <c:pt idx="64">
                  <c:v>-6339</c:v>
                </c:pt>
                <c:pt idx="65">
                  <c:v>-4597</c:v>
                </c:pt>
                <c:pt idx="66">
                  <c:v>-4597</c:v>
                </c:pt>
                <c:pt idx="67">
                  <c:v>-4597</c:v>
                </c:pt>
                <c:pt idx="68">
                  <c:v>-3933</c:v>
                </c:pt>
                <c:pt idx="69">
                  <c:v>-3932.5</c:v>
                </c:pt>
                <c:pt idx="70">
                  <c:v>-2170.5</c:v>
                </c:pt>
                <c:pt idx="71">
                  <c:v>-2083</c:v>
                </c:pt>
                <c:pt idx="72">
                  <c:v>-1566.5</c:v>
                </c:pt>
                <c:pt idx="73">
                  <c:v>-1544</c:v>
                </c:pt>
                <c:pt idx="74">
                  <c:v>-1467</c:v>
                </c:pt>
                <c:pt idx="75">
                  <c:v>-1412</c:v>
                </c:pt>
                <c:pt idx="76">
                  <c:v>-1215</c:v>
                </c:pt>
                <c:pt idx="77">
                  <c:v>-1215</c:v>
                </c:pt>
                <c:pt idx="78">
                  <c:v>-1056</c:v>
                </c:pt>
                <c:pt idx="79">
                  <c:v>-780</c:v>
                </c:pt>
                <c:pt idx="80">
                  <c:v>-696.5</c:v>
                </c:pt>
                <c:pt idx="81">
                  <c:v>-696.5</c:v>
                </c:pt>
                <c:pt idx="82">
                  <c:v>-248</c:v>
                </c:pt>
                <c:pt idx="83">
                  <c:v>-176.5</c:v>
                </c:pt>
                <c:pt idx="84">
                  <c:v>-137</c:v>
                </c:pt>
                <c:pt idx="85">
                  <c:v>-125</c:v>
                </c:pt>
                <c:pt idx="86">
                  <c:v>-68.5</c:v>
                </c:pt>
                <c:pt idx="87">
                  <c:v>-25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363</c:v>
                </c:pt>
                <c:pt idx="92">
                  <c:v>1138.5</c:v>
                </c:pt>
                <c:pt idx="93">
                  <c:v>1166</c:v>
                </c:pt>
                <c:pt idx="94">
                  <c:v>1686</c:v>
                </c:pt>
                <c:pt idx="95">
                  <c:v>1854</c:v>
                </c:pt>
                <c:pt idx="96">
                  <c:v>2225</c:v>
                </c:pt>
                <c:pt idx="97">
                  <c:v>2949</c:v>
                </c:pt>
                <c:pt idx="98">
                  <c:v>3584</c:v>
                </c:pt>
                <c:pt idx="99">
                  <c:v>4380</c:v>
                </c:pt>
                <c:pt idx="100">
                  <c:v>6037.5</c:v>
                </c:pt>
                <c:pt idx="101">
                  <c:v>6053</c:v>
                </c:pt>
                <c:pt idx="102">
                  <c:v>6089</c:v>
                </c:pt>
                <c:pt idx="103">
                  <c:v>6214</c:v>
                </c:pt>
                <c:pt idx="104">
                  <c:v>6222.5</c:v>
                </c:pt>
                <c:pt idx="105">
                  <c:v>6234.5</c:v>
                </c:pt>
                <c:pt idx="106">
                  <c:v>6238</c:v>
                </c:pt>
                <c:pt idx="107">
                  <c:v>6617.5</c:v>
                </c:pt>
                <c:pt idx="108">
                  <c:v>6681</c:v>
                </c:pt>
                <c:pt idx="109">
                  <c:v>6681</c:v>
                </c:pt>
                <c:pt idx="110">
                  <c:v>6732.5</c:v>
                </c:pt>
                <c:pt idx="111">
                  <c:v>6741</c:v>
                </c:pt>
                <c:pt idx="112">
                  <c:v>6753</c:v>
                </c:pt>
                <c:pt idx="113">
                  <c:v>6811.5</c:v>
                </c:pt>
                <c:pt idx="114">
                  <c:v>6825</c:v>
                </c:pt>
                <c:pt idx="115">
                  <c:v>6869.5</c:v>
                </c:pt>
                <c:pt idx="116">
                  <c:v>7292</c:v>
                </c:pt>
                <c:pt idx="117">
                  <c:v>7300.5</c:v>
                </c:pt>
                <c:pt idx="118">
                  <c:v>7304</c:v>
                </c:pt>
                <c:pt idx="119">
                  <c:v>7333</c:v>
                </c:pt>
                <c:pt idx="120">
                  <c:v>7345</c:v>
                </c:pt>
                <c:pt idx="121">
                  <c:v>7448</c:v>
                </c:pt>
                <c:pt idx="122">
                  <c:v>7472</c:v>
                </c:pt>
                <c:pt idx="123">
                  <c:v>7583</c:v>
                </c:pt>
                <c:pt idx="124">
                  <c:v>7902</c:v>
                </c:pt>
                <c:pt idx="125">
                  <c:v>8006</c:v>
                </c:pt>
                <c:pt idx="126">
                  <c:v>8627</c:v>
                </c:pt>
                <c:pt idx="127">
                  <c:v>8663</c:v>
                </c:pt>
                <c:pt idx="128">
                  <c:v>8735</c:v>
                </c:pt>
                <c:pt idx="129">
                  <c:v>10337</c:v>
                </c:pt>
                <c:pt idx="130">
                  <c:v>10441</c:v>
                </c:pt>
                <c:pt idx="131">
                  <c:v>11068</c:v>
                </c:pt>
                <c:pt idx="132">
                  <c:v>12867.5</c:v>
                </c:pt>
                <c:pt idx="133">
                  <c:v>12967</c:v>
                </c:pt>
                <c:pt idx="134">
                  <c:v>12970.5</c:v>
                </c:pt>
                <c:pt idx="135">
                  <c:v>12972</c:v>
                </c:pt>
                <c:pt idx="136">
                  <c:v>13463</c:v>
                </c:pt>
                <c:pt idx="137">
                  <c:v>13562.5</c:v>
                </c:pt>
                <c:pt idx="138">
                  <c:v>13570</c:v>
                </c:pt>
                <c:pt idx="139">
                  <c:v>14263</c:v>
                </c:pt>
                <c:pt idx="140">
                  <c:v>14820.5</c:v>
                </c:pt>
                <c:pt idx="141">
                  <c:v>14870</c:v>
                </c:pt>
                <c:pt idx="142">
                  <c:v>14927</c:v>
                </c:pt>
                <c:pt idx="143">
                  <c:v>15260</c:v>
                </c:pt>
                <c:pt idx="144">
                  <c:v>15533</c:v>
                </c:pt>
                <c:pt idx="145">
                  <c:v>15538</c:v>
                </c:pt>
                <c:pt idx="146">
                  <c:v>15553</c:v>
                </c:pt>
                <c:pt idx="147">
                  <c:v>15580</c:v>
                </c:pt>
                <c:pt idx="148">
                  <c:v>16053</c:v>
                </c:pt>
                <c:pt idx="149">
                  <c:v>16071</c:v>
                </c:pt>
                <c:pt idx="150">
                  <c:v>16167.5</c:v>
                </c:pt>
                <c:pt idx="151">
                  <c:v>16173</c:v>
                </c:pt>
                <c:pt idx="152">
                  <c:v>16214</c:v>
                </c:pt>
                <c:pt idx="153">
                  <c:v>16281</c:v>
                </c:pt>
                <c:pt idx="154">
                  <c:v>16615.5</c:v>
                </c:pt>
                <c:pt idx="155">
                  <c:v>16620.5</c:v>
                </c:pt>
                <c:pt idx="156">
                  <c:v>16641</c:v>
                </c:pt>
                <c:pt idx="157">
                  <c:v>16643</c:v>
                </c:pt>
                <c:pt idx="158">
                  <c:v>16644.5</c:v>
                </c:pt>
                <c:pt idx="159">
                  <c:v>16667</c:v>
                </c:pt>
                <c:pt idx="160">
                  <c:v>16672</c:v>
                </c:pt>
                <c:pt idx="161">
                  <c:v>16693</c:v>
                </c:pt>
                <c:pt idx="162">
                  <c:v>16720</c:v>
                </c:pt>
                <c:pt idx="163">
                  <c:v>16730.5</c:v>
                </c:pt>
                <c:pt idx="164">
                  <c:v>16730.5</c:v>
                </c:pt>
                <c:pt idx="165">
                  <c:v>16780</c:v>
                </c:pt>
                <c:pt idx="166">
                  <c:v>16787</c:v>
                </c:pt>
                <c:pt idx="167">
                  <c:v>16792</c:v>
                </c:pt>
                <c:pt idx="168">
                  <c:v>16845</c:v>
                </c:pt>
                <c:pt idx="169">
                  <c:v>16848.5</c:v>
                </c:pt>
                <c:pt idx="170">
                  <c:v>16852</c:v>
                </c:pt>
                <c:pt idx="171">
                  <c:v>16862.5</c:v>
                </c:pt>
                <c:pt idx="172">
                  <c:v>17272.5</c:v>
                </c:pt>
                <c:pt idx="173">
                  <c:v>17307</c:v>
                </c:pt>
                <c:pt idx="174">
                  <c:v>17310.5</c:v>
                </c:pt>
                <c:pt idx="175">
                  <c:v>17319</c:v>
                </c:pt>
                <c:pt idx="176">
                  <c:v>17327.5</c:v>
                </c:pt>
                <c:pt idx="177">
                  <c:v>17343</c:v>
                </c:pt>
                <c:pt idx="178">
                  <c:v>17430.5</c:v>
                </c:pt>
                <c:pt idx="179">
                  <c:v>17452.5</c:v>
                </c:pt>
                <c:pt idx="180">
                  <c:v>17452.5</c:v>
                </c:pt>
                <c:pt idx="181">
                  <c:v>17484</c:v>
                </c:pt>
                <c:pt idx="182">
                  <c:v>17786</c:v>
                </c:pt>
                <c:pt idx="183">
                  <c:v>17807</c:v>
                </c:pt>
                <c:pt idx="184">
                  <c:v>17855</c:v>
                </c:pt>
                <c:pt idx="185">
                  <c:v>17890</c:v>
                </c:pt>
                <c:pt idx="186">
                  <c:v>17890.5</c:v>
                </c:pt>
                <c:pt idx="187">
                  <c:v>17890.5</c:v>
                </c:pt>
                <c:pt idx="188">
                  <c:v>17890.5</c:v>
                </c:pt>
                <c:pt idx="189">
                  <c:v>18005</c:v>
                </c:pt>
                <c:pt idx="190">
                  <c:v>18087.5</c:v>
                </c:pt>
                <c:pt idx="191">
                  <c:v>18087.5</c:v>
                </c:pt>
                <c:pt idx="192">
                  <c:v>18099.5</c:v>
                </c:pt>
                <c:pt idx="193">
                  <c:v>18494.5</c:v>
                </c:pt>
                <c:pt idx="194">
                  <c:v>18494.5</c:v>
                </c:pt>
                <c:pt idx="195">
                  <c:v>18494.5</c:v>
                </c:pt>
                <c:pt idx="196">
                  <c:v>18495</c:v>
                </c:pt>
                <c:pt idx="197">
                  <c:v>18606</c:v>
                </c:pt>
                <c:pt idx="198">
                  <c:v>18609.5</c:v>
                </c:pt>
                <c:pt idx="199">
                  <c:v>18618</c:v>
                </c:pt>
                <c:pt idx="200">
                  <c:v>18651</c:v>
                </c:pt>
                <c:pt idx="201">
                  <c:v>18710.5</c:v>
                </c:pt>
                <c:pt idx="202">
                  <c:v>18710.5</c:v>
                </c:pt>
                <c:pt idx="203">
                  <c:v>18710.5</c:v>
                </c:pt>
                <c:pt idx="204">
                  <c:v>19069.5</c:v>
                </c:pt>
                <c:pt idx="205">
                  <c:v>19081.5</c:v>
                </c:pt>
                <c:pt idx="206">
                  <c:v>19105.5</c:v>
                </c:pt>
                <c:pt idx="207">
                  <c:v>19114</c:v>
                </c:pt>
                <c:pt idx="208">
                  <c:v>19122.5</c:v>
                </c:pt>
                <c:pt idx="209">
                  <c:v>19122.5</c:v>
                </c:pt>
                <c:pt idx="210">
                  <c:v>19153.5</c:v>
                </c:pt>
                <c:pt idx="211">
                  <c:v>19153.5</c:v>
                </c:pt>
                <c:pt idx="212">
                  <c:v>19257</c:v>
                </c:pt>
                <c:pt idx="213">
                  <c:v>19282</c:v>
                </c:pt>
                <c:pt idx="214">
                  <c:v>19282</c:v>
                </c:pt>
                <c:pt idx="215">
                  <c:v>19282</c:v>
                </c:pt>
                <c:pt idx="216">
                  <c:v>19285</c:v>
                </c:pt>
                <c:pt idx="217">
                  <c:v>19297</c:v>
                </c:pt>
                <c:pt idx="218">
                  <c:v>19314.5</c:v>
                </c:pt>
                <c:pt idx="219">
                  <c:v>19321.5</c:v>
                </c:pt>
                <c:pt idx="220">
                  <c:v>19321.5</c:v>
                </c:pt>
                <c:pt idx="221">
                  <c:v>19321.5</c:v>
                </c:pt>
                <c:pt idx="222">
                  <c:v>19337</c:v>
                </c:pt>
                <c:pt idx="223">
                  <c:v>19746</c:v>
                </c:pt>
                <c:pt idx="224">
                  <c:v>19754</c:v>
                </c:pt>
                <c:pt idx="225">
                  <c:v>19770</c:v>
                </c:pt>
                <c:pt idx="226">
                  <c:v>19805.5</c:v>
                </c:pt>
                <c:pt idx="227">
                  <c:v>19824.5</c:v>
                </c:pt>
                <c:pt idx="228">
                  <c:v>19824.5</c:v>
                </c:pt>
                <c:pt idx="229">
                  <c:v>19854</c:v>
                </c:pt>
                <c:pt idx="230">
                  <c:v>19871</c:v>
                </c:pt>
                <c:pt idx="231">
                  <c:v>19896.5</c:v>
                </c:pt>
                <c:pt idx="232">
                  <c:v>19896.5</c:v>
                </c:pt>
                <c:pt idx="233">
                  <c:v>19914</c:v>
                </c:pt>
                <c:pt idx="234">
                  <c:v>19951.5</c:v>
                </c:pt>
                <c:pt idx="235">
                  <c:v>19951.5</c:v>
                </c:pt>
                <c:pt idx="236">
                  <c:v>19989</c:v>
                </c:pt>
                <c:pt idx="237">
                  <c:v>20013</c:v>
                </c:pt>
                <c:pt idx="238">
                  <c:v>20364.5</c:v>
                </c:pt>
                <c:pt idx="239">
                  <c:v>20432</c:v>
                </c:pt>
                <c:pt idx="240">
                  <c:v>20460.5</c:v>
                </c:pt>
                <c:pt idx="241">
                  <c:v>20461</c:v>
                </c:pt>
                <c:pt idx="242">
                  <c:v>20462</c:v>
                </c:pt>
                <c:pt idx="243">
                  <c:v>20473</c:v>
                </c:pt>
                <c:pt idx="244">
                  <c:v>20476.5</c:v>
                </c:pt>
                <c:pt idx="245">
                  <c:v>20492</c:v>
                </c:pt>
                <c:pt idx="246">
                  <c:v>20495.5</c:v>
                </c:pt>
                <c:pt idx="247">
                  <c:v>20497</c:v>
                </c:pt>
                <c:pt idx="248">
                  <c:v>20523</c:v>
                </c:pt>
                <c:pt idx="249">
                  <c:v>20524.5</c:v>
                </c:pt>
                <c:pt idx="250">
                  <c:v>20533</c:v>
                </c:pt>
                <c:pt idx="251">
                  <c:v>20533</c:v>
                </c:pt>
                <c:pt idx="252">
                  <c:v>20533</c:v>
                </c:pt>
                <c:pt idx="253">
                  <c:v>20540</c:v>
                </c:pt>
                <c:pt idx="254">
                  <c:v>20548.5</c:v>
                </c:pt>
                <c:pt idx="255">
                  <c:v>20554</c:v>
                </c:pt>
                <c:pt idx="256">
                  <c:v>20554</c:v>
                </c:pt>
                <c:pt idx="257">
                  <c:v>20557</c:v>
                </c:pt>
                <c:pt idx="258">
                  <c:v>20560.5</c:v>
                </c:pt>
                <c:pt idx="259">
                  <c:v>20617</c:v>
                </c:pt>
                <c:pt idx="260">
                  <c:v>21003.5</c:v>
                </c:pt>
                <c:pt idx="261">
                  <c:v>21036</c:v>
                </c:pt>
                <c:pt idx="262">
                  <c:v>21183.5</c:v>
                </c:pt>
                <c:pt idx="263">
                  <c:v>21189</c:v>
                </c:pt>
                <c:pt idx="264">
                  <c:v>21707.5</c:v>
                </c:pt>
                <c:pt idx="265">
                  <c:v>21707.5</c:v>
                </c:pt>
                <c:pt idx="266">
                  <c:v>21707.5</c:v>
                </c:pt>
                <c:pt idx="267">
                  <c:v>21707.5</c:v>
                </c:pt>
                <c:pt idx="268">
                  <c:v>21707.5</c:v>
                </c:pt>
                <c:pt idx="269">
                  <c:v>21709</c:v>
                </c:pt>
                <c:pt idx="270">
                  <c:v>21709</c:v>
                </c:pt>
                <c:pt idx="271">
                  <c:v>21709</c:v>
                </c:pt>
                <c:pt idx="272">
                  <c:v>21709</c:v>
                </c:pt>
                <c:pt idx="273">
                  <c:v>21709</c:v>
                </c:pt>
                <c:pt idx="274">
                  <c:v>21709</c:v>
                </c:pt>
                <c:pt idx="275">
                  <c:v>21748</c:v>
                </c:pt>
                <c:pt idx="276">
                  <c:v>21748</c:v>
                </c:pt>
                <c:pt idx="277">
                  <c:v>21748</c:v>
                </c:pt>
                <c:pt idx="278">
                  <c:v>21800</c:v>
                </c:pt>
                <c:pt idx="279">
                  <c:v>21800</c:v>
                </c:pt>
                <c:pt idx="280">
                  <c:v>21800</c:v>
                </c:pt>
                <c:pt idx="281">
                  <c:v>21800</c:v>
                </c:pt>
                <c:pt idx="282">
                  <c:v>21800</c:v>
                </c:pt>
                <c:pt idx="283">
                  <c:v>21800</c:v>
                </c:pt>
                <c:pt idx="284">
                  <c:v>21805</c:v>
                </c:pt>
                <c:pt idx="285">
                  <c:v>21829</c:v>
                </c:pt>
                <c:pt idx="286">
                  <c:v>21832.5</c:v>
                </c:pt>
                <c:pt idx="287">
                  <c:v>21832.5</c:v>
                </c:pt>
                <c:pt idx="288">
                  <c:v>21832.5</c:v>
                </c:pt>
                <c:pt idx="289">
                  <c:v>21832.5</c:v>
                </c:pt>
                <c:pt idx="290">
                  <c:v>21832.5</c:v>
                </c:pt>
                <c:pt idx="291">
                  <c:v>21832.5</c:v>
                </c:pt>
                <c:pt idx="292">
                  <c:v>21836</c:v>
                </c:pt>
                <c:pt idx="293">
                  <c:v>21836</c:v>
                </c:pt>
                <c:pt idx="294">
                  <c:v>21836</c:v>
                </c:pt>
                <c:pt idx="295">
                  <c:v>21836</c:v>
                </c:pt>
                <c:pt idx="296">
                  <c:v>21836</c:v>
                </c:pt>
                <c:pt idx="297">
                  <c:v>21836</c:v>
                </c:pt>
                <c:pt idx="298">
                  <c:v>21839.5</c:v>
                </c:pt>
                <c:pt idx="299">
                  <c:v>21839.5</c:v>
                </c:pt>
                <c:pt idx="300">
                  <c:v>21839.5</c:v>
                </c:pt>
                <c:pt idx="301">
                  <c:v>21839.5</c:v>
                </c:pt>
                <c:pt idx="302">
                  <c:v>21839.5</c:v>
                </c:pt>
                <c:pt idx="303">
                  <c:v>21839.5</c:v>
                </c:pt>
                <c:pt idx="304">
                  <c:v>21848</c:v>
                </c:pt>
                <c:pt idx="305">
                  <c:v>21848</c:v>
                </c:pt>
                <c:pt idx="306">
                  <c:v>21848</c:v>
                </c:pt>
                <c:pt idx="307">
                  <c:v>21848</c:v>
                </c:pt>
                <c:pt idx="308">
                  <c:v>21848</c:v>
                </c:pt>
                <c:pt idx="309">
                  <c:v>21848</c:v>
                </c:pt>
                <c:pt idx="310">
                  <c:v>22247.5</c:v>
                </c:pt>
                <c:pt idx="311">
                  <c:v>22332</c:v>
                </c:pt>
                <c:pt idx="312">
                  <c:v>22332</c:v>
                </c:pt>
                <c:pt idx="313">
                  <c:v>22332</c:v>
                </c:pt>
                <c:pt idx="314">
                  <c:v>22332</c:v>
                </c:pt>
                <c:pt idx="315">
                  <c:v>22332</c:v>
                </c:pt>
                <c:pt idx="316">
                  <c:v>22332</c:v>
                </c:pt>
                <c:pt idx="317">
                  <c:v>22429.5</c:v>
                </c:pt>
                <c:pt idx="318">
                  <c:v>22451.5</c:v>
                </c:pt>
                <c:pt idx="319">
                  <c:v>22470.5</c:v>
                </c:pt>
                <c:pt idx="320">
                  <c:v>22471</c:v>
                </c:pt>
                <c:pt idx="321">
                  <c:v>22471</c:v>
                </c:pt>
                <c:pt idx="322">
                  <c:v>22471</c:v>
                </c:pt>
                <c:pt idx="323">
                  <c:v>22471</c:v>
                </c:pt>
                <c:pt idx="324">
                  <c:v>22471</c:v>
                </c:pt>
                <c:pt idx="325">
                  <c:v>22471</c:v>
                </c:pt>
                <c:pt idx="326">
                  <c:v>22494.5</c:v>
                </c:pt>
                <c:pt idx="327">
                  <c:v>22894.5</c:v>
                </c:pt>
                <c:pt idx="328">
                  <c:v>22903</c:v>
                </c:pt>
                <c:pt idx="329">
                  <c:v>22950</c:v>
                </c:pt>
                <c:pt idx="330">
                  <c:v>22987</c:v>
                </c:pt>
                <c:pt idx="331">
                  <c:v>22989</c:v>
                </c:pt>
                <c:pt idx="332">
                  <c:v>23015</c:v>
                </c:pt>
                <c:pt idx="333">
                  <c:v>23015</c:v>
                </c:pt>
                <c:pt idx="334">
                  <c:v>23015</c:v>
                </c:pt>
                <c:pt idx="335">
                  <c:v>23030.5</c:v>
                </c:pt>
                <c:pt idx="336">
                  <c:v>23030.5</c:v>
                </c:pt>
                <c:pt idx="337">
                  <c:v>23030.5</c:v>
                </c:pt>
                <c:pt idx="338">
                  <c:v>23031.5</c:v>
                </c:pt>
                <c:pt idx="339">
                  <c:v>23035</c:v>
                </c:pt>
                <c:pt idx="340">
                  <c:v>23047.5</c:v>
                </c:pt>
                <c:pt idx="341">
                  <c:v>23047.5</c:v>
                </c:pt>
                <c:pt idx="342">
                  <c:v>23047.5</c:v>
                </c:pt>
                <c:pt idx="343">
                  <c:v>23071.5</c:v>
                </c:pt>
                <c:pt idx="344">
                  <c:v>23071.5</c:v>
                </c:pt>
                <c:pt idx="345">
                  <c:v>23071.5</c:v>
                </c:pt>
                <c:pt idx="346">
                  <c:v>23098.5</c:v>
                </c:pt>
                <c:pt idx="347">
                  <c:v>23140</c:v>
                </c:pt>
                <c:pt idx="348">
                  <c:v>23429</c:v>
                </c:pt>
                <c:pt idx="349">
                  <c:v>23549</c:v>
                </c:pt>
                <c:pt idx="350">
                  <c:v>23557</c:v>
                </c:pt>
                <c:pt idx="351">
                  <c:v>23751</c:v>
                </c:pt>
                <c:pt idx="352">
                  <c:v>24100</c:v>
                </c:pt>
                <c:pt idx="353">
                  <c:v>24105</c:v>
                </c:pt>
                <c:pt idx="354">
                  <c:v>24121.5</c:v>
                </c:pt>
                <c:pt idx="355">
                  <c:v>24157.5</c:v>
                </c:pt>
                <c:pt idx="356">
                  <c:v>24728</c:v>
                </c:pt>
                <c:pt idx="357">
                  <c:v>24745</c:v>
                </c:pt>
                <c:pt idx="358">
                  <c:v>24834</c:v>
                </c:pt>
                <c:pt idx="359">
                  <c:v>25469</c:v>
                </c:pt>
                <c:pt idx="360">
                  <c:v>25943</c:v>
                </c:pt>
                <c:pt idx="361">
                  <c:v>26028</c:v>
                </c:pt>
                <c:pt idx="362">
                  <c:v>26068</c:v>
                </c:pt>
                <c:pt idx="363">
                  <c:v>26193</c:v>
                </c:pt>
                <c:pt idx="364">
                  <c:v>26624</c:v>
                </c:pt>
                <c:pt idx="365">
                  <c:v>26634.5</c:v>
                </c:pt>
                <c:pt idx="366">
                  <c:v>26648.5</c:v>
                </c:pt>
                <c:pt idx="367">
                  <c:v>26783</c:v>
                </c:pt>
                <c:pt idx="368">
                  <c:v>27326</c:v>
                </c:pt>
                <c:pt idx="369">
                  <c:v>27377</c:v>
                </c:pt>
                <c:pt idx="370">
                  <c:v>27389</c:v>
                </c:pt>
                <c:pt idx="371">
                  <c:v>27882</c:v>
                </c:pt>
                <c:pt idx="372">
                  <c:v>27998</c:v>
                </c:pt>
                <c:pt idx="373">
                  <c:v>28175</c:v>
                </c:pt>
              </c:numCache>
            </c:numRef>
          </c:xVal>
          <c:yVal>
            <c:numRef>
              <c:f>Active!$O$21:$O$923</c:f>
              <c:numCache>
                <c:formatCode>General</c:formatCode>
                <c:ptCount val="903"/>
                <c:pt idx="78">
                  <c:v>-3.4210268252774623E-2</c:v>
                </c:pt>
                <c:pt idx="79">
                  <c:v>-3.288449336666624E-2</c:v>
                </c:pt>
                <c:pt idx="82">
                  <c:v>-3.0329014238370377E-2</c:v>
                </c:pt>
                <c:pt idx="87">
                  <c:v>-2.9257826558652375E-2</c:v>
                </c:pt>
                <c:pt idx="90">
                  <c:v>-2.9137738253751252E-2</c:v>
                </c:pt>
                <c:pt idx="91">
                  <c:v>-2.7394056066586969E-2</c:v>
                </c:pt>
                <c:pt idx="94">
                  <c:v>-2.1038982971219623E-2</c:v>
                </c:pt>
                <c:pt idx="95">
                  <c:v>-2.0231989562284086E-2</c:v>
                </c:pt>
                <c:pt idx="96">
                  <c:v>-1.8449879117551447E-2</c:v>
                </c:pt>
                <c:pt idx="97">
                  <c:v>-1.4972121807614971E-2</c:v>
                </c:pt>
                <c:pt idx="98">
                  <c:v>-1.1921878863126487E-2</c:v>
                </c:pt>
                <c:pt idx="99">
                  <c:v>-8.0982672350747818E-3</c:v>
                </c:pt>
                <c:pt idx="113">
                  <c:v>3.5815212996082868E-3</c:v>
                </c:pt>
                <c:pt idx="129">
                  <c:v>2.051637405676443E-2</c:v>
                </c:pt>
                <c:pt idx="130">
                  <c:v>2.1015941405153095E-2</c:v>
                </c:pt>
                <c:pt idx="131">
                  <c:v>2.4027756092073221E-2</c:v>
                </c:pt>
                <c:pt idx="134">
                  <c:v>3.316647609504856E-2</c:v>
                </c:pt>
                <c:pt idx="138">
                  <c:v>3.6046193646577449E-2</c:v>
                </c:pt>
                <c:pt idx="139">
                  <c:v>3.9375041458436538E-2</c:v>
                </c:pt>
                <c:pt idx="140">
                  <c:v>4.2053010657731538E-2</c:v>
                </c:pt>
                <c:pt idx="141">
                  <c:v>4.2290785501435765E-2</c:v>
                </c:pt>
                <c:pt idx="142">
                  <c:v>4.2564586836610324E-2</c:v>
                </c:pt>
                <c:pt idx="143">
                  <c:v>4.4164163057893252E-2</c:v>
                </c:pt>
                <c:pt idx="144">
                  <c:v>4.5475527347413502E-2</c:v>
                </c:pt>
                <c:pt idx="145">
                  <c:v>4.5499545008393733E-2</c:v>
                </c:pt>
                <c:pt idx="146">
                  <c:v>4.5571597991334395E-2</c:v>
                </c:pt>
                <c:pt idx="147">
                  <c:v>4.5701293360627615E-2</c:v>
                </c:pt>
                <c:pt idx="148">
                  <c:v>4.7973364089356832E-2</c:v>
                </c:pt>
                <c:pt idx="149">
                  <c:v>4.8059827668885641E-2</c:v>
                </c:pt>
                <c:pt idx="150">
                  <c:v>4.8523368525803967E-2</c:v>
                </c:pt>
                <c:pt idx="151">
                  <c:v>4.8549787952882215E-2</c:v>
                </c:pt>
                <c:pt idx="152">
                  <c:v>4.8746732772920048E-2</c:v>
                </c:pt>
                <c:pt idx="153">
                  <c:v>4.9068569430055053E-2</c:v>
                </c:pt>
                <c:pt idx="154">
                  <c:v>5.0675350949632061E-2</c:v>
                </c:pt>
                <c:pt idx="155">
                  <c:v>5.0699368610612291E-2</c:v>
                </c:pt>
                <c:pt idx="156">
                  <c:v>5.0797841020631201E-2</c:v>
                </c:pt>
                <c:pt idx="157">
                  <c:v>5.0807448085023299E-2</c:v>
                </c:pt>
                <c:pt idx="158">
                  <c:v>5.0814653383317365E-2</c:v>
                </c:pt>
                <c:pt idx="159">
                  <c:v>5.0922732857728373E-2</c:v>
                </c:pt>
                <c:pt idx="160">
                  <c:v>5.0946750518708589E-2</c:v>
                </c:pt>
                <c:pt idx="161">
                  <c:v>5.104762469482553E-2</c:v>
                </c:pt>
                <c:pt idx="162">
                  <c:v>5.117732006411875E-2</c:v>
                </c:pt>
                <c:pt idx="163">
                  <c:v>5.1227757152177214E-2</c:v>
                </c:pt>
                <c:pt idx="164">
                  <c:v>5.1227757152177214E-2</c:v>
                </c:pt>
                <c:pt idx="165">
                  <c:v>5.1465531995881442E-2</c:v>
                </c:pt>
                <c:pt idx="166">
                  <c:v>5.1499156721253755E-2</c:v>
                </c:pt>
                <c:pt idx="167">
                  <c:v>5.1523174382233972E-2</c:v>
                </c:pt>
                <c:pt idx="168">
                  <c:v>5.1777761588624349E-2</c:v>
                </c:pt>
                <c:pt idx="169">
                  <c:v>5.1794573951310513E-2</c:v>
                </c:pt>
                <c:pt idx="170">
                  <c:v>5.1811386313996663E-2</c:v>
                </c:pt>
                <c:pt idx="171">
                  <c:v>5.1861823402055141E-2</c:v>
                </c:pt>
                <c:pt idx="172">
                  <c:v>5.3831271602433534E-2</c:v>
                </c:pt>
                <c:pt idx="173">
                  <c:v>5.3996993463197085E-2</c:v>
                </c:pt>
                <c:pt idx="174">
                  <c:v>5.4013805825883235E-2</c:v>
                </c:pt>
                <c:pt idx="175">
                  <c:v>5.4054635849549615E-2</c:v>
                </c:pt>
                <c:pt idx="176">
                  <c:v>5.4095465873215995E-2</c:v>
                </c:pt>
                <c:pt idx="177">
                  <c:v>5.4169920622254689E-2</c:v>
                </c:pt>
                <c:pt idx="178">
                  <c:v>5.4590229689408618E-2</c:v>
                </c:pt>
                <c:pt idx="179">
                  <c:v>5.4695907397721608E-2</c:v>
                </c:pt>
                <c:pt idx="180">
                  <c:v>5.4695907397721608E-2</c:v>
                </c:pt>
                <c:pt idx="181">
                  <c:v>5.4847218661897013E-2</c:v>
                </c:pt>
                <c:pt idx="182">
                  <c:v>5.6297885385102567E-2</c:v>
                </c:pt>
                <c:pt idx="183">
                  <c:v>5.6398759561219508E-2</c:v>
                </c:pt>
                <c:pt idx="184">
                  <c:v>5.6629329106629656E-2</c:v>
                </c:pt>
                <c:pt idx="185">
                  <c:v>5.6797452733491224E-2</c:v>
                </c:pt>
                <c:pt idx="186">
                  <c:v>5.6799854499589256E-2</c:v>
                </c:pt>
                <c:pt idx="187">
                  <c:v>5.6799854499589256E-2</c:v>
                </c:pt>
                <c:pt idx="188">
                  <c:v>5.6799854499589256E-2</c:v>
                </c:pt>
                <c:pt idx="189">
                  <c:v>5.7349858936036391E-2</c:v>
                </c:pt>
                <c:pt idx="190">
                  <c:v>5.774615034221009E-2</c:v>
                </c:pt>
                <c:pt idx="191">
                  <c:v>5.774615034221009E-2</c:v>
                </c:pt>
                <c:pt idx="192">
                  <c:v>5.7803792728562634E-2</c:v>
                </c:pt>
                <c:pt idx="193">
                  <c:v>5.970118794600035E-2</c:v>
                </c:pt>
                <c:pt idx="194">
                  <c:v>5.970118794600035E-2</c:v>
                </c:pt>
                <c:pt idx="195">
                  <c:v>5.970118794600035E-2</c:v>
                </c:pt>
                <c:pt idx="196">
                  <c:v>5.9703589712098368E-2</c:v>
                </c:pt>
                <c:pt idx="197">
                  <c:v>6.0236781785859353E-2</c:v>
                </c:pt>
                <c:pt idx="198">
                  <c:v>6.0253594148545503E-2</c:v>
                </c:pt>
                <c:pt idx="199">
                  <c:v>6.0294424172211883E-2</c:v>
                </c:pt>
                <c:pt idx="200">
                  <c:v>6.0452940734681368E-2</c:v>
                </c:pt>
                <c:pt idx="201">
                  <c:v>6.0738750900346028E-2</c:v>
                </c:pt>
                <c:pt idx="202">
                  <c:v>6.0738750900346028E-2</c:v>
                </c:pt>
                <c:pt idx="203">
                  <c:v>6.0738750900346028E-2</c:v>
                </c:pt>
                <c:pt idx="204">
                  <c:v>6.2463218958726141E-2</c:v>
                </c:pt>
                <c:pt idx="205">
                  <c:v>6.2520861345078671E-2</c:v>
                </c:pt>
                <c:pt idx="206">
                  <c:v>6.2636146117783759E-2</c:v>
                </c:pt>
                <c:pt idx="207">
                  <c:v>6.2676976141450139E-2</c:v>
                </c:pt>
                <c:pt idx="208">
                  <c:v>6.2717806165116519E-2</c:v>
                </c:pt>
                <c:pt idx="209">
                  <c:v>6.2717806165116519E-2</c:v>
                </c:pt>
                <c:pt idx="210">
                  <c:v>6.2866715663193906E-2</c:v>
                </c:pt>
                <c:pt idx="211">
                  <c:v>6.2866715663193906E-2</c:v>
                </c:pt>
                <c:pt idx="212">
                  <c:v>6.3363881245484546E-2</c:v>
                </c:pt>
                <c:pt idx="213">
                  <c:v>6.3483969550385669E-2</c:v>
                </c:pt>
                <c:pt idx="214">
                  <c:v>6.3483969550385669E-2</c:v>
                </c:pt>
                <c:pt idx="215">
                  <c:v>6.3483969550385669E-2</c:v>
                </c:pt>
                <c:pt idx="216">
                  <c:v>6.3498380146973801E-2</c:v>
                </c:pt>
                <c:pt idx="217">
                  <c:v>6.3556022533326345E-2</c:v>
                </c:pt>
                <c:pt idx="218">
                  <c:v>6.3640084346757123E-2</c:v>
                </c:pt>
                <c:pt idx="219">
                  <c:v>6.3673709072129436E-2</c:v>
                </c:pt>
                <c:pt idx="220">
                  <c:v>6.3673709072129436E-2</c:v>
                </c:pt>
                <c:pt idx="221">
                  <c:v>6.3673709072129436E-2</c:v>
                </c:pt>
                <c:pt idx="222">
                  <c:v>6.3748163821168144E-2</c:v>
                </c:pt>
                <c:pt idx="223">
                  <c:v>6.5712808489350488E-2</c:v>
                </c:pt>
                <c:pt idx="224">
                  <c:v>6.5751236746918837E-2</c:v>
                </c:pt>
                <c:pt idx="225">
                  <c:v>6.5828093262055562E-2</c:v>
                </c:pt>
                <c:pt idx="226">
                  <c:v>6.5998618655015148E-2</c:v>
                </c:pt>
                <c:pt idx="227">
                  <c:v>6.6089885766740006E-2</c:v>
                </c:pt>
                <c:pt idx="228">
                  <c:v>6.6089885766740006E-2</c:v>
                </c:pt>
                <c:pt idx="229">
                  <c:v>6.6231589966523327E-2</c:v>
                </c:pt>
                <c:pt idx="230">
                  <c:v>6.6313250013856087E-2</c:v>
                </c:pt>
                <c:pt idx="231">
                  <c:v>6.6435740084855241E-2</c:v>
                </c:pt>
                <c:pt idx="232">
                  <c:v>6.6435740084855241E-2</c:v>
                </c:pt>
                <c:pt idx="233">
                  <c:v>6.6519801898286018E-2</c:v>
                </c:pt>
                <c:pt idx="234">
                  <c:v>6.6699934355637702E-2</c:v>
                </c:pt>
                <c:pt idx="235">
                  <c:v>6.6699934355637702E-2</c:v>
                </c:pt>
                <c:pt idx="236">
                  <c:v>6.6880066812989386E-2</c:v>
                </c:pt>
                <c:pt idx="237">
                  <c:v>6.699535158569446E-2</c:v>
                </c:pt>
                <c:pt idx="238">
                  <c:v>6.8683793152604228E-2</c:v>
                </c:pt>
                <c:pt idx="239">
                  <c:v>6.900803157583725E-2</c:v>
                </c:pt>
                <c:pt idx="240">
                  <c:v>6.9144932243424537E-2</c:v>
                </c:pt>
                <c:pt idx="241">
                  <c:v>6.9147334009522554E-2</c:v>
                </c:pt>
                <c:pt idx="242">
                  <c:v>6.9152137541718603E-2</c:v>
                </c:pt>
                <c:pt idx="243">
                  <c:v>6.9204976395875098E-2</c:v>
                </c:pt>
                <c:pt idx="244">
                  <c:v>6.9221788758561248E-2</c:v>
                </c:pt>
                <c:pt idx="245">
                  <c:v>6.9296243507599942E-2</c:v>
                </c:pt>
                <c:pt idx="246">
                  <c:v>6.9313055870286105E-2</c:v>
                </c:pt>
                <c:pt idx="247">
                  <c:v>6.9320261168580172E-2</c:v>
                </c:pt>
                <c:pt idx="248">
                  <c:v>6.9445153005677343E-2</c:v>
                </c:pt>
                <c:pt idx="249">
                  <c:v>6.9452358303971409E-2</c:v>
                </c:pt>
                <c:pt idx="250">
                  <c:v>6.9493188327637789E-2</c:v>
                </c:pt>
                <c:pt idx="251">
                  <c:v>6.9493188327637789E-2</c:v>
                </c:pt>
                <c:pt idx="252">
                  <c:v>6.9493188327637789E-2</c:v>
                </c:pt>
                <c:pt idx="253">
                  <c:v>6.9526813053010103E-2</c:v>
                </c:pt>
                <c:pt idx="254">
                  <c:v>6.9567643076676483E-2</c:v>
                </c:pt>
                <c:pt idx="255">
                  <c:v>6.9594062503754731E-2</c:v>
                </c:pt>
                <c:pt idx="256">
                  <c:v>6.9594062503754731E-2</c:v>
                </c:pt>
                <c:pt idx="257">
                  <c:v>6.9608473100342863E-2</c:v>
                </c:pt>
                <c:pt idx="258">
                  <c:v>6.9625285463029013E-2</c:v>
                </c:pt>
                <c:pt idx="259">
                  <c:v>6.9896685032105554E-2</c:v>
                </c:pt>
                <c:pt idx="260">
                  <c:v>7.1753250225876891E-2</c:v>
                </c:pt>
                <c:pt idx="261">
                  <c:v>7.1909365022248345E-2</c:v>
                </c:pt>
                <c:pt idx="262">
                  <c:v>7.2617886021164965E-2</c:v>
                </c:pt>
                <c:pt idx="263">
                  <c:v>7.2644305448243213E-2</c:v>
                </c:pt>
                <c:pt idx="264">
                  <c:v>7.5134936891892476E-2</c:v>
                </c:pt>
                <c:pt idx="265">
                  <c:v>7.5134936891892476E-2</c:v>
                </c:pt>
                <c:pt idx="266">
                  <c:v>7.5134936891892476E-2</c:v>
                </c:pt>
                <c:pt idx="267">
                  <c:v>7.5134936891892476E-2</c:v>
                </c:pt>
                <c:pt idx="268">
                  <c:v>7.5134936891892476E-2</c:v>
                </c:pt>
                <c:pt idx="269">
                  <c:v>7.5142142190186542E-2</c:v>
                </c:pt>
                <c:pt idx="270">
                  <c:v>7.5142142190186542E-2</c:v>
                </c:pt>
                <c:pt idx="271">
                  <c:v>7.5142142190186542E-2</c:v>
                </c:pt>
                <c:pt idx="272">
                  <c:v>7.5142142190186542E-2</c:v>
                </c:pt>
                <c:pt idx="273">
                  <c:v>7.5142142190186542E-2</c:v>
                </c:pt>
                <c:pt idx="274">
                  <c:v>7.5142142190186542E-2</c:v>
                </c:pt>
                <c:pt idx="275">
                  <c:v>7.5329479945832292E-2</c:v>
                </c:pt>
                <c:pt idx="276">
                  <c:v>7.5329479945832292E-2</c:v>
                </c:pt>
                <c:pt idx="277">
                  <c:v>7.5329479945832292E-2</c:v>
                </c:pt>
                <c:pt idx="278">
                  <c:v>7.5579263620026621E-2</c:v>
                </c:pt>
                <c:pt idx="279">
                  <c:v>7.5579263620026621E-2</c:v>
                </c:pt>
                <c:pt idx="280">
                  <c:v>7.5579263620026621E-2</c:v>
                </c:pt>
                <c:pt idx="281">
                  <c:v>7.5579263620026621E-2</c:v>
                </c:pt>
                <c:pt idx="282">
                  <c:v>7.5579263620026621E-2</c:v>
                </c:pt>
                <c:pt idx="283">
                  <c:v>7.5579263620026621E-2</c:v>
                </c:pt>
                <c:pt idx="284">
                  <c:v>7.5603281281006837E-2</c:v>
                </c:pt>
                <c:pt idx="285">
                  <c:v>7.5718566053711925E-2</c:v>
                </c:pt>
                <c:pt idx="286">
                  <c:v>7.5735378416398075E-2</c:v>
                </c:pt>
                <c:pt idx="287">
                  <c:v>7.5735378416398075E-2</c:v>
                </c:pt>
                <c:pt idx="288">
                  <c:v>7.5735378416398075E-2</c:v>
                </c:pt>
                <c:pt idx="289">
                  <c:v>7.5735378416398075E-2</c:v>
                </c:pt>
                <c:pt idx="290">
                  <c:v>7.5735378416398075E-2</c:v>
                </c:pt>
                <c:pt idx="291">
                  <c:v>7.5735378416398075E-2</c:v>
                </c:pt>
                <c:pt idx="292">
                  <c:v>7.5752190779084239E-2</c:v>
                </c:pt>
                <c:pt idx="293">
                  <c:v>7.5752190779084239E-2</c:v>
                </c:pt>
                <c:pt idx="294">
                  <c:v>7.5752190779084239E-2</c:v>
                </c:pt>
                <c:pt idx="295">
                  <c:v>7.5752190779084239E-2</c:v>
                </c:pt>
                <c:pt idx="296">
                  <c:v>7.5752190779084239E-2</c:v>
                </c:pt>
                <c:pt idx="297">
                  <c:v>7.5752190779084239E-2</c:v>
                </c:pt>
                <c:pt idx="298">
                  <c:v>7.5769003141770389E-2</c:v>
                </c:pt>
                <c:pt idx="299">
                  <c:v>7.5769003141770389E-2</c:v>
                </c:pt>
                <c:pt idx="300">
                  <c:v>7.5769003141770389E-2</c:v>
                </c:pt>
                <c:pt idx="301">
                  <c:v>7.5769003141770389E-2</c:v>
                </c:pt>
                <c:pt idx="302">
                  <c:v>7.5769003141770389E-2</c:v>
                </c:pt>
                <c:pt idx="303">
                  <c:v>7.5769003141770389E-2</c:v>
                </c:pt>
                <c:pt idx="304">
                  <c:v>7.5809833165436769E-2</c:v>
                </c:pt>
                <c:pt idx="305">
                  <c:v>7.5809833165436769E-2</c:v>
                </c:pt>
                <c:pt idx="306">
                  <c:v>7.5809833165436769E-2</c:v>
                </c:pt>
                <c:pt idx="307">
                  <c:v>7.5809833165436769E-2</c:v>
                </c:pt>
                <c:pt idx="308">
                  <c:v>7.5809833165436769E-2</c:v>
                </c:pt>
                <c:pt idx="309">
                  <c:v>7.5809833165436769E-2</c:v>
                </c:pt>
                <c:pt idx="310">
                  <c:v>7.7728844277756698E-2</c:v>
                </c:pt>
                <c:pt idx="311">
                  <c:v>7.813474274832248E-2</c:v>
                </c:pt>
                <c:pt idx="312">
                  <c:v>7.813474274832248E-2</c:v>
                </c:pt>
                <c:pt idx="313">
                  <c:v>7.813474274832248E-2</c:v>
                </c:pt>
                <c:pt idx="314">
                  <c:v>7.813474274832248E-2</c:v>
                </c:pt>
                <c:pt idx="315">
                  <c:v>7.813474274832248E-2</c:v>
                </c:pt>
                <c:pt idx="316">
                  <c:v>7.813474274832248E-2</c:v>
                </c:pt>
                <c:pt idx="317">
                  <c:v>7.8603087137436856E-2</c:v>
                </c:pt>
                <c:pt idx="318">
                  <c:v>7.8708764845749846E-2</c:v>
                </c:pt>
                <c:pt idx="319">
                  <c:v>7.8800031957474689E-2</c:v>
                </c:pt>
                <c:pt idx="320">
                  <c:v>7.8802433723572721E-2</c:v>
                </c:pt>
                <c:pt idx="321">
                  <c:v>7.8802433723572721E-2</c:v>
                </c:pt>
                <c:pt idx="322">
                  <c:v>7.8802433723572721E-2</c:v>
                </c:pt>
                <c:pt idx="323">
                  <c:v>7.8802433723572721E-2</c:v>
                </c:pt>
                <c:pt idx="324">
                  <c:v>7.8802433723572721E-2</c:v>
                </c:pt>
                <c:pt idx="325">
                  <c:v>7.8802433723572721E-2</c:v>
                </c:pt>
                <c:pt idx="326">
                  <c:v>7.8915316730179777E-2</c:v>
                </c:pt>
                <c:pt idx="327">
                  <c:v>8.083672960859771E-2</c:v>
                </c:pt>
                <c:pt idx="328">
                  <c:v>8.087755963226409E-2</c:v>
                </c:pt>
                <c:pt idx="329">
                  <c:v>8.1103325645478203E-2</c:v>
                </c:pt>
                <c:pt idx="330">
                  <c:v>8.1281056336731869E-2</c:v>
                </c:pt>
                <c:pt idx="331">
                  <c:v>8.1290663401123953E-2</c:v>
                </c:pt>
                <c:pt idx="332">
                  <c:v>8.1415555238221124E-2</c:v>
                </c:pt>
                <c:pt idx="333">
                  <c:v>8.1415555238221124E-2</c:v>
                </c:pt>
                <c:pt idx="334">
                  <c:v>8.1415555238221124E-2</c:v>
                </c:pt>
                <c:pt idx="335">
                  <c:v>8.1490009987259818E-2</c:v>
                </c:pt>
                <c:pt idx="336">
                  <c:v>8.1490009987259818E-2</c:v>
                </c:pt>
                <c:pt idx="337">
                  <c:v>8.1490009987259818E-2</c:v>
                </c:pt>
                <c:pt idx="338">
                  <c:v>8.1494813519455866E-2</c:v>
                </c:pt>
                <c:pt idx="339">
                  <c:v>8.1511625882142016E-2</c:v>
                </c:pt>
                <c:pt idx="340">
                  <c:v>8.1571670034592578E-2</c:v>
                </c:pt>
                <c:pt idx="341">
                  <c:v>8.1571670034592578E-2</c:v>
                </c:pt>
                <c:pt idx="342">
                  <c:v>8.1571670034592578E-2</c:v>
                </c:pt>
                <c:pt idx="343">
                  <c:v>8.1686954807297651E-2</c:v>
                </c:pt>
                <c:pt idx="344">
                  <c:v>8.1686954807297651E-2</c:v>
                </c:pt>
                <c:pt idx="345">
                  <c:v>8.1686954807297651E-2</c:v>
                </c:pt>
                <c:pt idx="346">
                  <c:v>8.1816650176590872E-2</c:v>
                </c:pt>
                <c:pt idx="347">
                  <c:v>8.2015996762726723E-2</c:v>
                </c:pt>
                <c:pt idx="348">
                  <c:v>8.3404217567383684E-2</c:v>
                </c:pt>
                <c:pt idx="349">
                  <c:v>8.3980641430909067E-2</c:v>
                </c:pt>
                <c:pt idx="350">
                  <c:v>8.401906968847743E-2</c:v>
                </c:pt>
                <c:pt idx="351">
                  <c:v>8.4950954934510131E-2</c:v>
                </c:pt>
                <c:pt idx="352">
                  <c:v>8.6627387670929784E-2</c:v>
                </c:pt>
                <c:pt idx="353">
                  <c:v>8.6651405331910014E-2</c:v>
                </c:pt>
                <c:pt idx="354">
                  <c:v>8.6730663613144757E-2</c:v>
                </c:pt>
                <c:pt idx="355">
                  <c:v>8.6903590772202374E-2</c:v>
                </c:pt>
                <c:pt idx="356">
                  <c:v>8.9644005890045952E-2</c:v>
                </c:pt>
                <c:pt idx="357">
                  <c:v>8.9725665937378726E-2</c:v>
                </c:pt>
                <c:pt idx="358">
                  <c:v>9.0153180302826708E-2</c:v>
                </c:pt>
                <c:pt idx="359">
                  <c:v>9.3203423247315204E-2</c:v>
                </c:pt>
                <c:pt idx="360">
                  <c:v>9.5480297508240455E-2</c:v>
                </c:pt>
                <c:pt idx="361">
                  <c:v>9.5888597744904283E-2</c:v>
                </c:pt>
                <c:pt idx="362">
                  <c:v>9.6080739032746068E-2</c:v>
                </c:pt>
                <c:pt idx="363">
                  <c:v>9.6681180557251681E-2</c:v>
                </c:pt>
                <c:pt idx="364">
                  <c:v>9.8751502933747001E-2</c:v>
                </c:pt>
                <c:pt idx="365">
                  <c:v>9.8801940021805465E-2</c:v>
                </c:pt>
                <c:pt idx="366">
                  <c:v>9.8869189472550092E-2</c:v>
                </c:pt>
                <c:pt idx="367">
                  <c:v>9.9515264552918134E-2</c:v>
                </c:pt>
                <c:pt idx="368">
                  <c:v>0.1021235825353705</c:v>
                </c:pt>
                <c:pt idx="369">
                  <c:v>0.10236856267736878</c:v>
                </c:pt>
                <c:pt idx="370">
                  <c:v>0.10242620506372131</c:v>
                </c:pt>
                <c:pt idx="371">
                  <c:v>0.10479434643637144</c:v>
                </c:pt>
                <c:pt idx="372">
                  <c:v>0.10535155617111265</c:v>
                </c:pt>
                <c:pt idx="373">
                  <c:v>0.10620178136981258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958-442E-8621-011666ACACED}"/>
            </c:ext>
          </c:extLst>
        </c:ser>
        <c:ser>
          <c:idx val="8"/>
          <c:order val="5"/>
          <c:tx>
            <c:strRef>
              <c:f>Active!$P$20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Active!$F$21:$F$923</c:f>
              <c:numCache>
                <c:formatCode>General</c:formatCode>
                <c:ptCount val="903"/>
                <c:pt idx="0">
                  <c:v>-25736</c:v>
                </c:pt>
                <c:pt idx="1">
                  <c:v>-25175</c:v>
                </c:pt>
                <c:pt idx="2">
                  <c:v>-25174.5</c:v>
                </c:pt>
                <c:pt idx="3">
                  <c:v>-22115</c:v>
                </c:pt>
                <c:pt idx="4">
                  <c:v>-22114.5</c:v>
                </c:pt>
                <c:pt idx="5">
                  <c:v>-19005</c:v>
                </c:pt>
                <c:pt idx="6">
                  <c:v>-18899</c:v>
                </c:pt>
                <c:pt idx="7">
                  <c:v>-18887</c:v>
                </c:pt>
                <c:pt idx="8">
                  <c:v>-18798</c:v>
                </c:pt>
                <c:pt idx="9">
                  <c:v>-18798</c:v>
                </c:pt>
                <c:pt idx="10">
                  <c:v>-18437</c:v>
                </c:pt>
                <c:pt idx="11">
                  <c:v>-17931</c:v>
                </c:pt>
                <c:pt idx="12">
                  <c:v>-17715</c:v>
                </c:pt>
                <c:pt idx="13">
                  <c:v>-17603</c:v>
                </c:pt>
                <c:pt idx="14">
                  <c:v>-17061</c:v>
                </c:pt>
                <c:pt idx="15">
                  <c:v>-17016</c:v>
                </c:pt>
                <c:pt idx="16">
                  <c:v>-16673</c:v>
                </c:pt>
                <c:pt idx="17">
                  <c:v>-16649</c:v>
                </c:pt>
                <c:pt idx="18">
                  <c:v>-16649</c:v>
                </c:pt>
                <c:pt idx="19">
                  <c:v>-16508</c:v>
                </c:pt>
                <c:pt idx="20">
                  <c:v>-16469</c:v>
                </c:pt>
                <c:pt idx="21">
                  <c:v>-15846</c:v>
                </c:pt>
                <c:pt idx="22">
                  <c:v>-15841</c:v>
                </c:pt>
                <c:pt idx="23">
                  <c:v>-15810</c:v>
                </c:pt>
                <c:pt idx="24">
                  <c:v>-15798</c:v>
                </c:pt>
                <c:pt idx="25">
                  <c:v>-15786</c:v>
                </c:pt>
                <c:pt idx="26">
                  <c:v>-15738</c:v>
                </c:pt>
                <c:pt idx="27">
                  <c:v>-15690</c:v>
                </c:pt>
                <c:pt idx="28">
                  <c:v>-15293</c:v>
                </c:pt>
                <c:pt idx="29">
                  <c:v>-15194</c:v>
                </c:pt>
                <c:pt idx="30">
                  <c:v>-15129</c:v>
                </c:pt>
                <c:pt idx="31">
                  <c:v>-15127</c:v>
                </c:pt>
                <c:pt idx="32">
                  <c:v>-15127</c:v>
                </c:pt>
                <c:pt idx="33">
                  <c:v>-15086</c:v>
                </c:pt>
                <c:pt idx="34">
                  <c:v>-14883</c:v>
                </c:pt>
                <c:pt idx="35">
                  <c:v>-14631</c:v>
                </c:pt>
                <c:pt idx="36">
                  <c:v>-14586</c:v>
                </c:pt>
                <c:pt idx="37">
                  <c:v>-14585.5</c:v>
                </c:pt>
                <c:pt idx="38">
                  <c:v>-14576</c:v>
                </c:pt>
                <c:pt idx="39">
                  <c:v>-14571</c:v>
                </c:pt>
                <c:pt idx="40">
                  <c:v>-14571</c:v>
                </c:pt>
                <c:pt idx="41">
                  <c:v>-14528</c:v>
                </c:pt>
                <c:pt idx="42">
                  <c:v>-14427</c:v>
                </c:pt>
                <c:pt idx="43">
                  <c:v>-14135</c:v>
                </c:pt>
                <c:pt idx="44">
                  <c:v>-12794</c:v>
                </c:pt>
                <c:pt idx="45">
                  <c:v>-12794</c:v>
                </c:pt>
                <c:pt idx="46">
                  <c:v>-12093</c:v>
                </c:pt>
                <c:pt idx="47">
                  <c:v>-12057</c:v>
                </c:pt>
                <c:pt idx="48">
                  <c:v>-12055</c:v>
                </c:pt>
                <c:pt idx="49">
                  <c:v>-12050</c:v>
                </c:pt>
                <c:pt idx="50">
                  <c:v>-12045</c:v>
                </c:pt>
                <c:pt idx="51">
                  <c:v>-12045</c:v>
                </c:pt>
                <c:pt idx="52">
                  <c:v>-12041.5</c:v>
                </c:pt>
                <c:pt idx="53">
                  <c:v>-12038</c:v>
                </c:pt>
                <c:pt idx="54">
                  <c:v>-11997</c:v>
                </c:pt>
                <c:pt idx="55">
                  <c:v>-11990</c:v>
                </c:pt>
                <c:pt idx="56">
                  <c:v>-11909.5</c:v>
                </c:pt>
                <c:pt idx="57">
                  <c:v>-11896</c:v>
                </c:pt>
                <c:pt idx="58">
                  <c:v>-11382.5</c:v>
                </c:pt>
                <c:pt idx="59">
                  <c:v>-10826</c:v>
                </c:pt>
                <c:pt idx="60">
                  <c:v>-10790</c:v>
                </c:pt>
                <c:pt idx="61">
                  <c:v>-6524</c:v>
                </c:pt>
                <c:pt idx="62">
                  <c:v>-6479.5</c:v>
                </c:pt>
                <c:pt idx="63">
                  <c:v>-6455.5</c:v>
                </c:pt>
                <c:pt idx="64">
                  <c:v>-6339</c:v>
                </c:pt>
                <c:pt idx="65">
                  <c:v>-4597</c:v>
                </c:pt>
                <c:pt idx="66">
                  <c:v>-4597</c:v>
                </c:pt>
                <c:pt idx="67">
                  <c:v>-4597</c:v>
                </c:pt>
                <c:pt idx="68">
                  <c:v>-3933</c:v>
                </c:pt>
                <c:pt idx="69">
                  <c:v>-3932.5</c:v>
                </c:pt>
                <c:pt idx="70">
                  <c:v>-2170.5</c:v>
                </c:pt>
                <c:pt idx="71">
                  <c:v>-2083</c:v>
                </c:pt>
                <c:pt idx="72">
                  <c:v>-1566.5</c:v>
                </c:pt>
                <c:pt idx="73">
                  <c:v>-1544</c:v>
                </c:pt>
                <c:pt idx="74">
                  <c:v>-1467</c:v>
                </c:pt>
                <c:pt idx="75">
                  <c:v>-1412</c:v>
                </c:pt>
                <c:pt idx="76">
                  <c:v>-1215</c:v>
                </c:pt>
                <c:pt idx="77">
                  <c:v>-1215</c:v>
                </c:pt>
                <c:pt idx="78">
                  <c:v>-1056</c:v>
                </c:pt>
                <c:pt idx="79">
                  <c:v>-780</c:v>
                </c:pt>
                <c:pt idx="80">
                  <c:v>-696.5</c:v>
                </c:pt>
                <c:pt idx="81">
                  <c:v>-696.5</c:v>
                </c:pt>
                <c:pt idx="82">
                  <c:v>-248</c:v>
                </c:pt>
                <c:pt idx="83">
                  <c:v>-176.5</c:v>
                </c:pt>
                <c:pt idx="84">
                  <c:v>-137</c:v>
                </c:pt>
                <c:pt idx="85">
                  <c:v>-125</c:v>
                </c:pt>
                <c:pt idx="86">
                  <c:v>-68.5</c:v>
                </c:pt>
                <c:pt idx="87">
                  <c:v>-25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363</c:v>
                </c:pt>
                <c:pt idx="92">
                  <c:v>1138.5</c:v>
                </c:pt>
                <c:pt idx="93">
                  <c:v>1166</c:v>
                </c:pt>
                <c:pt idx="94">
                  <c:v>1686</c:v>
                </c:pt>
                <c:pt idx="95">
                  <c:v>1854</c:v>
                </c:pt>
                <c:pt idx="96">
                  <c:v>2225</c:v>
                </c:pt>
                <c:pt idx="97">
                  <c:v>2949</c:v>
                </c:pt>
                <c:pt idx="98">
                  <c:v>3584</c:v>
                </c:pt>
                <c:pt idx="99">
                  <c:v>4380</c:v>
                </c:pt>
                <c:pt idx="100">
                  <c:v>6037.5</c:v>
                </c:pt>
                <c:pt idx="101">
                  <c:v>6053</c:v>
                </c:pt>
                <c:pt idx="102">
                  <c:v>6089</c:v>
                </c:pt>
                <c:pt idx="103">
                  <c:v>6214</c:v>
                </c:pt>
                <c:pt idx="104">
                  <c:v>6222.5</c:v>
                </c:pt>
                <c:pt idx="105">
                  <c:v>6234.5</c:v>
                </c:pt>
                <c:pt idx="106">
                  <c:v>6238</c:v>
                </c:pt>
                <c:pt idx="107">
                  <c:v>6617.5</c:v>
                </c:pt>
                <c:pt idx="108">
                  <c:v>6681</c:v>
                </c:pt>
                <c:pt idx="109">
                  <c:v>6681</c:v>
                </c:pt>
                <c:pt idx="110">
                  <c:v>6732.5</c:v>
                </c:pt>
                <c:pt idx="111">
                  <c:v>6741</c:v>
                </c:pt>
                <c:pt idx="112">
                  <c:v>6753</c:v>
                </c:pt>
                <c:pt idx="113">
                  <c:v>6811.5</c:v>
                </c:pt>
                <c:pt idx="114">
                  <c:v>6825</c:v>
                </c:pt>
                <c:pt idx="115">
                  <c:v>6869.5</c:v>
                </c:pt>
                <c:pt idx="116">
                  <c:v>7292</c:v>
                </c:pt>
                <c:pt idx="117">
                  <c:v>7300.5</c:v>
                </c:pt>
                <c:pt idx="118">
                  <c:v>7304</c:v>
                </c:pt>
                <c:pt idx="119">
                  <c:v>7333</c:v>
                </c:pt>
                <c:pt idx="120">
                  <c:v>7345</c:v>
                </c:pt>
                <c:pt idx="121">
                  <c:v>7448</c:v>
                </c:pt>
                <c:pt idx="122">
                  <c:v>7472</c:v>
                </c:pt>
                <c:pt idx="123">
                  <c:v>7583</c:v>
                </c:pt>
                <c:pt idx="124">
                  <c:v>7902</c:v>
                </c:pt>
                <c:pt idx="125">
                  <c:v>8006</c:v>
                </c:pt>
                <c:pt idx="126">
                  <c:v>8627</c:v>
                </c:pt>
                <c:pt idx="127">
                  <c:v>8663</c:v>
                </c:pt>
                <c:pt idx="128">
                  <c:v>8735</c:v>
                </c:pt>
                <c:pt idx="129">
                  <c:v>10337</c:v>
                </c:pt>
                <c:pt idx="130">
                  <c:v>10441</c:v>
                </c:pt>
                <c:pt idx="131">
                  <c:v>11068</c:v>
                </c:pt>
                <c:pt idx="132">
                  <c:v>12867.5</c:v>
                </c:pt>
                <c:pt idx="133">
                  <c:v>12967</c:v>
                </c:pt>
                <c:pt idx="134">
                  <c:v>12970.5</c:v>
                </c:pt>
                <c:pt idx="135">
                  <c:v>12972</c:v>
                </c:pt>
                <c:pt idx="136">
                  <c:v>13463</c:v>
                </c:pt>
                <c:pt idx="137">
                  <c:v>13562.5</c:v>
                </c:pt>
                <c:pt idx="138">
                  <c:v>13570</c:v>
                </c:pt>
                <c:pt idx="139">
                  <c:v>14263</c:v>
                </c:pt>
                <c:pt idx="140">
                  <c:v>14820.5</c:v>
                </c:pt>
                <c:pt idx="141">
                  <c:v>14870</c:v>
                </c:pt>
                <c:pt idx="142">
                  <c:v>14927</c:v>
                </c:pt>
                <c:pt idx="143">
                  <c:v>15260</c:v>
                </c:pt>
                <c:pt idx="144">
                  <c:v>15533</c:v>
                </c:pt>
                <c:pt idx="145">
                  <c:v>15538</c:v>
                </c:pt>
                <c:pt idx="146">
                  <c:v>15553</c:v>
                </c:pt>
                <c:pt idx="147">
                  <c:v>15580</c:v>
                </c:pt>
                <c:pt idx="148">
                  <c:v>16053</c:v>
                </c:pt>
                <c:pt idx="149">
                  <c:v>16071</c:v>
                </c:pt>
                <c:pt idx="150">
                  <c:v>16167.5</c:v>
                </c:pt>
                <c:pt idx="151">
                  <c:v>16173</c:v>
                </c:pt>
                <c:pt idx="152">
                  <c:v>16214</c:v>
                </c:pt>
                <c:pt idx="153">
                  <c:v>16281</c:v>
                </c:pt>
                <c:pt idx="154">
                  <c:v>16615.5</c:v>
                </c:pt>
                <c:pt idx="155">
                  <c:v>16620.5</c:v>
                </c:pt>
                <c:pt idx="156">
                  <c:v>16641</c:v>
                </c:pt>
                <c:pt idx="157">
                  <c:v>16643</c:v>
                </c:pt>
                <c:pt idx="158">
                  <c:v>16644.5</c:v>
                </c:pt>
                <c:pt idx="159">
                  <c:v>16667</c:v>
                </c:pt>
                <c:pt idx="160">
                  <c:v>16672</c:v>
                </c:pt>
                <c:pt idx="161">
                  <c:v>16693</c:v>
                </c:pt>
                <c:pt idx="162">
                  <c:v>16720</c:v>
                </c:pt>
                <c:pt idx="163">
                  <c:v>16730.5</c:v>
                </c:pt>
                <c:pt idx="164">
                  <c:v>16730.5</c:v>
                </c:pt>
                <c:pt idx="165">
                  <c:v>16780</c:v>
                </c:pt>
                <c:pt idx="166">
                  <c:v>16787</c:v>
                </c:pt>
                <c:pt idx="167">
                  <c:v>16792</c:v>
                </c:pt>
                <c:pt idx="168">
                  <c:v>16845</c:v>
                </c:pt>
                <c:pt idx="169">
                  <c:v>16848.5</c:v>
                </c:pt>
                <c:pt idx="170">
                  <c:v>16852</c:v>
                </c:pt>
                <c:pt idx="171">
                  <c:v>16862.5</c:v>
                </c:pt>
                <c:pt idx="172">
                  <c:v>17272.5</c:v>
                </c:pt>
                <c:pt idx="173">
                  <c:v>17307</c:v>
                </c:pt>
                <c:pt idx="174">
                  <c:v>17310.5</c:v>
                </c:pt>
                <c:pt idx="175">
                  <c:v>17319</c:v>
                </c:pt>
                <c:pt idx="176">
                  <c:v>17327.5</c:v>
                </c:pt>
                <c:pt idx="177">
                  <c:v>17343</c:v>
                </c:pt>
                <c:pt idx="178">
                  <c:v>17430.5</c:v>
                </c:pt>
                <c:pt idx="179">
                  <c:v>17452.5</c:v>
                </c:pt>
                <c:pt idx="180">
                  <c:v>17452.5</c:v>
                </c:pt>
                <c:pt idx="181">
                  <c:v>17484</c:v>
                </c:pt>
                <c:pt idx="182">
                  <c:v>17786</c:v>
                </c:pt>
                <c:pt idx="183">
                  <c:v>17807</c:v>
                </c:pt>
                <c:pt idx="184">
                  <c:v>17855</c:v>
                </c:pt>
                <c:pt idx="185">
                  <c:v>17890</c:v>
                </c:pt>
                <c:pt idx="186">
                  <c:v>17890.5</c:v>
                </c:pt>
                <c:pt idx="187">
                  <c:v>17890.5</c:v>
                </c:pt>
                <c:pt idx="188">
                  <c:v>17890.5</c:v>
                </c:pt>
                <c:pt idx="189">
                  <c:v>18005</c:v>
                </c:pt>
                <c:pt idx="190">
                  <c:v>18087.5</c:v>
                </c:pt>
                <c:pt idx="191">
                  <c:v>18087.5</c:v>
                </c:pt>
                <c:pt idx="192">
                  <c:v>18099.5</c:v>
                </c:pt>
                <c:pt idx="193">
                  <c:v>18494.5</c:v>
                </c:pt>
                <c:pt idx="194">
                  <c:v>18494.5</c:v>
                </c:pt>
                <c:pt idx="195">
                  <c:v>18494.5</c:v>
                </c:pt>
                <c:pt idx="196">
                  <c:v>18495</c:v>
                </c:pt>
                <c:pt idx="197">
                  <c:v>18606</c:v>
                </c:pt>
                <c:pt idx="198">
                  <c:v>18609.5</c:v>
                </c:pt>
                <c:pt idx="199">
                  <c:v>18618</c:v>
                </c:pt>
                <c:pt idx="200">
                  <c:v>18651</c:v>
                </c:pt>
                <c:pt idx="201">
                  <c:v>18710.5</c:v>
                </c:pt>
                <c:pt idx="202">
                  <c:v>18710.5</c:v>
                </c:pt>
                <c:pt idx="203">
                  <c:v>18710.5</c:v>
                </c:pt>
                <c:pt idx="204">
                  <c:v>19069.5</c:v>
                </c:pt>
                <c:pt idx="205">
                  <c:v>19081.5</c:v>
                </c:pt>
                <c:pt idx="206">
                  <c:v>19105.5</c:v>
                </c:pt>
                <c:pt idx="207">
                  <c:v>19114</c:v>
                </c:pt>
                <c:pt idx="208">
                  <c:v>19122.5</c:v>
                </c:pt>
                <c:pt idx="209">
                  <c:v>19122.5</c:v>
                </c:pt>
                <c:pt idx="210">
                  <c:v>19153.5</c:v>
                </c:pt>
                <c:pt idx="211">
                  <c:v>19153.5</c:v>
                </c:pt>
                <c:pt idx="212">
                  <c:v>19257</c:v>
                </c:pt>
                <c:pt idx="213">
                  <c:v>19282</c:v>
                </c:pt>
                <c:pt idx="214">
                  <c:v>19282</c:v>
                </c:pt>
                <c:pt idx="215">
                  <c:v>19282</c:v>
                </c:pt>
                <c:pt idx="216">
                  <c:v>19285</c:v>
                </c:pt>
                <c:pt idx="217">
                  <c:v>19297</c:v>
                </c:pt>
                <c:pt idx="218">
                  <c:v>19314.5</c:v>
                </c:pt>
                <c:pt idx="219">
                  <c:v>19321.5</c:v>
                </c:pt>
                <c:pt idx="220">
                  <c:v>19321.5</c:v>
                </c:pt>
                <c:pt idx="221">
                  <c:v>19321.5</c:v>
                </c:pt>
                <c:pt idx="222">
                  <c:v>19337</c:v>
                </c:pt>
                <c:pt idx="223">
                  <c:v>19746</c:v>
                </c:pt>
                <c:pt idx="224">
                  <c:v>19754</c:v>
                </c:pt>
                <c:pt idx="225">
                  <c:v>19770</c:v>
                </c:pt>
                <c:pt idx="226">
                  <c:v>19805.5</c:v>
                </c:pt>
                <c:pt idx="227">
                  <c:v>19824.5</c:v>
                </c:pt>
                <c:pt idx="228">
                  <c:v>19824.5</c:v>
                </c:pt>
                <c:pt idx="229">
                  <c:v>19854</c:v>
                </c:pt>
                <c:pt idx="230">
                  <c:v>19871</c:v>
                </c:pt>
                <c:pt idx="231">
                  <c:v>19896.5</c:v>
                </c:pt>
                <c:pt idx="232">
                  <c:v>19896.5</c:v>
                </c:pt>
                <c:pt idx="233">
                  <c:v>19914</c:v>
                </c:pt>
                <c:pt idx="234">
                  <c:v>19951.5</c:v>
                </c:pt>
                <c:pt idx="235">
                  <c:v>19951.5</c:v>
                </c:pt>
                <c:pt idx="236">
                  <c:v>19989</c:v>
                </c:pt>
                <c:pt idx="237">
                  <c:v>20013</c:v>
                </c:pt>
                <c:pt idx="238">
                  <c:v>20364.5</c:v>
                </c:pt>
                <c:pt idx="239">
                  <c:v>20432</c:v>
                </c:pt>
                <c:pt idx="240">
                  <c:v>20460.5</c:v>
                </c:pt>
                <c:pt idx="241">
                  <c:v>20461</c:v>
                </c:pt>
                <c:pt idx="242">
                  <c:v>20462</c:v>
                </c:pt>
                <c:pt idx="243">
                  <c:v>20473</c:v>
                </c:pt>
                <c:pt idx="244">
                  <c:v>20476.5</c:v>
                </c:pt>
                <c:pt idx="245">
                  <c:v>20492</c:v>
                </c:pt>
                <c:pt idx="246">
                  <c:v>20495.5</c:v>
                </c:pt>
                <c:pt idx="247">
                  <c:v>20497</c:v>
                </c:pt>
                <c:pt idx="248">
                  <c:v>20523</c:v>
                </c:pt>
                <c:pt idx="249">
                  <c:v>20524.5</c:v>
                </c:pt>
                <c:pt idx="250">
                  <c:v>20533</c:v>
                </c:pt>
                <c:pt idx="251">
                  <c:v>20533</c:v>
                </c:pt>
                <c:pt idx="252">
                  <c:v>20533</c:v>
                </c:pt>
                <c:pt idx="253">
                  <c:v>20540</c:v>
                </c:pt>
                <c:pt idx="254">
                  <c:v>20548.5</c:v>
                </c:pt>
                <c:pt idx="255">
                  <c:v>20554</c:v>
                </c:pt>
                <c:pt idx="256">
                  <c:v>20554</c:v>
                </c:pt>
                <c:pt idx="257">
                  <c:v>20557</c:v>
                </c:pt>
                <c:pt idx="258">
                  <c:v>20560.5</c:v>
                </c:pt>
                <c:pt idx="259">
                  <c:v>20617</c:v>
                </c:pt>
                <c:pt idx="260">
                  <c:v>21003.5</c:v>
                </c:pt>
                <c:pt idx="261">
                  <c:v>21036</c:v>
                </c:pt>
                <c:pt idx="262">
                  <c:v>21183.5</c:v>
                </c:pt>
                <c:pt idx="263">
                  <c:v>21189</c:v>
                </c:pt>
                <c:pt idx="264">
                  <c:v>21707.5</c:v>
                </c:pt>
                <c:pt idx="265">
                  <c:v>21707.5</c:v>
                </c:pt>
                <c:pt idx="266">
                  <c:v>21707.5</c:v>
                </c:pt>
                <c:pt idx="267">
                  <c:v>21707.5</c:v>
                </c:pt>
                <c:pt idx="268">
                  <c:v>21707.5</c:v>
                </c:pt>
                <c:pt idx="269">
                  <c:v>21709</c:v>
                </c:pt>
                <c:pt idx="270">
                  <c:v>21709</c:v>
                </c:pt>
                <c:pt idx="271">
                  <c:v>21709</c:v>
                </c:pt>
                <c:pt idx="272">
                  <c:v>21709</c:v>
                </c:pt>
                <c:pt idx="273">
                  <c:v>21709</c:v>
                </c:pt>
                <c:pt idx="274">
                  <c:v>21709</c:v>
                </c:pt>
                <c:pt idx="275">
                  <c:v>21748</c:v>
                </c:pt>
                <c:pt idx="276">
                  <c:v>21748</c:v>
                </c:pt>
                <c:pt idx="277">
                  <c:v>21748</c:v>
                </c:pt>
                <c:pt idx="278">
                  <c:v>21800</c:v>
                </c:pt>
                <c:pt idx="279">
                  <c:v>21800</c:v>
                </c:pt>
                <c:pt idx="280">
                  <c:v>21800</c:v>
                </c:pt>
                <c:pt idx="281">
                  <c:v>21800</c:v>
                </c:pt>
                <c:pt idx="282">
                  <c:v>21800</c:v>
                </c:pt>
                <c:pt idx="283">
                  <c:v>21800</c:v>
                </c:pt>
                <c:pt idx="284">
                  <c:v>21805</c:v>
                </c:pt>
                <c:pt idx="285">
                  <c:v>21829</c:v>
                </c:pt>
                <c:pt idx="286">
                  <c:v>21832.5</c:v>
                </c:pt>
                <c:pt idx="287">
                  <c:v>21832.5</c:v>
                </c:pt>
                <c:pt idx="288">
                  <c:v>21832.5</c:v>
                </c:pt>
                <c:pt idx="289">
                  <c:v>21832.5</c:v>
                </c:pt>
                <c:pt idx="290">
                  <c:v>21832.5</c:v>
                </c:pt>
                <c:pt idx="291">
                  <c:v>21832.5</c:v>
                </c:pt>
                <c:pt idx="292">
                  <c:v>21836</c:v>
                </c:pt>
                <c:pt idx="293">
                  <c:v>21836</c:v>
                </c:pt>
                <c:pt idx="294">
                  <c:v>21836</c:v>
                </c:pt>
                <c:pt idx="295">
                  <c:v>21836</c:v>
                </c:pt>
                <c:pt idx="296">
                  <c:v>21836</c:v>
                </c:pt>
                <c:pt idx="297">
                  <c:v>21836</c:v>
                </c:pt>
                <c:pt idx="298">
                  <c:v>21839.5</c:v>
                </c:pt>
                <c:pt idx="299">
                  <c:v>21839.5</c:v>
                </c:pt>
                <c:pt idx="300">
                  <c:v>21839.5</c:v>
                </c:pt>
                <c:pt idx="301">
                  <c:v>21839.5</c:v>
                </c:pt>
                <c:pt idx="302">
                  <c:v>21839.5</c:v>
                </c:pt>
                <c:pt idx="303">
                  <c:v>21839.5</c:v>
                </c:pt>
                <c:pt idx="304">
                  <c:v>21848</c:v>
                </c:pt>
                <c:pt idx="305">
                  <c:v>21848</c:v>
                </c:pt>
                <c:pt idx="306">
                  <c:v>21848</c:v>
                </c:pt>
                <c:pt idx="307">
                  <c:v>21848</c:v>
                </c:pt>
                <c:pt idx="308">
                  <c:v>21848</c:v>
                </c:pt>
                <c:pt idx="309">
                  <c:v>21848</c:v>
                </c:pt>
                <c:pt idx="310">
                  <c:v>22247.5</c:v>
                </c:pt>
                <c:pt idx="311">
                  <c:v>22332</c:v>
                </c:pt>
                <c:pt idx="312">
                  <c:v>22332</c:v>
                </c:pt>
                <c:pt idx="313">
                  <c:v>22332</c:v>
                </c:pt>
                <c:pt idx="314">
                  <c:v>22332</c:v>
                </c:pt>
                <c:pt idx="315">
                  <c:v>22332</c:v>
                </c:pt>
                <c:pt idx="316">
                  <c:v>22332</c:v>
                </c:pt>
                <c:pt idx="317">
                  <c:v>22429.5</c:v>
                </c:pt>
                <c:pt idx="318">
                  <c:v>22451.5</c:v>
                </c:pt>
                <c:pt idx="319">
                  <c:v>22470.5</c:v>
                </c:pt>
                <c:pt idx="320">
                  <c:v>22471</c:v>
                </c:pt>
                <c:pt idx="321">
                  <c:v>22471</c:v>
                </c:pt>
                <c:pt idx="322">
                  <c:v>22471</c:v>
                </c:pt>
                <c:pt idx="323">
                  <c:v>22471</c:v>
                </c:pt>
                <c:pt idx="324">
                  <c:v>22471</c:v>
                </c:pt>
                <c:pt idx="325">
                  <c:v>22471</c:v>
                </c:pt>
                <c:pt idx="326">
                  <c:v>22494.5</c:v>
                </c:pt>
                <c:pt idx="327">
                  <c:v>22894.5</c:v>
                </c:pt>
                <c:pt idx="328">
                  <c:v>22903</c:v>
                </c:pt>
                <c:pt idx="329">
                  <c:v>22950</c:v>
                </c:pt>
                <c:pt idx="330">
                  <c:v>22987</c:v>
                </c:pt>
                <c:pt idx="331">
                  <c:v>22989</c:v>
                </c:pt>
                <c:pt idx="332">
                  <c:v>23015</c:v>
                </c:pt>
                <c:pt idx="333">
                  <c:v>23015</c:v>
                </c:pt>
                <c:pt idx="334">
                  <c:v>23015</c:v>
                </c:pt>
                <c:pt idx="335">
                  <c:v>23030.5</c:v>
                </c:pt>
                <c:pt idx="336">
                  <c:v>23030.5</c:v>
                </c:pt>
                <c:pt idx="337">
                  <c:v>23030.5</c:v>
                </c:pt>
                <c:pt idx="338">
                  <c:v>23031.5</c:v>
                </c:pt>
                <c:pt idx="339">
                  <c:v>23035</c:v>
                </c:pt>
                <c:pt idx="340">
                  <c:v>23047.5</c:v>
                </c:pt>
                <c:pt idx="341">
                  <c:v>23047.5</c:v>
                </c:pt>
                <c:pt idx="342">
                  <c:v>23047.5</c:v>
                </c:pt>
                <c:pt idx="343">
                  <c:v>23071.5</c:v>
                </c:pt>
                <c:pt idx="344">
                  <c:v>23071.5</c:v>
                </c:pt>
                <c:pt idx="345">
                  <c:v>23071.5</c:v>
                </c:pt>
                <c:pt idx="346">
                  <c:v>23098.5</c:v>
                </c:pt>
                <c:pt idx="347">
                  <c:v>23140</c:v>
                </c:pt>
                <c:pt idx="348">
                  <c:v>23429</c:v>
                </c:pt>
                <c:pt idx="349">
                  <c:v>23549</c:v>
                </c:pt>
                <c:pt idx="350">
                  <c:v>23557</c:v>
                </c:pt>
                <c:pt idx="351">
                  <c:v>23751</c:v>
                </c:pt>
                <c:pt idx="352">
                  <c:v>24100</c:v>
                </c:pt>
                <c:pt idx="353">
                  <c:v>24105</c:v>
                </c:pt>
                <c:pt idx="354">
                  <c:v>24121.5</c:v>
                </c:pt>
                <c:pt idx="355">
                  <c:v>24157.5</c:v>
                </c:pt>
                <c:pt idx="356">
                  <c:v>24728</c:v>
                </c:pt>
                <c:pt idx="357">
                  <c:v>24745</c:v>
                </c:pt>
                <c:pt idx="358">
                  <c:v>24834</c:v>
                </c:pt>
                <c:pt idx="359">
                  <c:v>25469</c:v>
                </c:pt>
                <c:pt idx="360">
                  <c:v>25943</c:v>
                </c:pt>
                <c:pt idx="361">
                  <c:v>26028</c:v>
                </c:pt>
                <c:pt idx="362">
                  <c:v>26068</c:v>
                </c:pt>
                <c:pt idx="363">
                  <c:v>26193</c:v>
                </c:pt>
                <c:pt idx="364">
                  <c:v>26624</c:v>
                </c:pt>
                <c:pt idx="365">
                  <c:v>26634.5</c:v>
                </c:pt>
                <c:pt idx="366">
                  <c:v>26648.5</c:v>
                </c:pt>
                <c:pt idx="367">
                  <c:v>26783</c:v>
                </c:pt>
                <c:pt idx="368">
                  <c:v>27326</c:v>
                </c:pt>
                <c:pt idx="369">
                  <c:v>27377</c:v>
                </c:pt>
                <c:pt idx="370">
                  <c:v>27389</c:v>
                </c:pt>
                <c:pt idx="371">
                  <c:v>27882</c:v>
                </c:pt>
                <c:pt idx="372">
                  <c:v>27998</c:v>
                </c:pt>
                <c:pt idx="373">
                  <c:v>28175</c:v>
                </c:pt>
              </c:numCache>
            </c:numRef>
          </c:xVal>
          <c:yVal>
            <c:numRef>
              <c:f>Active!$P$21:$P$923</c:f>
              <c:numCache>
                <c:formatCode>General</c:formatCode>
                <c:ptCount val="903"/>
                <c:pt idx="0">
                  <c:v>0.14379959525636332</c:v>
                </c:pt>
                <c:pt idx="1">
                  <c:v>0.13906322036912466</c:v>
                </c:pt>
                <c:pt idx="2">
                  <c:v>0.13905903461550817</c:v>
                </c:pt>
                <c:pt idx="3">
                  <c:v>0.11463402810508877</c:v>
                </c:pt>
                <c:pt idx="4">
                  <c:v>0.11463023052596774</c:v>
                </c:pt>
                <c:pt idx="5">
                  <c:v>9.2239837255574927E-2</c:v>
                </c:pt>
                <c:pt idx="6">
                  <c:v>9.1519806744584292E-2</c:v>
                </c:pt>
                <c:pt idx="7">
                  <c:v>9.143847348239259E-2</c:v>
                </c:pt>
                <c:pt idx="8">
                  <c:v>9.0836392082098261E-2</c:v>
                </c:pt>
                <c:pt idx="9">
                  <c:v>9.0836392082098261E-2</c:v>
                </c:pt>
                <c:pt idx="10">
                  <c:v>8.8414849182103364E-2</c:v>
                </c:pt>
                <c:pt idx="11">
                  <c:v>8.5076315680572612E-2</c:v>
                </c:pt>
                <c:pt idx="12">
                  <c:v>8.3670954143735071E-2</c:v>
                </c:pt>
                <c:pt idx="13">
                  <c:v>8.2946908285287627E-2</c:v>
                </c:pt>
                <c:pt idx="14">
                  <c:v>7.9488009335122303E-2</c:v>
                </c:pt>
                <c:pt idx="15">
                  <c:v>7.920418223725309E-2</c:v>
                </c:pt>
                <c:pt idx="16">
                  <c:v>7.7057671316944854E-2</c:v>
                </c:pt>
                <c:pt idx="17">
                  <c:v>7.6908595466662427E-2</c:v>
                </c:pt>
                <c:pt idx="18">
                  <c:v>7.6908595466662427E-2</c:v>
                </c:pt>
                <c:pt idx="19">
                  <c:v>7.6035726114108609E-2</c:v>
                </c:pt>
                <c:pt idx="20">
                  <c:v>7.5795184683490113E-2</c:v>
                </c:pt>
                <c:pt idx="21">
                  <c:v>7.2005007579603569E-2</c:v>
                </c:pt>
                <c:pt idx="22">
                  <c:v>7.197498714559887E-2</c:v>
                </c:pt>
                <c:pt idx="23">
                  <c:v>7.1789002024291573E-2</c:v>
                </c:pt>
                <c:pt idx="24">
                  <c:v>7.1717073240661233E-2</c:v>
                </c:pt>
                <c:pt idx="25">
                  <c:v>7.1645180991101065E-2</c:v>
                </c:pt>
                <c:pt idx="26">
                  <c:v>7.1357977333562E-2</c:v>
                </c:pt>
                <c:pt idx="27">
                  <c:v>7.1071358221145547E-2</c:v>
                </c:pt>
                <c:pt idx="28">
                  <c:v>6.8723190046595301E-2</c:v>
                </c:pt>
                <c:pt idx="29">
                  <c:v>6.8143855757244715E-2</c:v>
                </c:pt>
                <c:pt idx="30">
                  <c:v>6.7764837027199959E-2</c:v>
                </c:pt>
                <c:pt idx="31">
                  <c:v>6.775319191092033E-2</c:v>
                </c:pt>
                <c:pt idx="32">
                  <c:v>6.775319191092033E-2</c:v>
                </c:pt>
                <c:pt idx="33">
                  <c:v>6.7514690671513292E-2</c:v>
                </c:pt>
                <c:pt idx="34">
                  <c:v>6.6340102033928927E-2</c:v>
                </c:pt>
                <c:pt idx="35">
                  <c:v>6.4896537127749593E-2</c:v>
                </c:pt>
                <c:pt idx="36">
                  <c:v>6.4640453089411132E-2</c:v>
                </c:pt>
                <c:pt idx="37">
                  <c:v>6.4637610597145193E-2</c:v>
                </c:pt>
                <c:pt idx="38">
                  <c:v>6.4583615295261562E-2</c:v>
                </c:pt>
                <c:pt idx="39">
                  <c:v>6.4555205912267558E-2</c:v>
                </c:pt>
                <c:pt idx="40">
                  <c:v>6.4555205912267558E-2</c:v>
                </c:pt>
                <c:pt idx="41">
                  <c:v>6.4311147046021935E-2</c:v>
                </c:pt>
                <c:pt idx="42">
                  <c:v>6.3739737470267385E-2</c:v>
                </c:pt>
                <c:pt idx="43">
                  <c:v>6.210229877378335E-2</c:v>
                </c:pt>
                <c:pt idx="44">
                  <c:v>5.4860210147787941E-2</c:v>
                </c:pt>
                <c:pt idx="45">
                  <c:v>5.4860210147787941E-2</c:v>
                </c:pt>
                <c:pt idx="46">
                  <c:v>5.1256034903304888E-2</c:v>
                </c:pt>
                <c:pt idx="47">
                  <c:v>5.1074307439324174E-2</c:v>
                </c:pt>
                <c:pt idx="48">
                  <c:v>5.1064221110038208E-2</c:v>
                </c:pt>
                <c:pt idx="49">
                  <c:v>5.1039009726727647E-2</c:v>
                </c:pt>
                <c:pt idx="50">
                  <c:v>5.1013804686137601E-2</c:v>
                </c:pt>
                <c:pt idx="51">
                  <c:v>5.1013804686137601E-2</c:v>
                </c:pt>
                <c:pt idx="52">
                  <c:v>5.0996164931643273E-2</c:v>
                </c:pt>
                <c:pt idx="53">
                  <c:v>5.0978528285081995E-2</c:v>
                </c:pt>
                <c:pt idx="54">
                  <c:v>5.0772159014092932E-2</c:v>
                </c:pt>
                <c:pt idx="55">
                  <c:v>5.0736967859201051E-2</c:v>
                </c:pt>
                <c:pt idx="56">
                  <c:v>5.0333163108696843E-2</c:v>
                </c:pt>
                <c:pt idx="57">
                  <c:v>5.0265605277852746E-2</c:v>
                </c:pt>
                <c:pt idx="58">
                  <c:v>4.7730234206707425E-2</c:v>
                </c:pt>
                <c:pt idx="59">
                  <c:v>4.5058089674285873E-2</c:v>
                </c:pt>
                <c:pt idx="60">
                  <c:v>4.4887934377029579E-2</c:v>
                </c:pt>
                <c:pt idx="61">
                  <c:v>2.7052605905490038E-2</c:v>
                </c:pt>
                <c:pt idx="62">
                  <c:v>2.6890892797521347E-2</c:v>
                </c:pt>
                <c:pt idx="63">
                  <c:v>2.6803885287941562E-2</c:v>
                </c:pt>
                <c:pt idx="64">
                  <c:v>2.6383612719890939E-2</c:v>
                </c:pt>
                <c:pt idx="65">
                  <c:v>2.0510057434630583E-2</c:v>
                </c:pt>
                <c:pt idx="66">
                  <c:v>2.0510057434630583E-2</c:v>
                </c:pt>
                <c:pt idx="67">
                  <c:v>2.0510057434630583E-2</c:v>
                </c:pt>
                <c:pt idx="68">
                  <c:v>1.847388867133928E-2</c:v>
                </c:pt>
                <c:pt idx="69">
                  <c:v>1.8472397559106186E-2</c:v>
                </c:pt>
                <c:pt idx="70">
                  <c:v>1.3611667592207185E-2</c:v>
                </c:pt>
                <c:pt idx="71">
                  <c:v>1.3390815287788528E-2</c:v>
                </c:pt>
                <c:pt idx="72">
                  <c:v>1.2126729948095355E-2</c:v>
                </c:pt>
                <c:pt idx="73">
                  <c:v>1.2073201733827225E-2</c:v>
                </c:pt>
                <c:pt idx="74">
                  <c:v>1.1890988184507408E-2</c:v>
                </c:pt>
                <c:pt idx="75">
                  <c:v>1.1761756612297683E-2</c:v>
                </c:pt>
                <c:pt idx="76">
                  <c:v>1.1305170177636442E-2</c:v>
                </c:pt>
                <c:pt idx="77">
                  <c:v>1.1305170177636442E-2</c:v>
                </c:pt>
                <c:pt idx="78">
                  <c:v>1.0943836720254559E-2</c:v>
                </c:pt>
                <c:pt idx="79">
                  <c:v>1.0331846519638416E-2</c:v>
                </c:pt>
                <c:pt idx="80">
                  <c:v>1.015050525779577E-2</c:v>
                </c:pt>
                <c:pt idx="81">
                  <c:v>1.015050525779577E-2</c:v>
                </c:pt>
                <c:pt idx="82">
                  <c:v>9.206742363783018E-3</c:v>
                </c:pt>
                <c:pt idx="83">
                  <c:v>9.0610038566396756E-3</c:v>
                </c:pt>
                <c:pt idx="84">
                  <c:v>8.981047168232897E-3</c:v>
                </c:pt>
                <c:pt idx="85">
                  <c:v>8.9568349247424756E-3</c:v>
                </c:pt>
                <c:pt idx="86">
                  <c:v>8.8433265699231645E-3</c:v>
                </c:pt>
                <c:pt idx="87">
                  <c:v>8.7564869983842147E-3</c:v>
                </c:pt>
                <c:pt idx="88">
                  <c:v>8.7067964368268101E-3</c:v>
                </c:pt>
                <c:pt idx="89">
                  <c:v>8.7067964368268101E-3</c:v>
                </c:pt>
                <c:pt idx="90">
                  <c:v>8.7067964368268101E-3</c:v>
                </c:pt>
                <c:pt idx="91">
                  <c:v>8.0031561655763746E-3</c:v>
                </c:pt>
                <c:pt idx="92">
                  <c:v>6.6119252921094133E-3</c:v>
                </c:pt>
                <c:pt idx="93">
                  <c:v>6.565392126487545E-3</c:v>
                </c:pt>
                <c:pt idx="94">
                  <c:v>5.7216077180658274E-3</c:v>
                </c:pt>
                <c:pt idx="95">
                  <c:v>5.4636627878117744E-3</c:v>
                </c:pt>
                <c:pt idx="96">
                  <c:v>4.9194013497389603E-3</c:v>
                </c:pt>
                <c:pt idx="97">
                  <c:v>3.9578523283084113E-3</c:v>
                </c:pt>
                <c:pt idx="98">
                  <c:v>3.2239756911589821E-3</c:v>
                </c:pt>
                <c:pt idx="99">
                  <c:v>2.4485263586901318E-3</c:v>
                </c:pt>
                <c:pt idx="100">
                  <c:v>1.3496945524017496E-3</c:v>
                </c:pt>
                <c:pt idx="101">
                  <c:v>1.3427084256583764E-3</c:v>
                </c:pt>
                <c:pt idx="102">
                  <c:v>1.3267177709762566E-3</c:v>
                </c:pt>
                <c:pt idx="103">
                  <c:v>1.2737476094482284E-3</c:v>
                </c:pt>
                <c:pt idx="104">
                  <c:v>1.2702895865064007E-3</c:v>
                </c:pt>
                <c:pt idx="105">
                  <c:v>1.2654388779499296E-3</c:v>
                </c:pt>
                <c:pt idx="106">
                  <c:v>1.264030969806049E-3</c:v>
                </c:pt>
                <c:pt idx="107">
                  <c:v>1.1298115993167877E-3</c:v>
                </c:pt>
                <c:pt idx="108">
                  <c:v>1.1109217636663116E-3</c:v>
                </c:pt>
                <c:pt idx="109">
                  <c:v>1.1109217636663116E-3</c:v>
                </c:pt>
                <c:pt idx="110">
                  <c:v>1.0963529559821356E-3</c:v>
                </c:pt>
                <c:pt idx="111">
                  <c:v>1.0940130912398208E-3</c:v>
                </c:pt>
                <c:pt idx="112">
                  <c:v>1.0907409589650157E-3</c:v>
                </c:pt>
                <c:pt idx="113">
                  <c:v>1.0753124934269782E-3</c:v>
                </c:pt>
                <c:pt idx="114">
                  <c:v>1.0718753807896185E-3</c:v>
                </c:pt>
                <c:pt idx="115">
                  <c:v>1.0608730503661006E-3</c:v>
                </c:pt>
                <c:pt idx="116">
                  <c:v>9.8144204874631678E-4</c:v>
                </c:pt>
                <c:pt idx="117">
                  <c:v>9.803087597274893E-4</c:v>
                </c:pt>
                <c:pt idx="118">
                  <c:v>9.7984743919320421E-4</c:v>
                </c:pt>
                <c:pt idx="119">
                  <c:v>9.7614462933368236E-4</c:v>
                </c:pt>
                <c:pt idx="120">
                  <c:v>9.746748445202966E-4</c:v>
                </c:pt>
                <c:pt idx="121">
                  <c:v>9.6356178202862929E-4</c:v>
                </c:pt>
                <c:pt idx="122">
                  <c:v>9.6135898281682775E-4</c:v>
                </c:pt>
                <c:pt idx="123">
                  <c:v>9.5307194980046375E-4</c:v>
                </c:pt>
                <c:pt idx="124">
                  <c:v>9.4665668158247507E-4</c:v>
                </c:pt>
                <c:pt idx="125">
                  <c:v>9.5014576269759378E-4</c:v>
                </c:pt>
                <c:pt idx="126">
                  <c:v>1.02809262969112E-3</c:v>
                </c:pt>
                <c:pt idx="127">
                  <c:v>1.0356116491594767E-3</c:v>
                </c:pt>
                <c:pt idx="128">
                  <c:v>1.0516361079906198E-3</c:v>
                </c:pt>
                <c:pt idx="129">
                  <c:v>1.7483718780735638E-3</c:v>
                </c:pt>
                <c:pt idx="130">
                  <c:v>1.8161101809130564E-3</c:v>
                </c:pt>
                <c:pt idx="131">
                  <c:v>2.2826360573047055E-3</c:v>
                </c:pt>
                <c:pt idx="132">
                  <c:v>4.1754808648691473E-3</c:v>
                </c:pt>
                <c:pt idx="133">
                  <c:v>4.3041113963521692E-3</c:v>
                </c:pt>
                <c:pt idx="134">
                  <c:v>4.3086818194293004E-3</c:v>
                </c:pt>
                <c:pt idx="135">
                  <c:v>4.3106415235847177E-3</c:v>
                </c:pt>
                <c:pt idx="136">
                  <c:v>4.9827936334852843E-3</c:v>
                </c:pt>
                <c:pt idx="137">
                  <c:v>5.126456983432677E-3</c:v>
                </c:pt>
                <c:pt idx="138">
                  <c:v>5.1373876798216159E-3</c:v>
                </c:pt>
                <c:pt idx="139">
                  <c:v>6.2089650556449057E-3</c:v>
                </c:pt>
                <c:pt idx="140">
                  <c:v>7.1594574760109608E-3</c:v>
                </c:pt>
                <c:pt idx="141">
                  <c:v>7.2476625044634486E-3</c:v>
                </c:pt>
                <c:pt idx="142">
                  <c:v>7.3500020008639873E-3</c:v>
                </c:pt>
                <c:pt idx="143">
                  <c:v>7.9643546936790412E-3</c:v>
                </c:pt>
                <c:pt idx="144">
                  <c:v>8.4889997475382784E-3</c:v>
                </c:pt>
                <c:pt idx="145">
                  <c:v>8.4987849589388993E-3</c:v>
                </c:pt>
                <c:pt idx="146">
                  <c:v>8.5281786494638481E-3</c:v>
                </c:pt>
                <c:pt idx="147">
                  <c:v>8.5812311453100261E-3</c:v>
                </c:pt>
                <c:pt idx="148">
                  <c:v>9.5406333442788586E-3</c:v>
                </c:pt>
                <c:pt idx="149">
                  <c:v>9.5782645038137611E-3</c:v>
                </c:pt>
                <c:pt idx="150">
                  <c:v>9.7814109774132067E-3</c:v>
                </c:pt>
                <c:pt idx="151">
                  <c:v>9.7930604391601415E-3</c:v>
                </c:pt>
                <c:pt idx="152">
                  <c:v>9.8801437292069146E-3</c:v>
                </c:pt>
                <c:pt idx="153">
                  <c:v>1.0023368487552312E-2</c:v>
                </c:pt>
                <c:pt idx="154">
                  <c:v>1.0755460207096449E-2</c:v>
                </c:pt>
                <c:pt idx="155">
                  <c:v>1.0766618617488479E-2</c:v>
                </c:pt>
                <c:pt idx="156">
                  <c:v>1.0812434413238762E-2</c:v>
                </c:pt>
                <c:pt idx="157">
                  <c:v>1.0816909955418955E-2</c:v>
                </c:pt>
                <c:pt idx="158">
                  <c:v>1.0820267278039763E-2</c:v>
                </c:pt>
                <c:pt idx="159">
                  <c:v>1.0870695618733352E-2</c:v>
                </c:pt>
                <c:pt idx="160">
                  <c:v>1.0881919359146685E-2</c:v>
                </c:pt>
                <c:pt idx="161">
                  <c:v>1.0929128331390658E-2</c:v>
                </c:pt>
                <c:pt idx="162">
                  <c:v>1.0989989984734379E-2</c:v>
                </c:pt>
                <c:pt idx="163">
                  <c:v>1.1013708354403216E-2</c:v>
                </c:pt>
                <c:pt idx="164">
                  <c:v>1.1013708354403216E-2</c:v>
                </c:pt>
                <c:pt idx="165">
                  <c:v>1.1125900283297695E-2</c:v>
                </c:pt>
                <c:pt idx="166">
                  <c:v>1.1141815979515173E-2</c:v>
                </c:pt>
                <c:pt idx="167">
                  <c:v>1.1153191945220849E-2</c:v>
                </c:pt>
                <c:pt idx="168">
                  <c:v>1.1274167132158234E-2</c:v>
                </c:pt>
                <c:pt idx="169">
                  <c:v>1.1282181145057125E-2</c:v>
                </c:pt>
                <c:pt idx="170">
                  <c:v>1.1290198265889072E-2</c:v>
                </c:pt>
                <c:pt idx="171">
                  <c:v>1.1314268275983228E-2</c:v>
                </c:pt>
                <c:pt idx="172">
                  <c:v>1.2276015195218561E-2</c:v>
                </c:pt>
                <c:pt idx="173">
                  <c:v>1.2358888023981347E-2</c:v>
                </c:pt>
                <c:pt idx="174">
                  <c:v>1.2367312284043124E-2</c:v>
                </c:pt>
                <c:pt idx="175">
                  <c:v>1.2387784140485868E-2</c:v>
                </c:pt>
                <c:pt idx="176">
                  <c:v>1.2408274327390893E-2</c:v>
                </c:pt>
                <c:pt idx="177">
                  <c:v>1.24456859757054E-2</c:v>
                </c:pt>
                <c:pt idx="178">
                  <c:v>1.2658024039950342E-2</c:v>
                </c:pt>
                <c:pt idx="179">
                  <c:v>1.2711717488377742E-2</c:v>
                </c:pt>
                <c:pt idx="180">
                  <c:v>1.2711717488377742E-2</c:v>
                </c:pt>
                <c:pt idx="181">
                  <c:v>1.278881052547556E-2</c:v>
                </c:pt>
                <c:pt idx="182">
                  <c:v>1.3540701118054724E-2</c:v>
                </c:pt>
                <c:pt idx="183">
                  <c:v>1.3593845354447413E-2</c:v>
                </c:pt>
                <c:pt idx="184">
                  <c:v>1.3715738036580463E-2</c:v>
                </c:pt>
                <c:pt idx="185">
                  <c:v>1.3804986629364368E-2</c:v>
                </c:pt>
                <c:pt idx="186">
                  <c:v>1.3806263860927075E-2</c:v>
                </c:pt>
                <c:pt idx="187">
                  <c:v>1.3806263860927075E-2</c:v>
                </c:pt>
                <c:pt idx="188">
                  <c:v>1.3806263860927075E-2</c:v>
                </c:pt>
                <c:pt idx="189">
                  <c:v>1.4100420244231891E-2</c:v>
                </c:pt>
                <c:pt idx="190">
                  <c:v>1.4314428684597574E-2</c:v>
                </c:pt>
                <c:pt idx="191">
                  <c:v>1.4314428684597574E-2</c:v>
                </c:pt>
                <c:pt idx="192">
                  <c:v>1.434570103791567E-2</c:v>
                </c:pt>
                <c:pt idx="193">
                  <c:v>1.5395476417240202E-2</c:v>
                </c:pt>
                <c:pt idx="194">
                  <c:v>1.5395476417240202E-2</c:v>
                </c:pt>
                <c:pt idx="195">
                  <c:v>1.5395476417240202E-2</c:v>
                </c:pt>
                <c:pt idx="196">
                  <c:v>1.5396830332293918E-2</c:v>
                </c:pt>
                <c:pt idx="197">
                  <c:v>1.5698969487828018E-2</c:v>
                </c:pt>
                <c:pt idx="198">
                  <c:v>1.5708547235042575E-2</c:v>
                </c:pt>
                <c:pt idx="199">
                  <c:v>1.5731820417427784E-2</c:v>
                </c:pt>
                <c:pt idx="200">
                  <c:v>1.5822348852626417E-2</c:v>
                </c:pt>
                <c:pt idx="201">
                  <c:v>1.5986272539536103E-2</c:v>
                </c:pt>
                <c:pt idx="202">
                  <c:v>1.5986272539536103E-2</c:v>
                </c:pt>
                <c:pt idx="203">
                  <c:v>1.5986272539536103E-2</c:v>
                </c:pt>
                <c:pt idx="204">
                  <c:v>1.6994383497774147E-2</c:v>
                </c:pt>
                <c:pt idx="205">
                  <c:v>1.7028645555833995E-2</c:v>
                </c:pt>
                <c:pt idx="206">
                  <c:v>1.7097279274164167E-2</c:v>
                </c:pt>
                <c:pt idx="207">
                  <c:v>1.7121622092936949E-2</c:v>
                </c:pt>
                <c:pt idx="208">
                  <c:v>1.7145983242172019E-2</c:v>
                </c:pt>
                <c:pt idx="209">
                  <c:v>1.7145983242172019E-2</c:v>
                </c:pt>
                <c:pt idx="210">
                  <c:v>1.7234985119666497E-2</c:v>
                </c:pt>
                <c:pt idx="211">
                  <c:v>1.7234985119666497E-2</c:v>
                </c:pt>
                <c:pt idx="212">
                  <c:v>1.7533902457897866E-2</c:v>
                </c:pt>
                <c:pt idx="213">
                  <c:v>1.7606512233302365E-2</c:v>
                </c:pt>
                <c:pt idx="214">
                  <c:v>1.7606512233302365E-2</c:v>
                </c:pt>
                <c:pt idx="215">
                  <c:v>1.7606512233302365E-2</c:v>
                </c:pt>
                <c:pt idx="216">
                  <c:v>1.7615236062121373E-2</c:v>
                </c:pt>
                <c:pt idx="217">
                  <c:v>1.7650154211191243E-2</c:v>
                </c:pt>
                <c:pt idx="218">
                  <c:v>1.7701142000507448E-2</c:v>
                </c:pt>
                <c:pt idx="219">
                  <c:v>1.7721558871765301E-2</c:v>
                </c:pt>
                <c:pt idx="220">
                  <c:v>1.7721558871765301E-2</c:v>
                </c:pt>
                <c:pt idx="221">
                  <c:v>1.7721558871765301E-2</c:v>
                </c:pt>
                <c:pt idx="222">
                  <c:v>1.7766811898597554E-2</c:v>
                </c:pt>
                <c:pt idx="223">
                  <c:v>1.8982932423087382E-2</c:v>
                </c:pt>
                <c:pt idx="224">
                  <c:v>1.9007142807923146E-2</c:v>
                </c:pt>
                <c:pt idx="225">
                  <c:v>1.9055612289688221E-2</c:v>
                </c:pt>
                <c:pt idx="226">
                  <c:v>1.9163385873930096E-2</c:v>
                </c:pt>
                <c:pt idx="227">
                  <c:v>1.9221198868308444E-2</c:v>
                </c:pt>
                <c:pt idx="228">
                  <c:v>1.9221198868308444E-2</c:v>
                </c:pt>
                <c:pt idx="229">
                  <c:v>1.9311142646001308E-2</c:v>
                </c:pt>
                <c:pt idx="230">
                  <c:v>1.9363074931896655E-2</c:v>
                </c:pt>
                <c:pt idx="231">
                  <c:v>1.9441110839206844E-2</c:v>
                </c:pt>
                <c:pt idx="232">
                  <c:v>1.9441110839206844E-2</c:v>
                </c:pt>
                <c:pt idx="233">
                  <c:v>1.9494760351186993E-2</c:v>
                </c:pt>
                <c:pt idx="234">
                  <c:v>1.9609985228365674E-2</c:v>
                </c:pt>
                <c:pt idx="235">
                  <c:v>1.9609985228365674E-2</c:v>
                </c:pt>
                <c:pt idx="236">
                  <c:v>1.9725566883573301E-2</c:v>
                </c:pt>
                <c:pt idx="237">
                  <c:v>1.9799726380015776E-2</c:v>
                </c:pt>
                <c:pt idx="238">
                  <c:v>2.090259729661529E-2</c:v>
                </c:pt>
                <c:pt idx="239">
                  <c:v>2.1117973923815647E-2</c:v>
                </c:pt>
                <c:pt idx="240">
                  <c:v>2.1209257795633485E-2</c:v>
                </c:pt>
                <c:pt idx="241">
                  <c:v>2.1210861106457826E-2</c:v>
                </c:pt>
                <c:pt idx="242">
                  <c:v>2.1214067918388139E-2</c:v>
                </c:pt>
                <c:pt idx="243">
                  <c:v>2.1249359594403765E-2</c:v>
                </c:pt>
                <c:pt idx="244">
                  <c:v>2.1260595201906415E-2</c:v>
                </c:pt>
                <c:pt idx="245">
                  <c:v>2.1310390250899154E-2</c:v>
                </c:pt>
                <c:pt idx="246">
                  <c:v>2.1321642730038379E-2</c:v>
                </c:pt>
                <c:pt idx="247">
                  <c:v>2.1326466172506123E-2</c:v>
                </c:pt>
                <c:pt idx="248">
                  <c:v>2.1410163209517059E-2</c:v>
                </c:pt>
                <c:pt idx="249">
                  <c:v>2.1414997117473654E-2</c:v>
                </c:pt>
                <c:pt idx="250">
                  <c:v>2.1442400045185897E-2</c:v>
                </c:pt>
                <c:pt idx="251">
                  <c:v>2.1442400045185897E-2</c:v>
                </c:pt>
                <c:pt idx="252">
                  <c:v>2.1442400045185897E-2</c:v>
                </c:pt>
                <c:pt idx="253">
                  <c:v>2.1464980925828901E-2</c:v>
                </c:pt>
                <c:pt idx="254">
                  <c:v>2.1492417279678259E-2</c:v>
                </c:pt>
                <c:pt idx="255">
                  <c:v>2.1510179982311542E-2</c:v>
                </c:pt>
                <c:pt idx="256">
                  <c:v>2.1510179982311542E-2</c:v>
                </c:pt>
                <c:pt idx="257">
                  <c:v>2.1519871963989898E-2</c:v>
                </c:pt>
                <c:pt idx="258">
                  <c:v>2.1531182161885806E-2</c:v>
                </c:pt>
                <c:pt idx="259">
                  <c:v>2.1714191107227769E-2</c:v>
                </c:pt>
                <c:pt idx="260">
                  <c:v>2.2987821805924784E-2</c:v>
                </c:pt>
                <c:pt idx="261">
                  <c:v>2.3096646264505444E-2</c:v>
                </c:pt>
                <c:pt idx="262">
                  <c:v>2.3593909868810915E-2</c:v>
                </c:pt>
                <c:pt idx="263">
                  <c:v>2.3612558649500084E-2</c:v>
                </c:pt>
                <c:pt idx="264">
                  <c:v>2.5405095647529394E-2</c:v>
                </c:pt>
                <c:pt idx="265">
                  <c:v>2.5405095647529394E-2</c:v>
                </c:pt>
                <c:pt idx="266">
                  <c:v>2.5405095647529394E-2</c:v>
                </c:pt>
                <c:pt idx="267">
                  <c:v>2.5405095647529394E-2</c:v>
                </c:pt>
                <c:pt idx="268">
                  <c:v>2.5405095647529394E-2</c:v>
                </c:pt>
                <c:pt idx="269">
                  <c:v>2.5410380332632966E-2</c:v>
                </c:pt>
                <c:pt idx="270">
                  <c:v>2.5410380332632966E-2</c:v>
                </c:pt>
                <c:pt idx="271">
                  <c:v>2.5410380332632966E-2</c:v>
                </c:pt>
                <c:pt idx="272">
                  <c:v>2.5410380332632966E-2</c:v>
                </c:pt>
                <c:pt idx="273">
                  <c:v>2.5410380332632966E-2</c:v>
                </c:pt>
                <c:pt idx="274">
                  <c:v>2.5410380332632966E-2</c:v>
                </c:pt>
                <c:pt idx="275">
                  <c:v>2.5547982511866685E-2</c:v>
                </c:pt>
                <c:pt idx="276">
                  <c:v>2.5547982511866685E-2</c:v>
                </c:pt>
                <c:pt idx="277">
                  <c:v>2.5547982511866685E-2</c:v>
                </c:pt>
                <c:pt idx="278">
                  <c:v>2.5732052359247831E-2</c:v>
                </c:pt>
                <c:pt idx="279">
                  <c:v>2.5732052359247831E-2</c:v>
                </c:pt>
                <c:pt idx="280">
                  <c:v>2.5732052359247831E-2</c:v>
                </c:pt>
                <c:pt idx="281">
                  <c:v>2.5732052359247831E-2</c:v>
                </c:pt>
                <c:pt idx="282">
                  <c:v>2.5732052359247831E-2</c:v>
                </c:pt>
                <c:pt idx="283">
                  <c:v>2.5732052359247831E-2</c:v>
                </c:pt>
                <c:pt idx="284">
                  <c:v>2.5749787536541412E-2</c:v>
                </c:pt>
                <c:pt idx="285">
                  <c:v>2.5835004678220148E-2</c:v>
                </c:pt>
                <c:pt idx="286">
                  <c:v>2.5847444387785287E-2</c:v>
                </c:pt>
                <c:pt idx="287">
                  <c:v>2.5847444387785287E-2</c:v>
                </c:pt>
                <c:pt idx="288">
                  <c:v>2.5847444387785287E-2</c:v>
                </c:pt>
                <c:pt idx="289">
                  <c:v>2.5847444387785287E-2</c:v>
                </c:pt>
                <c:pt idx="290">
                  <c:v>2.5847444387785287E-2</c:v>
                </c:pt>
                <c:pt idx="291">
                  <c:v>2.5847444387785287E-2</c:v>
                </c:pt>
                <c:pt idx="292">
                  <c:v>2.5859887205283497E-2</c:v>
                </c:pt>
                <c:pt idx="293">
                  <c:v>2.5859887205283497E-2</c:v>
                </c:pt>
                <c:pt idx="294">
                  <c:v>2.5859887205283497E-2</c:v>
                </c:pt>
                <c:pt idx="295">
                  <c:v>2.5859887205283497E-2</c:v>
                </c:pt>
                <c:pt idx="296">
                  <c:v>2.5859887205283497E-2</c:v>
                </c:pt>
                <c:pt idx="297">
                  <c:v>2.5859887205283497E-2</c:v>
                </c:pt>
                <c:pt idx="298">
                  <c:v>2.5872333130714742E-2</c:v>
                </c:pt>
                <c:pt idx="299">
                  <c:v>2.5872333130714742E-2</c:v>
                </c:pt>
                <c:pt idx="300">
                  <c:v>2.5872333130714742E-2</c:v>
                </c:pt>
                <c:pt idx="301">
                  <c:v>2.5872333130714742E-2</c:v>
                </c:pt>
                <c:pt idx="302">
                  <c:v>2.5872333130714742E-2</c:v>
                </c:pt>
                <c:pt idx="303">
                  <c:v>2.5872333130714742E-2</c:v>
                </c:pt>
                <c:pt idx="304">
                  <c:v>2.5902571888769051E-2</c:v>
                </c:pt>
                <c:pt idx="305">
                  <c:v>2.5902571888769051E-2</c:v>
                </c:pt>
                <c:pt idx="306">
                  <c:v>2.5902571888769051E-2</c:v>
                </c:pt>
                <c:pt idx="307">
                  <c:v>2.5902571888769051E-2</c:v>
                </c:pt>
                <c:pt idx="308">
                  <c:v>2.5902571888769051E-2</c:v>
                </c:pt>
                <c:pt idx="309">
                  <c:v>2.5902571888769051E-2</c:v>
                </c:pt>
                <c:pt idx="310">
                  <c:v>2.7344470278781174E-2</c:v>
                </c:pt>
                <c:pt idx="311">
                  <c:v>2.7654640633171731E-2</c:v>
                </c:pt>
                <c:pt idx="312">
                  <c:v>2.7654640633171731E-2</c:v>
                </c:pt>
                <c:pt idx="313">
                  <c:v>2.7654640633171731E-2</c:v>
                </c:pt>
                <c:pt idx="314">
                  <c:v>2.7654640633171731E-2</c:v>
                </c:pt>
                <c:pt idx="315">
                  <c:v>2.7654640633171731E-2</c:v>
                </c:pt>
                <c:pt idx="316">
                  <c:v>2.7654640633171731E-2</c:v>
                </c:pt>
                <c:pt idx="317">
                  <c:v>2.8014780535132996E-2</c:v>
                </c:pt>
                <c:pt idx="318">
                  <c:v>2.8096376372230461E-2</c:v>
                </c:pt>
                <c:pt idx="319">
                  <c:v>2.8166944323854776E-2</c:v>
                </c:pt>
                <c:pt idx="320">
                  <c:v>2.8168802612043825E-2</c:v>
                </c:pt>
                <c:pt idx="321">
                  <c:v>2.8168802612043825E-2</c:v>
                </c:pt>
                <c:pt idx="322">
                  <c:v>2.8168802612043825E-2</c:v>
                </c:pt>
                <c:pt idx="323">
                  <c:v>2.8168802612043825E-2</c:v>
                </c:pt>
                <c:pt idx="324">
                  <c:v>2.8168802612043825E-2</c:v>
                </c:pt>
                <c:pt idx="325">
                  <c:v>2.8168802612043825E-2</c:v>
                </c:pt>
                <c:pt idx="326">
                  <c:v>2.8256213702815877E-2</c:v>
                </c:pt>
                <c:pt idx="327">
                  <c:v>2.9765551193486256E-2</c:v>
                </c:pt>
                <c:pt idx="328">
                  <c:v>2.9798065085389139E-2</c:v>
                </c:pt>
                <c:pt idx="329">
                  <c:v>2.9978178681522541E-2</c:v>
                </c:pt>
                <c:pt idx="330">
                  <c:v>3.0120364499432617E-2</c:v>
                </c:pt>
                <c:pt idx="331">
                  <c:v>3.0128060113963656E-2</c:v>
                </c:pt>
                <c:pt idx="332">
                  <c:v>3.0228195452877776E-2</c:v>
                </c:pt>
                <c:pt idx="333">
                  <c:v>3.0228195452877776E-2</c:v>
                </c:pt>
                <c:pt idx="334">
                  <c:v>3.0228195452877776E-2</c:v>
                </c:pt>
                <c:pt idx="335">
                  <c:v>3.0287973119406772E-2</c:v>
                </c:pt>
                <c:pt idx="336">
                  <c:v>3.0287973119406772E-2</c:v>
                </c:pt>
                <c:pt idx="337">
                  <c:v>3.0287973119406772E-2</c:v>
                </c:pt>
                <c:pt idx="338">
                  <c:v>3.0291831836151584E-2</c:v>
                </c:pt>
                <c:pt idx="339">
                  <c:v>3.0305339342715343E-2</c:v>
                </c:pt>
                <c:pt idx="340">
                  <c:v>3.035360580846802E-2</c:v>
                </c:pt>
                <c:pt idx="341">
                  <c:v>3.035360580846802E-2</c:v>
                </c:pt>
                <c:pt idx="342">
                  <c:v>3.035360580846802E-2</c:v>
                </c:pt>
                <c:pt idx="343">
                  <c:v>3.0446388547176545E-2</c:v>
                </c:pt>
                <c:pt idx="344">
                  <c:v>3.0446388547176545E-2</c:v>
                </c:pt>
                <c:pt idx="345">
                  <c:v>3.0446388547176545E-2</c:v>
                </c:pt>
                <c:pt idx="346">
                  <c:v>3.0550943806746597E-2</c:v>
                </c:pt>
                <c:pt idx="347">
                  <c:v>3.0712009728497663E-2</c:v>
                </c:pt>
                <c:pt idx="348">
                  <c:v>3.1845765956504568E-2</c:v>
                </c:pt>
                <c:pt idx="349">
                  <c:v>3.2322755802660044E-2</c:v>
                </c:pt>
                <c:pt idx="350">
                  <c:v>3.2354685024653218E-2</c:v>
                </c:pt>
                <c:pt idx="351">
                  <c:v>3.3133939828618078E-2</c:v>
                </c:pt>
                <c:pt idx="352">
                  <c:v>3.4559834919017901E-2</c:v>
                </c:pt>
                <c:pt idx="353">
                  <c:v>3.458048774774819E-2</c:v>
                </c:pt>
                <c:pt idx="354">
                  <c:v>3.4648687084160176E-2</c:v>
                </c:pt>
                <c:pt idx="355">
                  <c:v>3.4797725391167225E-2</c:v>
                </c:pt>
                <c:pt idx="356">
                  <c:v>3.7203461234441376E-2</c:v>
                </c:pt>
                <c:pt idx="357">
                  <c:v>3.7276415325792581E-2</c:v>
                </c:pt>
                <c:pt idx="358">
                  <c:v>3.7659548195608489E-2</c:v>
                </c:pt>
                <c:pt idx="359">
                  <c:v>4.0451456695376781E-2</c:v>
                </c:pt>
                <c:pt idx="360">
                  <c:v>4.2602178531470816E-2</c:v>
                </c:pt>
                <c:pt idx="361">
                  <c:v>4.2993883985163989E-2</c:v>
                </c:pt>
                <c:pt idx="362">
                  <c:v>4.3178850235423991E-2</c:v>
                </c:pt>
                <c:pt idx="363">
                  <c:v>4.3759486139698753E-2</c:v>
                </c:pt>
                <c:pt idx="364">
                  <c:v>4.5791917621102782E-2</c:v>
                </c:pt>
                <c:pt idx="365">
                  <c:v>4.5842019678441648E-2</c:v>
                </c:pt>
                <c:pt idx="366">
                  <c:v>4.5908865932622861E-2</c:v>
                </c:pt>
                <c:pt idx="367">
                  <c:v>4.6553601140857118E-2</c:v>
                </c:pt>
                <c:pt idx="368">
                  <c:v>4.9203177342995369E-2</c:v>
                </c:pt>
                <c:pt idx="369">
                  <c:v>4.9455875493905968E-2</c:v>
                </c:pt>
                <c:pt idx="370">
                  <c:v>4.9515429784289716E-2</c:v>
                </c:pt>
                <c:pt idx="371">
                  <c:v>5.1993700855813091E-2</c:v>
                </c:pt>
                <c:pt idx="372">
                  <c:v>5.2585784963838048E-2</c:v>
                </c:pt>
                <c:pt idx="373">
                  <c:v>5.3495802442482698E-2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958-442E-8621-011666ACACED}"/>
            </c:ext>
          </c:extLst>
        </c:ser>
        <c:ser>
          <c:idx val="13"/>
          <c:order val="13"/>
          <c:tx>
            <c:strRef>
              <c:f>Active!$X$20</c:f>
              <c:strCache>
                <c:ptCount val="1"/>
                <c:pt idx="0">
                  <c:v>BAD?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6"/>
            <c:spPr>
              <a:noFill/>
              <a:ln>
                <a:solidFill>
                  <a:srgbClr val="FF0000"/>
                </a:solidFill>
              </a:ln>
            </c:spPr>
          </c:marker>
          <c:xVal>
            <c:numRef>
              <c:f>Active!$F$21:$F$923</c:f>
              <c:numCache>
                <c:formatCode>General</c:formatCode>
                <c:ptCount val="903"/>
                <c:pt idx="0">
                  <c:v>-25736</c:v>
                </c:pt>
                <c:pt idx="1">
                  <c:v>-25175</c:v>
                </c:pt>
                <c:pt idx="2">
                  <c:v>-25174.5</c:v>
                </c:pt>
                <c:pt idx="3">
                  <c:v>-22115</c:v>
                </c:pt>
                <c:pt idx="4">
                  <c:v>-22114.5</c:v>
                </c:pt>
                <c:pt idx="5">
                  <c:v>-19005</c:v>
                </c:pt>
                <c:pt idx="6">
                  <c:v>-18899</c:v>
                </c:pt>
                <c:pt idx="7">
                  <c:v>-18887</c:v>
                </c:pt>
                <c:pt idx="8">
                  <c:v>-18798</c:v>
                </c:pt>
                <c:pt idx="9">
                  <c:v>-18798</c:v>
                </c:pt>
                <c:pt idx="10">
                  <c:v>-18437</c:v>
                </c:pt>
                <c:pt idx="11">
                  <c:v>-17931</c:v>
                </c:pt>
                <c:pt idx="12">
                  <c:v>-17715</c:v>
                </c:pt>
                <c:pt idx="13">
                  <c:v>-17603</c:v>
                </c:pt>
                <c:pt idx="14">
                  <c:v>-17061</c:v>
                </c:pt>
                <c:pt idx="15">
                  <c:v>-17016</c:v>
                </c:pt>
                <c:pt idx="16">
                  <c:v>-16673</c:v>
                </c:pt>
                <c:pt idx="17">
                  <c:v>-16649</c:v>
                </c:pt>
                <c:pt idx="18">
                  <c:v>-16649</c:v>
                </c:pt>
                <c:pt idx="19">
                  <c:v>-16508</c:v>
                </c:pt>
                <c:pt idx="20">
                  <c:v>-16469</c:v>
                </c:pt>
                <c:pt idx="21">
                  <c:v>-15846</c:v>
                </c:pt>
                <c:pt idx="22">
                  <c:v>-15841</c:v>
                </c:pt>
                <c:pt idx="23">
                  <c:v>-15810</c:v>
                </c:pt>
                <c:pt idx="24">
                  <c:v>-15798</c:v>
                </c:pt>
                <c:pt idx="25">
                  <c:v>-15786</c:v>
                </c:pt>
                <c:pt idx="26">
                  <c:v>-15738</c:v>
                </c:pt>
                <c:pt idx="27">
                  <c:v>-15690</c:v>
                </c:pt>
                <c:pt idx="28">
                  <c:v>-15293</c:v>
                </c:pt>
                <c:pt idx="29">
                  <c:v>-15194</c:v>
                </c:pt>
                <c:pt idx="30">
                  <c:v>-15129</c:v>
                </c:pt>
                <c:pt idx="31">
                  <c:v>-15127</c:v>
                </c:pt>
                <c:pt idx="32">
                  <c:v>-15127</c:v>
                </c:pt>
                <c:pt idx="33">
                  <c:v>-15086</c:v>
                </c:pt>
                <c:pt idx="34">
                  <c:v>-14883</c:v>
                </c:pt>
                <c:pt idx="35">
                  <c:v>-14631</c:v>
                </c:pt>
                <c:pt idx="36">
                  <c:v>-14586</c:v>
                </c:pt>
                <c:pt idx="37">
                  <c:v>-14585.5</c:v>
                </c:pt>
                <c:pt idx="38">
                  <c:v>-14576</c:v>
                </c:pt>
                <c:pt idx="39">
                  <c:v>-14571</c:v>
                </c:pt>
                <c:pt idx="40">
                  <c:v>-14571</c:v>
                </c:pt>
                <c:pt idx="41">
                  <c:v>-14528</c:v>
                </c:pt>
                <c:pt idx="42">
                  <c:v>-14427</c:v>
                </c:pt>
                <c:pt idx="43">
                  <c:v>-14135</c:v>
                </c:pt>
                <c:pt idx="44">
                  <c:v>-12794</c:v>
                </c:pt>
                <c:pt idx="45">
                  <c:v>-12794</c:v>
                </c:pt>
                <c:pt idx="46">
                  <c:v>-12093</c:v>
                </c:pt>
                <c:pt idx="47">
                  <c:v>-12057</c:v>
                </c:pt>
                <c:pt idx="48">
                  <c:v>-12055</c:v>
                </c:pt>
                <c:pt idx="49">
                  <c:v>-12050</c:v>
                </c:pt>
                <c:pt idx="50">
                  <c:v>-12045</c:v>
                </c:pt>
                <c:pt idx="51">
                  <c:v>-12045</c:v>
                </c:pt>
                <c:pt idx="52">
                  <c:v>-12041.5</c:v>
                </c:pt>
                <c:pt idx="53">
                  <c:v>-12038</c:v>
                </c:pt>
                <c:pt idx="54">
                  <c:v>-11997</c:v>
                </c:pt>
                <c:pt idx="55">
                  <c:v>-11990</c:v>
                </c:pt>
                <c:pt idx="56">
                  <c:v>-11909.5</c:v>
                </c:pt>
                <c:pt idx="57">
                  <c:v>-11896</c:v>
                </c:pt>
                <c:pt idx="58">
                  <c:v>-11382.5</c:v>
                </c:pt>
                <c:pt idx="59">
                  <c:v>-10826</c:v>
                </c:pt>
                <c:pt idx="60">
                  <c:v>-10790</c:v>
                </c:pt>
                <c:pt idx="61">
                  <c:v>-6524</c:v>
                </c:pt>
                <c:pt idx="62">
                  <c:v>-6479.5</c:v>
                </c:pt>
                <c:pt idx="63">
                  <c:v>-6455.5</c:v>
                </c:pt>
                <c:pt idx="64">
                  <c:v>-6339</c:v>
                </c:pt>
                <c:pt idx="65">
                  <c:v>-4597</c:v>
                </c:pt>
                <c:pt idx="66">
                  <c:v>-4597</c:v>
                </c:pt>
                <c:pt idx="67">
                  <c:v>-4597</c:v>
                </c:pt>
                <c:pt idx="68">
                  <c:v>-3933</c:v>
                </c:pt>
                <c:pt idx="69">
                  <c:v>-3932.5</c:v>
                </c:pt>
                <c:pt idx="70">
                  <c:v>-2170.5</c:v>
                </c:pt>
                <c:pt idx="71">
                  <c:v>-2083</c:v>
                </c:pt>
                <c:pt idx="72">
                  <c:v>-1566.5</c:v>
                </c:pt>
                <c:pt idx="73">
                  <c:v>-1544</c:v>
                </c:pt>
                <c:pt idx="74">
                  <c:v>-1467</c:v>
                </c:pt>
                <c:pt idx="75">
                  <c:v>-1412</c:v>
                </c:pt>
                <c:pt idx="76">
                  <c:v>-1215</c:v>
                </c:pt>
                <c:pt idx="77">
                  <c:v>-1215</c:v>
                </c:pt>
                <c:pt idx="78">
                  <c:v>-1056</c:v>
                </c:pt>
                <c:pt idx="79">
                  <c:v>-780</c:v>
                </c:pt>
                <c:pt idx="80">
                  <c:v>-696.5</c:v>
                </c:pt>
                <c:pt idx="81">
                  <c:v>-696.5</c:v>
                </c:pt>
                <c:pt idx="82">
                  <c:v>-248</c:v>
                </c:pt>
                <c:pt idx="83">
                  <c:v>-176.5</c:v>
                </c:pt>
                <c:pt idx="84">
                  <c:v>-137</c:v>
                </c:pt>
                <c:pt idx="85">
                  <c:v>-125</c:v>
                </c:pt>
                <c:pt idx="86">
                  <c:v>-68.5</c:v>
                </c:pt>
                <c:pt idx="87">
                  <c:v>-25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363</c:v>
                </c:pt>
                <c:pt idx="92">
                  <c:v>1138.5</c:v>
                </c:pt>
                <c:pt idx="93">
                  <c:v>1166</c:v>
                </c:pt>
                <c:pt idx="94">
                  <c:v>1686</c:v>
                </c:pt>
                <c:pt idx="95">
                  <c:v>1854</c:v>
                </c:pt>
                <c:pt idx="96">
                  <c:v>2225</c:v>
                </c:pt>
                <c:pt idx="97">
                  <c:v>2949</c:v>
                </c:pt>
                <c:pt idx="98">
                  <c:v>3584</c:v>
                </c:pt>
                <c:pt idx="99">
                  <c:v>4380</c:v>
                </c:pt>
                <c:pt idx="100">
                  <c:v>6037.5</c:v>
                </c:pt>
                <c:pt idx="101">
                  <c:v>6053</c:v>
                </c:pt>
                <c:pt idx="102">
                  <c:v>6089</c:v>
                </c:pt>
                <c:pt idx="103">
                  <c:v>6214</c:v>
                </c:pt>
                <c:pt idx="104">
                  <c:v>6222.5</c:v>
                </c:pt>
                <c:pt idx="105">
                  <c:v>6234.5</c:v>
                </c:pt>
                <c:pt idx="106">
                  <c:v>6238</c:v>
                </c:pt>
                <c:pt idx="107">
                  <c:v>6617.5</c:v>
                </c:pt>
                <c:pt idx="108">
                  <c:v>6681</c:v>
                </c:pt>
                <c:pt idx="109">
                  <c:v>6681</c:v>
                </c:pt>
                <c:pt idx="110">
                  <c:v>6732.5</c:v>
                </c:pt>
                <c:pt idx="111">
                  <c:v>6741</c:v>
                </c:pt>
                <c:pt idx="112">
                  <c:v>6753</c:v>
                </c:pt>
                <c:pt idx="113">
                  <c:v>6811.5</c:v>
                </c:pt>
                <c:pt idx="114">
                  <c:v>6825</c:v>
                </c:pt>
                <c:pt idx="115">
                  <c:v>6869.5</c:v>
                </c:pt>
                <c:pt idx="116">
                  <c:v>7292</c:v>
                </c:pt>
                <c:pt idx="117">
                  <c:v>7300.5</c:v>
                </c:pt>
                <c:pt idx="118">
                  <c:v>7304</c:v>
                </c:pt>
                <c:pt idx="119">
                  <c:v>7333</c:v>
                </c:pt>
                <c:pt idx="120">
                  <c:v>7345</c:v>
                </c:pt>
                <c:pt idx="121">
                  <c:v>7448</c:v>
                </c:pt>
                <c:pt idx="122">
                  <c:v>7472</c:v>
                </c:pt>
                <c:pt idx="123">
                  <c:v>7583</c:v>
                </c:pt>
                <c:pt idx="124">
                  <c:v>7902</c:v>
                </c:pt>
                <c:pt idx="125">
                  <c:v>8006</c:v>
                </c:pt>
                <c:pt idx="126">
                  <c:v>8627</c:v>
                </c:pt>
                <c:pt idx="127">
                  <c:v>8663</c:v>
                </c:pt>
                <c:pt idx="128">
                  <c:v>8735</c:v>
                </c:pt>
                <c:pt idx="129">
                  <c:v>10337</c:v>
                </c:pt>
                <c:pt idx="130">
                  <c:v>10441</c:v>
                </c:pt>
                <c:pt idx="131">
                  <c:v>11068</c:v>
                </c:pt>
                <c:pt idx="132">
                  <c:v>12867.5</c:v>
                </c:pt>
                <c:pt idx="133">
                  <c:v>12967</c:v>
                </c:pt>
                <c:pt idx="134">
                  <c:v>12970.5</c:v>
                </c:pt>
                <c:pt idx="135">
                  <c:v>12972</c:v>
                </c:pt>
                <c:pt idx="136">
                  <c:v>13463</c:v>
                </c:pt>
                <c:pt idx="137">
                  <c:v>13562.5</c:v>
                </c:pt>
                <c:pt idx="138">
                  <c:v>13570</c:v>
                </c:pt>
                <c:pt idx="139">
                  <c:v>14263</c:v>
                </c:pt>
                <c:pt idx="140">
                  <c:v>14820.5</c:v>
                </c:pt>
                <c:pt idx="141">
                  <c:v>14870</c:v>
                </c:pt>
                <c:pt idx="142">
                  <c:v>14927</c:v>
                </c:pt>
                <c:pt idx="143">
                  <c:v>15260</c:v>
                </c:pt>
                <c:pt idx="144">
                  <c:v>15533</c:v>
                </c:pt>
                <c:pt idx="145">
                  <c:v>15538</c:v>
                </c:pt>
                <c:pt idx="146">
                  <c:v>15553</c:v>
                </c:pt>
                <c:pt idx="147">
                  <c:v>15580</c:v>
                </c:pt>
                <c:pt idx="148">
                  <c:v>16053</c:v>
                </c:pt>
                <c:pt idx="149">
                  <c:v>16071</c:v>
                </c:pt>
                <c:pt idx="150">
                  <c:v>16167.5</c:v>
                </c:pt>
                <c:pt idx="151">
                  <c:v>16173</c:v>
                </c:pt>
                <c:pt idx="152">
                  <c:v>16214</c:v>
                </c:pt>
                <c:pt idx="153">
                  <c:v>16281</c:v>
                </c:pt>
                <c:pt idx="154">
                  <c:v>16615.5</c:v>
                </c:pt>
                <c:pt idx="155">
                  <c:v>16620.5</c:v>
                </c:pt>
                <c:pt idx="156">
                  <c:v>16641</c:v>
                </c:pt>
                <c:pt idx="157">
                  <c:v>16643</c:v>
                </c:pt>
                <c:pt idx="158">
                  <c:v>16644.5</c:v>
                </c:pt>
                <c:pt idx="159">
                  <c:v>16667</c:v>
                </c:pt>
                <c:pt idx="160">
                  <c:v>16672</c:v>
                </c:pt>
                <c:pt idx="161">
                  <c:v>16693</c:v>
                </c:pt>
                <c:pt idx="162">
                  <c:v>16720</c:v>
                </c:pt>
                <c:pt idx="163">
                  <c:v>16730.5</c:v>
                </c:pt>
                <c:pt idx="164">
                  <c:v>16730.5</c:v>
                </c:pt>
                <c:pt idx="165">
                  <c:v>16780</c:v>
                </c:pt>
                <c:pt idx="166">
                  <c:v>16787</c:v>
                </c:pt>
                <c:pt idx="167">
                  <c:v>16792</c:v>
                </c:pt>
                <c:pt idx="168">
                  <c:v>16845</c:v>
                </c:pt>
                <c:pt idx="169">
                  <c:v>16848.5</c:v>
                </c:pt>
                <c:pt idx="170">
                  <c:v>16852</c:v>
                </c:pt>
                <c:pt idx="171">
                  <c:v>16862.5</c:v>
                </c:pt>
                <c:pt idx="172">
                  <c:v>17272.5</c:v>
                </c:pt>
                <c:pt idx="173">
                  <c:v>17307</c:v>
                </c:pt>
                <c:pt idx="174">
                  <c:v>17310.5</c:v>
                </c:pt>
                <c:pt idx="175">
                  <c:v>17319</c:v>
                </c:pt>
                <c:pt idx="176">
                  <c:v>17327.5</c:v>
                </c:pt>
                <c:pt idx="177">
                  <c:v>17343</c:v>
                </c:pt>
                <c:pt idx="178">
                  <c:v>17430.5</c:v>
                </c:pt>
                <c:pt idx="179">
                  <c:v>17452.5</c:v>
                </c:pt>
                <c:pt idx="180">
                  <c:v>17452.5</c:v>
                </c:pt>
                <c:pt idx="181">
                  <c:v>17484</c:v>
                </c:pt>
                <c:pt idx="182">
                  <c:v>17786</c:v>
                </c:pt>
                <c:pt idx="183">
                  <c:v>17807</c:v>
                </c:pt>
                <c:pt idx="184">
                  <c:v>17855</c:v>
                </c:pt>
                <c:pt idx="185">
                  <c:v>17890</c:v>
                </c:pt>
                <c:pt idx="186">
                  <c:v>17890.5</c:v>
                </c:pt>
                <c:pt idx="187">
                  <c:v>17890.5</c:v>
                </c:pt>
                <c:pt idx="188">
                  <c:v>17890.5</c:v>
                </c:pt>
                <c:pt idx="189">
                  <c:v>18005</c:v>
                </c:pt>
                <c:pt idx="190">
                  <c:v>18087.5</c:v>
                </c:pt>
                <c:pt idx="191">
                  <c:v>18087.5</c:v>
                </c:pt>
                <c:pt idx="192">
                  <c:v>18099.5</c:v>
                </c:pt>
                <c:pt idx="193">
                  <c:v>18494.5</c:v>
                </c:pt>
                <c:pt idx="194">
                  <c:v>18494.5</c:v>
                </c:pt>
                <c:pt idx="195">
                  <c:v>18494.5</c:v>
                </c:pt>
                <c:pt idx="196">
                  <c:v>18495</c:v>
                </c:pt>
                <c:pt idx="197">
                  <c:v>18606</c:v>
                </c:pt>
                <c:pt idx="198">
                  <c:v>18609.5</c:v>
                </c:pt>
                <c:pt idx="199">
                  <c:v>18618</c:v>
                </c:pt>
                <c:pt idx="200">
                  <c:v>18651</c:v>
                </c:pt>
                <c:pt idx="201">
                  <c:v>18710.5</c:v>
                </c:pt>
                <c:pt idx="202">
                  <c:v>18710.5</c:v>
                </c:pt>
                <c:pt idx="203">
                  <c:v>18710.5</c:v>
                </c:pt>
                <c:pt idx="204">
                  <c:v>19069.5</c:v>
                </c:pt>
                <c:pt idx="205">
                  <c:v>19081.5</c:v>
                </c:pt>
                <c:pt idx="206">
                  <c:v>19105.5</c:v>
                </c:pt>
                <c:pt idx="207">
                  <c:v>19114</c:v>
                </c:pt>
                <c:pt idx="208">
                  <c:v>19122.5</c:v>
                </c:pt>
                <c:pt idx="209">
                  <c:v>19122.5</c:v>
                </c:pt>
                <c:pt idx="210">
                  <c:v>19153.5</c:v>
                </c:pt>
                <c:pt idx="211">
                  <c:v>19153.5</c:v>
                </c:pt>
                <c:pt idx="212">
                  <c:v>19257</c:v>
                </c:pt>
                <c:pt idx="213">
                  <c:v>19282</c:v>
                </c:pt>
                <c:pt idx="214">
                  <c:v>19282</c:v>
                </c:pt>
                <c:pt idx="215">
                  <c:v>19282</c:v>
                </c:pt>
                <c:pt idx="216">
                  <c:v>19285</c:v>
                </c:pt>
                <c:pt idx="217">
                  <c:v>19297</c:v>
                </c:pt>
                <c:pt idx="218">
                  <c:v>19314.5</c:v>
                </c:pt>
                <c:pt idx="219">
                  <c:v>19321.5</c:v>
                </c:pt>
                <c:pt idx="220">
                  <c:v>19321.5</c:v>
                </c:pt>
                <c:pt idx="221">
                  <c:v>19321.5</c:v>
                </c:pt>
                <c:pt idx="222">
                  <c:v>19337</c:v>
                </c:pt>
                <c:pt idx="223">
                  <c:v>19746</c:v>
                </c:pt>
                <c:pt idx="224">
                  <c:v>19754</c:v>
                </c:pt>
                <c:pt idx="225">
                  <c:v>19770</c:v>
                </c:pt>
                <c:pt idx="226">
                  <c:v>19805.5</c:v>
                </c:pt>
                <c:pt idx="227">
                  <c:v>19824.5</c:v>
                </c:pt>
                <c:pt idx="228">
                  <c:v>19824.5</c:v>
                </c:pt>
                <c:pt idx="229">
                  <c:v>19854</c:v>
                </c:pt>
                <c:pt idx="230">
                  <c:v>19871</c:v>
                </c:pt>
                <c:pt idx="231">
                  <c:v>19896.5</c:v>
                </c:pt>
                <c:pt idx="232">
                  <c:v>19896.5</c:v>
                </c:pt>
                <c:pt idx="233">
                  <c:v>19914</c:v>
                </c:pt>
                <c:pt idx="234">
                  <c:v>19951.5</c:v>
                </c:pt>
                <c:pt idx="235">
                  <c:v>19951.5</c:v>
                </c:pt>
                <c:pt idx="236">
                  <c:v>19989</c:v>
                </c:pt>
                <c:pt idx="237">
                  <c:v>20013</c:v>
                </c:pt>
                <c:pt idx="238">
                  <c:v>20364.5</c:v>
                </c:pt>
                <c:pt idx="239">
                  <c:v>20432</c:v>
                </c:pt>
                <c:pt idx="240">
                  <c:v>20460.5</c:v>
                </c:pt>
                <c:pt idx="241">
                  <c:v>20461</c:v>
                </c:pt>
                <c:pt idx="242">
                  <c:v>20462</c:v>
                </c:pt>
                <c:pt idx="243">
                  <c:v>20473</c:v>
                </c:pt>
                <c:pt idx="244">
                  <c:v>20476.5</c:v>
                </c:pt>
                <c:pt idx="245">
                  <c:v>20492</c:v>
                </c:pt>
                <c:pt idx="246">
                  <c:v>20495.5</c:v>
                </c:pt>
                <c:pt idx="247">
                  <c:v>20497</c:v>
                </c:pt>
                <c:pt idx="248">
                  <c:v>20523</c:v>
                </c:pt>
                <c:pt idx="249">
                  <c:v>20524.5</c:v>
                </c:pt>
                <c:pt idx="250">
                  <c:v>20533</c:v>
                </c:pt>
                <c:pt idx="251">
                  <c:v>20533</c:v>
                </c:pt>
                <c:pt idx="252">
                  <c:v>20533</c:v>
                </c:pt>
                <c:pt idx="253">
                  <c:v>20540</c:v>
                </c:pt>
                <c:pt idx="254">
                  <c:v>20548.5</c:v>
                </c:pt>
                <c:pt idx="255">
                  <c:v>20554</c:v>
                </c:pt>
                <c:pt idx="256">
                  <c:v>20554</c:v>
                </c:pt>
                <c:pt idx="257">
                  <c:v>20557</c:v>
                </c:pt>
                <c:pt idx="258">
                  <c:v>20560.5</c:v>
                </c:pt>
                <c:pt idx="259">
                  <c:v>20617</c:v>
                </c:pt>
                <c:pt idx="260">
                  <c:v>21003.5</c:v>
                </c:pt>
                <c:pt idx="261">
                  <c:v>21036</c:v>
                </c:pt>
                <c:pt idx="262">
                  <c:v>21183.5</c:v>
                </c:pt>
                <c:pt idx="263">
                  <c:v>21189</c:v>
                </c:pt>
                <c:pt idx="264">
                  <c:v>21707.5</c:v>
                </c:pt>
                <c:pt idx="265">
                  <c:v>21707.5</c:v>
                </c:pt>
                <c:pt idx="266">
                  <c:v>21707.5</c:v>
                </c:pt>
                <c:pt idx="267">
                  <c:v>21707.5</c:v>
                </c:pt>
                <c:pt idx="268">
                  <c:v>21707.5</c:v>
                </c:pt>
                <c:pt idx="269">
                  <c:v>21709</c:v>
                </c:pt>
                <c:pt idx="270">
                  <c:v>21709</c:v>
                </c:pt>
                <c:pt idx="271">
                  <c:v>21709</c:v>
                </c:pt>
                <c:pt idx="272">
                  <c:v>21709</c:v>
                </c:pt>
                <c:pt idx="273">
                  <c:v>21709</c:v>
                </c:pt>
                <c:pt idx="274">
                  <c:v>21709</c:v>
                </c:pt>
                <c:pt idx="275">
                  <c:v>21748</c:v>
                </c:pt>
                <c:pt idx="276">
                  <c:v>21748</c:v>
                </c:pt>
                <c:pt idx="277">
                  <c:v>21748</c:v>
                </c:pt>
                <c:pt idx="278">
                  <c:v>21800</c:v>
                </c:pt>
                <c:pt idx="279">
                  <c:v>21800</c:v>
                </c:pt>
                <c:pt idx="280">
                  <c:v>21800</c:v>
                </c:pt>
                <c:pt idx="281">
                  <c:v>21800</c:v>
                </c:pt>
                <c:pt idx="282">
                  <c:v>21800</c:v>
                </c:pt>
                <c:pt idx="283">
                  <c:v>21800</c:v>
                </c:pt>
                <c:pt idx="284">
                  <c:v>21805</c:v>
                </c:pt>
                <c:pt idx="285">
                  <c:v>21829</c:v>
                </c:pt>
                <c:pt idx="286">
                  <c:v>21832.5</c:v>
                </c:pt>
                <c:pt idx="287">
                  <c:v>21832.5</c:v>
                </c:pt>
                <c:pt idx="288">
                  <c:v>21832.5</c:v>
                </c:pt>
                <c:pt idx="289">
                  <c:v>21832.5</c:v>
                </c:pt>
                <c:pt idx="290">
                  <c:v>21832.5</c:v>
                </c:pt>
                <c:pt idx="291">
                  <c:v>21832.5</c:v>
                </c:pt>
                <c:pt idx="292">
                  <c:v>21836</c:v>
                </c:pt>
                <c:pt idx="293">
                  <c:v>21836</c:v>
                </c:pt>
                <c:pt idx="294">
                  <c:v>21836</c:v>
                </c:pt>
                <c:pt idx="295">
                  <c:v>21836</c:v>
                </c:pt>
                <c:pt idx="296">
                  <c:v>21836</c:v>
                </c:pt>
                <c:pt idx="297">
                  <c:v>21836</c:v>
                </c:pt>
                <c:pt idx="298">
                  <c:v>21839.5</c:v>
                </c:pt>
                <c:pt idx="299">
                  <c:v>21839.5</c:v>
                </c:pt>
                <c:pt idx="300">
                  <c:v>21839.5</c:v>
                </c:pt>
                <c:pt idx="301">
                  <c:v>21839.5</c:v>
                </c:pt>
                <c:pt idx="302">
                  <c:v>21839.5</c:v>
                </c:pt>
                <c:pt idx="303">
                  <c:v>21839.5</c:v>
                </c:pt>
                <c:pt idx="304">
                  <c:v>21848</c:v>
                </c:pt>
                <c:pt idx="305">
                  <c:v>21848</c:v>
                </c:pt>
                <c:pt idx="306">
                  <c:v>21848</c:v>
                </c:pt>
                <c:pt idx="307">
                  <c:v>21848</c:v>
                </c:pt>
                <c:pt idx="308">
                  <c:v>21848</c:v>
                </c:pt>
                <c:pt idx="309">
                  <c:v>21848</c:v>
                </c:pt>
                <c:pt idx="310">
                  <c:v>22247.5</c:v>
                </c:pt>
                <c:pt idx="311">
                  <c:v>22332</c:v>
                </c:pt>
                <c:pt idx="312">
                  <c:v>22332</c:v>
                </c:pt>
                <c:pt idx="313">
                  <c:v>22332</c:v>
                </c:pt>
                <c:pt idx="314">
                  <c:v>22332</c:v>
                </c:pt>
                <c:pt idx="315">
                  <c:v>22332</c:v>
                </c:pt>
                <c:pt idx="316">
                  <c:v>22332</c:v>
                </c:pt>
                <c:pt idx="317">
                  <c:v>22429.5</c:v>
                </c:pt>
                <c:pt idx="318">
                  <c:v>22451.5</c:v>
                </c:pt>
                <c:pt idx="319">
                  <c:v>22470.5</c:v>
                </c:pt>
                <c:pt idx="320">
                  <c:v>22471</c:v>
                </c:pt>
                <c:pt idx="321">
                  <c:v>22471</c:v>
                </c:pt>
                <c:pt idx="322">
                  <c:v>22471</c:v>
                </c:pt>
                <c:pt idx="323">
                  <c:v>22471</c:v>
                </c:pt>
                <c:pt idx="324">
                  <c:v>22471</c:v>
                </c:pt>
                <c:pt idx="325">
                  <c:v>22471</c:v>
                </c:pt>
                <c:pt idx="326">
                  <c:v>22494.5</c:v>
                </c:pt>
                <c:pt idx="327">
                  <c:v>22894.5</c:v>
                </c:pt>
                <c:pt idx="328">
                  <c:v>22903</c:v>
                </c:pt>
                <c:pt idx="329">
                  <c:v>22950</c:v>
                </c:pt>
                <c:pt idx="330">
                  <c:v>22987</c:v>
                </c:pt>
                <c:pt idx="331">
                  <c:v>22989</c:v>
                </c:pt>
                <c:pt idx="332">
                  <c:v>23015</c:v>
                </c:pt>
                <c:pt idx="333">
                  <c:v>23015</c:v>
                </c:pt>
                <c:pt idx="334">
                  <c:v>23015</c:v>
                </c:pt>
                <c:pt idx="335">
                  <c:v>23030.5</c:v>
                </c:pt>
                <c:pt idx="336">
                  <c:v>23030.5</c:v>
                </c:pt>
                <c:pt idx="337">
                  <c:v>23030.5</c:v>
                </c:pt>
                <c:pt idx="338">
                  <c:v>23031.5</c:v>
                </c:pt>
                <c:pt idx="339">
                  <c:v>23035</c:v>
                </c:pt>
                <c:pt idx="340">
                  <c:v>23047.5</c:v>
                </c:pt>
                <c:pt idx="341">
                  <c:v>23047.5</c:v>
                </c:pt>
                <c:pt idx="342">
                  <c:v>23047.5</c:v>
                </c:pt>
                <c:pt idx="343">
                  <c:v>23071.5</c:v>
                </c:pt>
                <c:pt idx="344">
                  <c:v>23071.5</c:v>
                </c:pt>
                <c:pt idx="345">
                  <c:v>23071.5</c:v>
                </c:pt>
                <c:pt idx="346">
                  <c:v>23098.5</c:v>
                </c:pt>
                <c:pt idx="347">
                  <c:v>23140</c:v>
                </c:pt>
                <c:pt idx="348">
                  <c:v>23429</c:v>
                </c:pt>
                <c:pt idx="349">
                  <c:v>23549</c:v>
                </c:pt>
                <c:pt idx="350">
                  <c:v>23557</c:v>
                </c:pt>
                <c:pt idx="351">
                  <c:v>23751</c:v>
                </c:pt>
                <c:pt idx="352">
                  <c:v>24100</c:v>
                </c:pt>
                <c:pt idx="353">
                  <c:v>24105</c:v>
                </c:pt>
                <c:pt idx="354">
                  <c:v>24121.5</c:v>
                </c:pt>
                <c:pt idx="355">
                  <c:v>24157.5</c:v>
                </c:pt>
                <c:pt idx="356">
                  <c:v>24728</c:v>
                </c:pt>
                <c:pt idx="357">
                  <c:v>24745</c:v>
                </c:pt>
                <c:pt idx="358">
                  <c:v>24834</c:v>
                </c:pt>
                <c:pt idx="359">
                  <c:v>25469</c:v>
                </c:pt>
                <c:pt idx="360">
                  <c:v>25943</c:v>
                </c:pt>
                <c:pt idx="361">
                  <c:v>26028</c:v>
                </c:pt>
                <c:pt idx="362">
                  <c:v>26068</c:v>
                </c:pt>
                <c:pt idx="363">
                  <c:v>26193</c:v>
                </c:pt>
                <c:pt idx="364">
                  <c:v>26624</c:v>
                </c:pt>
                <c:pt idx="365">
                  <c:v>26634.5</c:v>
                </c:pt>
                <c:pt idx="366">
                  <c:v>26648.5</c:v>
                </c:pt>
                <c:pt idx="367">
                  <c:v>26783</c:v>
                </c:pt>
                <c:pt idx="368">
                  <c:v>27326</c:v>
                </c:pt>
                <c:pt idx="369">
                  <c:v>27377</c:v>
                </c:pt>
                <c:pt idx="370">
                  <c:v>27389</c:v>
                </c:pt>
                <c:pt idx="371">
                  <c:v>27882</c:v>
                </c:pt>
                <c:pt idx="372">
                  <c:v>27998</c:v>
                </c:pt>
                <c:pt idx="373">
                  <c:v>28175</c:v>
                </c:pt>
              </c:numCache>
            </c:numRef>
          </c:xVal>
          <c:yVal>
            <c:numRef>
              <c:f>Active!$X$21:$X$923</c:f>
              <c:numCache>
                <c:formatCode>General</c:formatCode>
                <c:ptCount val="903"/>
                <c:pt idx="156">
                  <c:v>6.0979999980190769E-3</c:v>
                </c:pt>
                <c:pt idx="157">
                  <c:v>6.6539999970700592E-3</c:v>
                </c:pt>
                <c:pt idx="158">
                  <c:v>7.5710000019171275E-3</c:v>
                </c:pt>
                <c:pt idx="366">
                  <c:v>-5.5117000003519934E-2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42F-464C-ACF5-4B2012452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3381816"/>
        <c:axId val="1"/>
        <c:extLst>
          <c:ext xmlns:c15="http://schemas.microsoft.com/office/drawing/2012/chart" uri="{02D57815-91ED-43cb-92C2-25804820EDAC}">
            <c15:filteredScatterSeries>
              <c15:ser>
                <c:idx val="4"/>
                <c:order val="6"/>
                <c:tx>
                  <c:strRef>
                    <c:extLst>
                      <c:ext uri="{02D57815-91ED-43cb-92C2-25804820EDAC}">
                        <c15:formulaRef>
                          <c15:sqref>Active!$Q$20</c15:sqref>
                        </c15:formulaRef>
                      </c:ext>
                    </c:extLst>
                    <c:strCache>
                      <c:ptCount val="1"/>
                      <c:pt idx="0">
                        <c:v>Date</c:v>
                      </c:pt>
                    </c:strCache>
                  </c:strRef>
                </c:tx>
                <c:spPr>
                  <a:ln w="28575">
                    <a:noFill/>
                  </a:ln>
                </c:spPr>
                <c:xVal>
                  <c:numRef>
                    <c:extLst>
                      <c:ext uri="{02D57815-91ED-43cb-92C2-25804820EDAC}">
                        <c15:formulaRef>
                          <c15:sqref>Active!$F$21:$F$923</c15:sqref>
                        </c15:formulaRef>
                      </c:ext>
                    </c:extLst>
                    <c:numCache>
                      <c:formatCode>General</c:formatCode>
                      <c:ptCount val="903"/>
                      <c:pt idx="0">
                        <c:v>-25736</c:v>
                      </c:pt>
                      <c:pt idx="1">
                        <c:v>-25175</c:v>
                      </c:pt>
                      <c:pt idx="2">
                        <c:v>-25174.5</c:v>
                      </c:pt>
                      <c:pt idx="3">
                        <c:v>-22115</c:v>
                      </c:pt>
                      <c:pt idx="4">
                        <c:v>-22114.5</c:v>
                      </c:pt>
                      <c:pt idx="5">
                        <c:v>-19005</c:v>
                      </c:pt>
                      <c:pt idx="6">
                        <c:v>-18899</c:v>
                      </c:pt>
                      <c:pt idx="7">
                        <c:v>-18887</c:v>
                      </c:pt>
                      <c:pt idx="8">
                        <c:v>-18798</c:v>
                      </c:pt>
                      <c:pt idx="9">
                        <c:v>-18798</c:v>
                      </c:pt>
                      <c:pt idx="10">
                        <c:v>-18437</c:v>
                      </c:pt>
                      <c:pt idx="11">
                        <c:v>-17931</c:v>
                      </c:pt>
                      <c:pt idx="12">
                        <c:v>-17715</c:v>
                      </c:pt>
                      <c:pt idx="13">
                        <c:v>-17603</c:v>
                      </c:pt>
                      <c:pt idx="14">
                        <c:v>-17061</c:v>
                      </c:pt>
                      <c:pt idx="15">
                        <c:v>-17016</c:v>
                      </c:pt>
                      <c:pt idx="16">
                        <c:v>-16673</c:v>
                      </c:pt>
                      <c:pt idx="17">
                        <c:v>-16649</c:v>
                      </c:pt>
                      <c:pt idx="18">
                        <c:v>-16649</c:v>
                      </c:pt>
                      <c:pt idx="19">
                        <c:v>-16508</c:v>
                      </c:pt>
                      <c:pt idx="20">
                        <c:v>-16469</c:v>
                      </c:pt>
                      <c:pt idx="21">
                        <c:v>-15846</c:v>
                      </c:pt>
                      <c:pt idx="22">
                        <c:v>-15841</c:v>
                      </c:pt>
                      <c:pt idx="23">
                        <c:v>-15810</c:v>
                      </c:pt>
                      <c:pt idx="24">
                        <c:v>-15798</c:v>
                      </c:pt>
                      <c:pt idx="25">
                        <c:v>-15786</c:v>
                      </c:pt>
                      <c:pt idx="26">
                        <c:v>-15738</c:v>
                      </c:pt>
                      <c:pt idx="27">
                        <c:v>-15690</c:v>
                      </c:pt>
                      <c:pt idx="28">
                        <c:v>-15293</c:v>
                      </c:pt>
                      <c:pt idx="29">
                        <c:v>-15194</c:v>
                      </c:pt>
                      <c:pt idx="30">
                        <c:v>-15129</c:v>
                      </c:pt>
                      <c:pt idx="31">
                        <c:v>-15127</c:v>
                      </c:pt>
                      <c:pt idx="32">
                        <c:v>-15127</c:v>
                      </c:pt>
                      <c:pt idx="33">
                        <c:v>-15086</c:v>
                      </c:pt>
                      <c:pt idx="34">
                        <c:v>-14883</c:v>
                      </c:pt>
                      <c:pt idx="35">
                        <c:v>-14631</c:v>
                      </c:pt>
                      <c:pt idx="36">
                        <c:v>-14586</c:v>
                      </c:pt>
                      <c:pt idx="37">
                        <c:v>-14585.5</c:v>
                      </c:pt>
                      <c:pt idx="38">
                        <c:v>-14576</c:v>
                      </c:pt>
                      <c:pt idx="39">
                        <c:v>-14571</c:v>
                      </c:pt>
                      <c:pt idx="40">
                        <c:v>-14571</c:v>
                      </c:pt>
                      <c:pt idx="41">
                        <c:v>-14528</c:v>
                      </c:pt>
                      <c:pt idx="42">
                        <c:v>-14427</c:v>
                      </c:pt>
                      <c:pt idx="43">
                        <c:v>-14135</c:v>
                      </c:pt>
                      <c:pt idx="44">
                        <c:v>-12794</c:v>
                      </c:pt>
                      <c:pt idx="45">
                        <c:v>-12794</c:v>
                      </c:pt>
                      <c:pt idx="46">
                        <c:v>-12093</c:v>
                      </c:pt>
                      <c:pt idx="47">
                        <c:v>-12057</c:v>
                      </c:pt>
                      <c:pt idx="48">
                        <c:v>-12055</c:v>
                      </c:pt>
                      <c:pt idx="49">
                        <c:v>-12050</c:v>
                      </c:pt>
                      <c:pt idx="50">
                        <c:v>-12045</c:v>
                      </c:pt>
                      <c:pt idx="51">
                        <c:v>-12045</c:v>
                      </c:pt>
                      <c:pt idx="52">
                        <c:v>-12041.5</c:v>
                      </c:pt>
                      <c:pt idx="53">
                        <c:v>-12038</c:v>
                      </c:pt>
                      <c:pt idx="54">
                        <c:v>-11997</c:v>
                      </c:pt>
                      <c:pt idx="55">
                        <c:v>-11990</c:v>
                      </c:pt>
                      <c:pt idx="56">
                        <c:v>-11909.5</c:v>
                      </c:pt>
                      <c:pt idx="57">
                        <c:v>-11896</c:v>
                      </c:pt>
                      <c:pt idx="58">
                        <c:v>-11382.5</c:v>
                      </c:pt>
                      <c:pt idx="59">
                        <c:v>-10826</c:v>
                      </c:pt>
                      <c:pt idx="60">
                        <c:v>-10790</c:v>
                      </c:pt>
                      <c:pt idx="61">
                        <c:v>-6524</c:v>
                      </c:pt>
                      <c:pt idx="62">
                        <c:v>-6479.5</c:v>
                      </c:pt>
                      <c:pt idx="63">
                        <c:v>-6455.5</c:v>
                      </c:pt>
                      <c:pt idx="64">
                        <c:v>-6339</c:v>
                      </c:pt>
                      <c:pt idx="65">
                        <c:v>-4597</c:v>
                      </c:pt>
                      <c:pt idx="66">
                        <c:v>-4597</c:v>
                      </c:pt>
                      <c:pt idx="67">
                        <c:v>-4597</c:v>
                      </c:pt>
                      <c:pt idx="68">
                        <c:v>-3933</c:v>
                      </c:pt>
                      <c:pt idx="69">
                        <c:v>-3932.5</c:v>
                      </c:pt>
                      <c:pt idx="70">
                        <c:v>-2170.5</c:v>
                      </c:pt>
                      <c:pt idx="71">
                        <c:v>-2083</c:v>
                      </c:pt>
                      <c:pt idx="72">
                        <c:v>-1566.5</c:v>
                      </c:pt>
                      <c:pt idx="73">
                        <c:v>-1544</c:v>
                      </c:pt>
                      <c:pt idx="74">
                        <c:v>-1467</c:v>
                      </c:pt>
                      <c:pt idx="75">
                        <c:v>-1412</c:v>
                      </c:pt>
                      <c:pt idx="76">
                        <c:v>-1215</c:v>
                      </c:pt>
                      <c:pt idx="77">
                        <c:v>-1215</c:v>
                      </c:pt>
                      <c:pt idx="78">
                        <c:v>-1056</c:v>
                      </c:pt>
                      <c:pt idx="79">
                        <c:v>-780</c:v>
                      </c:pt>
                      <c:pt idx="80">
                        <c:v>-696.5</c:v>
                      </c:pt>
                      <c:pt idx="81">
                        <c:v>-696.5</c:v>
                      </c:pt>
                      <c:pt idx="82">
                        <c:v>-248</c:v>
                      </c:pt>
                      <c:pt idx="83">
                        <c:v>-176.5</c:v>
                      </c:pt>
                      <c:pt idx="84">
                        <c:v>-137</c:v>
                      </c:pt>
                      <c:pt idx="85">
                        <c:v>-125</c:v>
                      </c:pt>
                      <c:pt idx="86">
                        <c:v>-68.5</c:v>
                      </c:pt>
                      <c:pt idx="87">
                        <c:v>-25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363</c:v>
                      </c:pt>
                      <c:pt idx="92">
                        <c:v>1138.5</c:v>
                      </c:pt>
                      <c:pt idx="93">
                        <c:v>1166</c:v>
                      </c:pt>
                      <c:pt idx="94">
                        <c:v>1686</c:v>
                      </c:pt>
                      <c:pt idx="95">
                        <c:v>1854</c:v>
                      </c:pt>
                      <c:pt idx="96">
                        <c:v>2225</c:v>
                      </c:pt>
                      <c:pt idx="97">
                        <c:v>2949</c:v>
                      </c:pt>
                      <c:pt idx="98">
                        <c:v>3584</c:v>
                      </c:pt>
                      <c:pt idx="99">
                        <c:v>4380</c:v>
                      </c:pt>
                      <c:pt idx="100">
                        <c:v>6037.5</c:v>
                      </c:pt>
                      <c:pt idx="101">
                        <c:v>6053</c:v>
                      </c:pt>
                      <c:pt idx="102">
                        <c:v>6089</c:v>
                      </c:pt>
                      <c:pt idx="103">
                        <c:v>6214</c:v>
                      </c:pt>
                      <c:pt idx="104">
                        <c:v>6222.5</c:v>
                      </c:pt>
                      <c:pt idx="105">
                        <c:v>6234.5</c:v>
                      </c:pt>
                      <c:pt idx="106">
                        <c:v>6238</c:v>
                      </c:pt>
                      <c:pt idx="107">
                        <c:v>6617.5</c:v>
                      </c:pt>
                      <c:pt idx="108">
                        <c:v>6681</c:v>
                      </c:pt>
                      <c:pt idx="109">
                        <c:v>6681</c:v>
                      </c:pt>
                      <c:pt idx="110">
                        <c:v>6732.5</c:v>
                      </c:pt>
                      <c:pt idx="111">
                        <c:v>6741</c:v>
                      </c:pt>
                      <c:pt idx="112">
                        <c:v>6753</c:v>
                      </c:pt>
                      <c:pt idx="113">
                        <c:v>6811.5</c:v>
                      </c:pt>
                      <c:pt idx="114">
                        <c:v>6825</c:v>
                      </c:pt>
                      <c:pt idx="115">
                        <c:v>6869.5</c:v>
                      </c:pt>
                      <c:pt idx="116">
                        <c:v>7292</c:v>
                      </c:pt>
                      <c:pt idx="117">
                        <c:v>7300.5</c:v>
                      </c:pt>
                      <c:pt idx="118">
                        <c:v>7304</c:v>
                      </c:pt>
                      <c:pt idx="119">
                        <c:v>7333</c:v>
                      </c:pt>
                      <c:pt idx="120">
                        <c:v>7345</c:v>
                      </c:pt>
                      <c:pt idx="121">
                        <c:v>7448</c:v>
                      </c:pt>
                      <c:pt idx="122">
                        <c:v>7472</c:v>
                      </c:pt>
                      <c:pt idx="123">
                        <c:v>7583</c:v>
                      </c:pt>
                      <c:pt idx="124">
                        <c:v>7902</c:v>
                      </c:pt>
                      <c:pt idx="125">
                        <c:v>8006</c:v>
                      </c:pt>
                      <c:pt idx="126">
                        <c:v>8627</c:v>
                      </c:pt>
                      <c:pt idx="127">
                        <c:v>8663</c:v>
                      </c:pt>
                      <c:pt idx="128">
                        <c:v>8735</c:v>
                      </c:pt>
                      <c:pt idx="129">
                        <c:v>10337</c:v>
                      </c:pt>
                      <c:pt idx="130">
                        <c:v>10441</c:v>
                      </c:pt>
                      <c:pt idx="131">
                        <c:v>11068</c:v>
                      </c:pt>
                      <c:pt idx="132">
                        <c:v>12867.5</c:v>
                      </c:pt>
                      <c:pt idx="133">
                        <c:v>12967</c:v>
                      </c:pt>
                      <c:pt idx="134">
                        <c:v>12970.5</c:v>
                      </c:pt>
                      <c:pt idx="135">
                        <c:v>12972</c:v>
                      </c:pt>
                      <c:pt idx="136">
                        <c:v>13463</c:v>
                      </c:pt>
                      <c:pt idx="137">
                        <c:v>13562.5</c:v>
                      </c:pt>
                      <c:pt idx="138">
                        <c:v>13570</c:v>
                      </c:pt>
                      <c:pt idx="139">
                        <c:v>14263</c:v>
                      </c:pt>
                      <c:pt idx="140">
                        <c:v>14820.5</c:v>
                      </c:pt>
                      <c:pt idx="141">
                        <c:v>14870</c:v>
                      </c:pt>
                      <c:pt idx="142">
                        <c:v>14927</c:v>
                      </c:pt>
                      <c:pt idx="143">
                        <c:v>15260</c:v>
                      </c:pt>
                      <c:pt idx="144">
                        <c:v>15533</c:v>
                      </c:pt>
                      <c:pt idx="145">
                        <c:v>15538</c:v>
                      </c:pt>
                      <c:pt idx="146">
                        <c:v>15553</c:v>
                      </c:pt>
                      <c:pt idx="147">
                        <c:v>15580</c:v>
                      </c:pt>
                      <c:pt idx="148">
                        <c:v>16053</c:v>
                      </c:pt>
                      <c:pt idx="149">
                        <c:v>16071</c:v>
                      </c:pt>
                      <c:pt idx="150">
                        <c:v>16167.5</c:v>
                      </c:pt>
                      <c:pt idx="151">
                        <c:v>16173</c:v>
                      </c:pt>
                      <c:pt idx="152">
                        <c:v>16214</c:v>
                      </c:pt>
                      <c:pt idx="153">
                        <c:v>16281</c:v>
                      </c:pt>
                      <c:pt idx="154">
                        <c:v>16615.5</c:v>
                      </c:pt>
                      <c:pt idx="155">
                        <c:v>16620.5</c:v>
                      </c:pt>
                      <c:pt idx="156">
                        <c:v>16641</c:v>
                      </c:pt>
                      <c:pt idx="157">
                        <c:v>16643</c:v>
                      </c:pt>
                      <c:pt idx="158">
                        <c:v>16644.5</c:v>
                      </c:pt>
                      <c:pt idx="159">
                        <c:v>16667</c:v>
                      </c:pt>
                      <c:pt idx="160">
                        <c:v>16672</c:v>
                      </c:pt>
                      <c:pt idx="161">
                        <c:v>16693</c:v>
                      </c:pt>
                      <c:pt idx="162">
                        <c:v>16720</c:v>
                      </c:pt>
                      <c:pt idx="163">
                        <c:v>16730.5</c:v>
                      </c:pt>
                      <c:pt idx="164">
                        <c:v>16730.5</c:v>
                      </c:pt>
                      <c:pt idx="165">
                        <c:v>16780</c:v>
                      </c:pt>
                      <c:pt idx="166">
                        <c:v>16787</c:v>
                      </c:pt>
                      <c:pt idx="167">
                        <c:v>16792</c:v>
                      </c:pt>
                      <c:pt idx="168">
                        <c:v>16845</c:v>
                      </c:pt>
                      <c:pt idx="169">
                        <c:v>16848.5</c:v>
                      </c:pt>
                      <c:pt idx="170">
                        <c:v>16852</c:v>
                      </c:pt>
                      <c:pt idx="171">
                        <c:v>16862.5</c:v>
                      </c:pt>
                      <c:pt idx="172">
                        <c:v>17272.5</c:v>
                      </c:pt>
                      <c:pt idx="173">
                        <c:v>17307</c:v>
                      </c:pt>
                      <c:pt idx="174">
                        <c:v>17310.5</c:v>
                      </c:pt>
                      <c:pt idx="175">
                        <c:v>17319</c:v>
                      </c:pt>
                      <c:pt idx="176">
                        <c:v>17327.5</c:v>
                      </c:pt>
                      <c:pt idx="177">
                        <c:v>17343</c:v>
                      </c:pt>
                      <c:pt idx="178">
                        <c:v>17430.5</c:v>
                      </c:pt>
                      <c:pt idx="179">
                        <c:v>17452.5</c:v>
                      </c:pt>
                      <c:pt idx="180">
                        <c:v>17452.5</c:v>
                      </c:pt>
                      <c:pt idx="181">
                        <c:v>17484</c:v>
                      </c:pt>
                      <c:pt idx="182">
                        <c:v>17786</c:v>
                      </c:pt>
                      <c:pt idx="183">
                        <c:v>17807</c:v>
                      </c:pt>
                      <c:pt idx="184">
                        <c:v>17855</c:v>
                      </c:pt>
                      <c:pt idx="185">
                        <c:v>17890</c:v>
                      </c:pt>
                      <c:pt idx="186">
                        <c:v>17890.5</c:v>
                      </c:pt>
                      <c:pt idx="187">
                        <c:v>17890.5</c:v>
                      </c:pt>
                      <c:pt idx="188">
                        <c:v>17890.5</c:v>
                      </c:pt>
                      <c:pt idx="189">
                        <c:v>18005</c:v>
                      </c:pt>
                      <c:pt idx="190">
                        <c:v>18087.5</c:v>
                      </c:pt>
                      <c:pt idx="191">
                        <c:v>18087.5</c:v>
                      </c:pt>
                      <c:pt idx="192">
                        <c:v>18099.5</c:v>
                      </c:pt>
                      <c:pt idx="193">
                        <c:v>18494.5</c:v>
                      </c:pt>
                      <c:pt idx="194">
                        <c:v>18494.5</c:v>
                      </c:pt>
                      <c:pt idx="195">
                        <c:v>18494.5</c:v>
                      </c:pt>
                      <c:pt idx="196">
                        <c:v>18495</c:v>
                      </c:pt>
                      <c:pt idx="197">
                        <c:v>18606</c:v>
                      </c:pt>
                      <c:pt idx="198">
                        <c:v>18609.5</c:v>
                      </c:pt>
                      <c:pt idx="199">
                        <c:v>18618</c:v>
                      </c:pt>
                      <c:pt idx="200">
                        <c:v>18651</c:v>
                      </c:pt>
                      <c:pt idx="201">
                        <c:v>18710.5</c:v>
                      </c:pt>
                      <c:pt idx="202">
                        <c:v>18710.5</c:v>
                      </c:pt>
                      <c:pt idx="203">
                        <c:v>18710.5</c:v>
                      </c:pt>
                      <c:pt idx="204">
                        <c:v>19069.5</c:v>
                      </c:pt>
                      <c:pt idx="205">
                        <c:v>19081.5</c:v>
                      </c:pt>
                      <c:pt idx="206">
                        <c:v>19105.5</c:v>
                      </c:pt>
                      <c:pt idx="207">
                        <c:v>19114</c:v>
                      </c:pt>
                      <c:pt idx="208">
                        <c:v>19122.5</c:v>
                      </c:pt>
                      <c:pt idx="209">
                        <c:v>19122.5</c:v>
                      </c:pt>
                      <c:pt idx="210">
                        <c:v>19153.5</c:v>
                      </c:pt>
                      <c:pt idx="211">
                        <c:v>19153.5</c:v>
                      </c:pt>
                      <c:pt idx="212">
                        <c:v>19257</c:v>
                      </c:pt>
                      <c:pt idx="213">
                        <c:v>19282</c:v>
                      </c:pt>
                      <c:pt idx="214">
                        <c:v>19282</c:v>
                      </c:pt>
                      <c:pt idx="215">
                        <c:v>19282</c:v>
                      </c:pt>
                      <c:pt idx="216">
                        <c:v>19285</c:v>
                      </c:pt>
                      <c:pt idx="217">
                        <c:v>19297</c:v>
                      </c:pt>
                      <c:pt idx="218">
                        <c:v>19314.5</c:v>
                      </c:pt>
                      <c:pt idx="219">
                        <c:v>19321.5</c:v>
                      </c:pt>
                      <c:pt idx="220">
                        <c:v>19321.5</c:v>
                      </c:pt>
                      <c:pt idx="221">
                        <c:v>19321.5</c:v>
                      </c:pt>
                      <c:pt idx="222">
                        <c:v>19337</c:v>
                      </c:pt>
                      <c:pt idx="223">
                        <c:v>19746</c:v>
                      </c:pt>
                      <c:pt idx="224">
                        <c:v>19754</c:v>
                      </c:pt>
                      <c:pt idx="225">
                        <c:v>19770</c:v>
                      </c:pt>
                      <c:pt idx="226">
                        <c:v>19805.5</c:v>
                      </c:pt>
                      <c:pt idx="227">
                        <c:v>19824.5</c:v>
                      </c:pt>
                      <c:pt idx="228">
                        <c:v>19824.5</c:v>
                      </c:pt>
                      <c:pt idx="229">
                        <c:v>19854</c:v>
                      </c:pt>
                      <c:pt idx="230">
                        <c:v>19871</c:v>
                      </c:pt>
                      <c:pt idx="231">
                        <c:v>19896.5</c:v>
                      </c:pt>
                      <c:pt idx="232">
                        <c:v>19896.5</c:v>
                      </c:pt>
                      <c:pt idx="233">
                        <c:v>19914</c:v>
                      </c:pt>
                      <c:pt idx="234">
                        <c:v>19951.5</c:v>
                      </c:pt>
                      <c:pt idx="235">
                        <c:v>19951.5</c:v>
                      </c:pt>
                      <c:pt idx="236">
                        <c:v>19989</c:v>
                      </c:pt>
                      <c:pt idx="237">
                        <c:v>20013</c:v>
                      </c:pt>
                      <c:pt idx="238">
                        <c:v>20364.5</c:v>
                      </c:pt>
                      <c:pt idx="239">
                        <c:v>20432</c:v>
                      </c:pt>
                      <c:pt idx="240">
                        <c:v>20460.5</c:v>
                      </c:pt>
                      <c:pt idx="241">
                        <c:v>20461</c:v>
                      </c:pt>
                      <c:pt idx="242">
                        <c:v>20462</c:v>
                      </c:pt>
                      <c:pt idx="243">
                        <c:v>20473</c:v>
                      </c:pt>
                      <c:pt idx="244">
                        <c:v>20476.5</c:v>
                      </c:pt>
                      <c:pt idx="245">
                        <c:v>20492</c:v>
                      </c:pt>
                      <c:pt idx="246">
                        <c:v>20495.5</c:v>
                      </c:pt>
                      <c:pt idx="247">
                        <c:v>20497</c:v>
                      </c:pt>
                      <c:pt idx="248">
                        <c:v>20523</c:v>
                      </c:pt>
                      <c:pt idx="249">
                        <c:v>20524.5</c:v>
                      </c:pt>
                      <c:pt idx="250">
                        <c:v>20533</c:v>
                      </c:pt>
                      <c:pt idx="251">
                        <c:v>20533</c:v>
                      </c:pt>
                      <c:pt idx="252">
                        <c:v>20533</c:v>
                      </c:pt>
                      <c:pt idx="253">
                        <c:v>20540</c:v>
                      </c:pt>
                      <c:pt idx="254">
                        <c:v>20548.5</c:v>
                      </c:pt>
                      <c:pt idx="255">
                        <c:v>20554</c:v>
                      </c:pt>
                      <c:pt idx="256">
                        <c:v>20554</c:v>
                      </c:pt>
                      <c:pt idx="257">
                        <c:v>20557</c:v>
                      </c:pt>
                      <c:pt idx="258">
                        <c:v>20560.5</c:v>
                      </c:pt>
                      <c:pt idx="259">
                        <c:v>20617</c:v>
                      </c:pt>
                      <c:pt idx="260">
                        <c:v>21003.5</c:v>
                      </c:pt>
                      <c:pt idx="261">
                        <c:v>21036</c:v>
                      </c:pt>
                      <c:pt idx="262">
                        <c:v>21183.5</c:v>
                      </c:pt>
                      <c:pt idx="263">
                        <c:v>21189</c:v>
                      </c:pt>
                      <c:pt idx="264">
                        <c:v>21707.5</c:v>
                      </c:pt>
                      <c:pt idx="265">
                        <c:v>21707.5</c:v>
                      </c:pt>
                      <c:pt idx="266">
                        <c:v>21707.5</c:v>
                      </c:pt>
                      <c:pt idx="267">
                        <c:v>21707.5</c:v>
                      </c:pt>
                      <c:pt idx="268">
                        <c:v>21707.5</c:v>
                      </c:pt>
                      <c:pt idx="269">
                        <c:v>21709</c:v>
                      </c:pt>
                      <c:pt idx="270">
                        <c:v>21709</c:v>
                      </c:pt>
                      <c:pt idx="271">
                        <c:v>21709</c:v>
                      </c:pt>
                      <c:pt idx="272">
                        <c:v>21709</c:v>
                      </c:pt>
                      <c:pt idx="273">
                        <c:v>21709</c:v>
                      </c:pt>
                      <c:pt idx="274">
                        <c:v>21709</c:v>
                      </c:pt>
                      <c:pt idx="275">
                        <c:v>21748</c:v>
                      </c:pt>
                      <c:pt idx="276">
                        <c:v>21748</c:v>
                      </c:pt>
                      <c:pt idx="277">
                        <c:v>21748</c:v>
                      </c:pt>
                      <c:pt idx="278">
                        <c:v>21800</c:v>
                      </c:pt>
                      <c:pt idx="279">
                        <c:v>21800</c:v>
                      </c:pt>
                      <c:pt idx="280">
                        <c:v>21800</c:v>
                      </c:pt>
                      <c:pt idx="281">
                        <c:v>21800</c:v>
                      </c:pt>
                      <c:pt idx="282">
                        <c:v>21800</c:v>
                      </c:pt>
                      <c:pt idx="283">
                        <c:v>21800</c:v>
                      </c:pt>
                      <c:pt idx="284">
                        <c:v>21805</c:v>
                      </c:pt>
                      <c:pt idx="285">
                        <c:v>21829</c:v>
                      </c:pt>
                      <c:pt idx="286">
                        <c:v>21832.5</c:v>
                      </c:pt>
                      <c:pt idx="287">
                        <c:v>21832.5</c:v>
                      </c:pt>
                      <c:pt idx="288">
                        <c:v>21832.5</c:v>
                      </c:pt>
                      <c:pt idx="289">
                        <c:v>21832.5</c:v>
                      </c:pt>
                      <c:pt idx="290">
                        <c:v>21832.5</c:v>
                      </c:pt>
                      <c:pt idx="291">
                        <c:v>21832.5</c:v>
                      </c:pt>
                      <c:pt idx="292">
                        <c:v>21836</c:v>
                      </c:pt>
                      <c:pt idx="293">
                        <c:v>21836</c:v>
                      </c:pt>
                      <c:pt idx="294">
                        <c:v>21836</c:v>
                      </c:pt>
                      <c:pt idx="295">
                        <c:v>21836</c:v>
                      </c:pt>
                      <c:pt idx="296">
                        <c:v>21836</c:v>
                      </c:pt>
                      <c:pt idx="297">
                        <c:v>21836</c:v>
                      </c:pt>
                      <c:pt idx="298">
                        <c:v>21839.5</c:v>
                      </c:pt>
                      <c:pt idx="299">
                        <c:v>21839.5</c:v>
                      </c:pt>
                      <c:pt idx="300">
                        <c:v>21839.5</c:v>
                      </c:pt>
                      <c:pt idx="301">
                        <c:v>21839.5</c:v>
                      </c:pt>
                      <c:pt idx="302">
                        <c:v>21839.5</c:v>
                      </c:pt>
                      <c:pt idx="303">
                        <c:v>21839.5</c:v>
                      </c:pt>
                      <c:pt idx="304">
                        <c:v>21848</c:v>
                      </c:pt>
                      <c:pt idx="305">
                        <c:v>21848</c:v>
                      </c:pt>
                      <c:pt idx="306">
                        <c:v>21848</c:v>
                      </c:pt>
                      <c:pt idx="307">
                        <c:v>21848</c:v>
                      </c:pt>
                      <c:pt idx="308">
                        <c:v>21848</c:v>
                      </c:pt>
                      <c:pt idx="309">
                        <c:v>21848</c:v>
                      </c:pt>
                      <c:pt idx="310">
                        <c:v>22247.5</c:v>
                      </c:pt>
                      <c:pt idx="311">
                        <c:v>22332</c:v>
                      </c:pt>
                      <c:pt idx="312">
                        <c:v>22332</c:v>
                      </c:pt>
                      <c:pt idx="313">
                        <c:v>22332</c:v>
                      </c:pt>
                      <c:pt idx="314">
                        <c:v>22332</c:v>
                      </c:pt>
                      <c:pt idx="315">
                        <c:v>22332</c:v>
                      </c:pt>
                      <c:pt idx="316">
                        <c:v>22332</c:v>
                      </c:pt>
                      <c:pt idx="317">
                        <c:v>22429.5</c:v>
                      </c:pt>
                      <c:pt idx="318">
                        <c:v>22451.5</c:v>
                      </c:pt>
                      <c:pt idx="319">
                        <c:v>22470.5</c:v>
                      </c:pt>
                      <c:pt idx="320">
                        <c:v>22471</c:v>
                      </c:pt>
                      <c:pt idx="321">
                        <c:v>22471</c:v>
                      </c:pt>
                      <c:pt idx="322">
                        <c:v>22471</c:v>
                      </c:pt>
                      <c:pt idx="323">
                        <c:v>22471</c:v>
                      </c:pt>
                      <c:pt idx="324">
                        <c:v>22471</c:v>
                      </c:pt>
                      <c:pt idx="325">
                        <c:v>22471</c:v>
                      </c:pt>
                      <c:pt idx="326">
                        <c:v>22494.5</c:v>
                      </c:pt>
                      <c:pt idx="327">
                        <c:v>22894.5</c:v>
                      </c:pt>
                      <c:pt idx="328">
                        <c:v>22903</c:v>
                      </c:pt>
                      <c:pt idx="329">
                        <c:v>22950</c:v>
                      </c:pt>
                      <c:pt idx="330">
                        <c:v>22987</c:v>
                      </c:pt>
                      <c:pt idx="331">
                        <c:v>22989</c:v>
                      </c:pt>
                      <c:pt idx="332">
                        <c:v>23015</c:v>
                      </c:pt>
                      <c:pt idx="333">
                        <c:v>23015</c:v>
                      </c:pt>
                      <c:pt idx="334">
                        <c:v>23015</c:v>
                      </c:pt>
                      <c:pt idx="335">
                        <c:v>23030.5</c:v>
                      </c:pt>
                      <c:pt idx="336">
                        <c:v>23030.5</c:v>
                      </c:pt>
                      <c:pt idx="337">
                        <c:v>23030.5</c:v>
                      </c:pt>
                      <c:pt idx="338">
                        <c:v>23031.5</c:v>
                      </c:pt>
                      <c:pt idx="339">
                        <c:v>23035</c:v>
                      </c:pt>
                      <c:pt idx="340">
                        <c:v>23047.5</c:v>
                      </c:pt>
                      <c:pt idx="341">
                        <c:v>23047.5</c:v>
                      </c:pt>
                      <c:pt idx="342">
                        <c:v>23047.5</c:v>
                      </c:pt>
                      <c:pt idx="343">
                        <c:v>23071.5</c:v>
                      </c:pt>
                      <c:pt idx="344">
                        <c:v>23071.5</c:v>
                      </c:pt>
                      <c:pt idx="345">
                        <c:v>23071.5</c:v>
                      </c:pt>
                      <c:pt idx="346">
                        <c:v>23098.5</c:v>
                      </c:pt>
                      <c:pt idx="347">
                        <c:v>23140</c:v>
                      </c:pt>
                      <c:pt idx="348">
                        <c:v>23429</c:v>
                      </c:pt>
                      <c:pt idx="349">
                        <c:v>23549</c:v>
                      </c:pt>
                      <c:pt idx="350">
                        <c:v>23557</c:v>
                      </c:pt>
                      <c:pt idx="351">
                        <c:v>23751</c:v>
                      </c:pt>
                      <c:pt idx="352">
                        <c:v>24100</c:v>
                      </c:pt>
                      <c:pt idx="353">
                        <c:v>24105</c:v>
                      </c:pt>
                      <c:pt idx="354">
                        <c:v>24121.5</c:v>
                      </c:pt>
                      <c:pt idx="355">
                        <c:v>24157.5</c:v>
                      </c:pt>
                      <c:pt idx="356">
                        <c:v>24728</c:v>
                      </c:pt>
                      <c:pt idx="357">
                        <c:v>24745</c:v>
                      </c:pt>
                      <c:pt idx="358">
                        <c:v>24834</c:v>
                      </c:pt>
                      <c:pt idx="359">
                        <c:v>25469</c:v>
                      </c:pt>
                      <c:pt idx="360">
                        <c:v>25943</c:v>
                      </c:pt>
                      <c:pt idx="361">
                        <c:v>26028</c:v>
                      </c:pt>
                      <c:pt idx="362">
                        <c:v>26068</c:v>
                      </c:pt>
                      <c:pt idx="363">
                        <c:v>26193</c:v>
                      </c:pt>
                      <c:pt idx="364">
                        <c:v>26624</c:v>
                      </c:pt>
                      <c:pt idx="365">
                        <c:v>26634.5</c:v>
                      </c:pt>
                      <c:pt idx="366">
                        <c:v>26648.5</c:v>
                      </c:pt>
                      <c:pt idx="367">
                        <c:v>26783</c:v>
                      </c:pt>
                      <c:pt idx="368">
                        <c:v>27326</c:v>
                      </c:pt>
                      <c:pt idx="369">
                        <c:v>27377</c:v>
                      </c:pt>
                      <c:pt idx="370">
                        <c:v>27389</c:v>
                      </c:pt>
                      <c:pt idx="371">
                        <c:v>27882</c:v>
                      </c:pt>
                      <c:pt idx="372">
                        <c:v>27998</c:v>
                      </c:pt>
                      <c:pt idx="373">
                        <c:v>28175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Active!$Q$21:$Q$923</c15:sqref>
                        </c15:formulaRef>
                      </c:ext>
                    </c:extLst>
                    <c:numCache>
                      <c:formatCode>m/d/yyyy</c:formatCode>
                      <c:ptCount val="903"/>
                      <c:pt idx="0">
                        <c:v>13819.882000000001</c:v>
                      </c:pt>
                      <c:pt idx="1">
                        <c:v>14146.778999999999</c:v>
                      </c:pt>
                      <c:pt idx="2">
                        <c:v>14147.082999999999</c:v>
                      </c:pt>
                      <c:pt idx="3">
                        <c:v>15929.911</c:v>
                      </c:pt>
                      <c:pt idx="4">
                        <c:v>15930.201000000001</c:v>
                      </c:pt>
                      <c:pt idx="5">
                        <c:v>17742.142</c:v>
                      </c:pt>
                      <c:pt idx="6">
                        <c:v>17803.928</c:v>
                      </c:pt>
                      <c:pt idx="7">
                        <c:v>17810.915000000001</c:v>
                      </c:pt>
                      <c:pt idx="8">
                        <c:v>17862.769</c:v>
                      </c:pt>
                      <c:pt idx="9">
                        <c:v>17862.79</c:v>
                      </c:pt>
                      <c:pt idx="10">
                        <c:v>18073.133000000002</c:v>
                      </c:pt>
                      <c:pt idx="11">
                        <c:v>18368.023000000001</c:v>
                      </c:pt>
                      <c:pt idx="12">
                        <c:v>18493.89</c:v>
                      </c:pt>
                      <c:pt idx="13">
                        <c:v>18559.118000000002</c:v>
                      </c:pt>
                      <c:pt idx="14">
                        <c:v>18874.959000000003</c:v>
                      </c:pt>
                      <c:pt idx="15">
                        <c:v>18901.156000000003</c:v>
                      </c:pt>
                      <c:pt idx="16">
                        <c:v>19101.025000000001</c:v>
                      </c:pt>
                      <c:pt idx="17">
                        <c:v>19115.012000000002</c:v>
                      </c:pt>
                      <c:pt idx="18">
                        <c:v>19115.025000000001</c:v>
                      </c:pt>
                      <c:pt idx="19">
                        <c:v>19197.194000000003</c:v>
                      </c:pt>
                      <c:pt idx="20">
                        <c:v>19219.928999999996</c:v>
                      </c:pt>
                      <c:pt idx="21">
                        <c:v>19582.978000000003</c:v>
                      </c:pt>
                      <c:pt idx="22">
                        <c:v>19585.883000000002</c:v>
                      </c:pt>
                      <c:pt idx="23">
                        <c:v>19603.940999999999</c:v>
                      </c:pt>
                      <c:pt idx="24">
                        <c:v>19610.923999999999</c:v>
                      </c:pt>
                      <c:pt idx="25">
                        <c:v>19617.947</c:v>
                      </c:pt>
                      <c:pt idx="26">
                        <c:v>19645.892</c:v>
                      </c:pt>
                      <c:pt idx="27">
                        <c:v>19673.885000000002</c:v>
                      </c:pt>
                      <c:pt idx="28">
                        <c:v>19905.201000000001</c:v>
                      </c:pt>
                      <c:pt idx="29">
                        <c:v>19962.879000000001</c:v>
                      </c:pt>
                      <c:pt idx="30">
                        <c:v>20000.788</c:v>
                      </c:pt>
                      <c:pt idx="31">
                        <c:v>20001.919999999998</c:v>
                      </c:pt>
                      <c:pt idx="32">
                        <c:v>20001.938000000002</c:v>
                      </c:pt>
                      <c:pt idx="33">
                        <c:v>20025.851000000002</c:v>
                      </c:pt>
                      <c:pt idx="34">
                        <c:v>20144.118999999999</c:v>
                      </c:pt>
                      <c:pt idx="35">
                        <c:v>20290.955999999998</c:v>
                      </c:pt>
                      <c:pt idx="36">
                        <c:v>20317.169999999998</c:v>
                      </c:pt>
                      <c:pt idx="37">
                        <c:v>20317.470999999998</c:v>
                      </c:pt>
                      <c:pt idx="38">
                        <c:v>20323.004000000001</c:v>
                      </c:pt>
                      <c:pt idx="39">
                        <c:v>20325.919000000002</c:v>
                      </c:pt>
                      <c:pt idx="40">
                        <c:v>20325.940000000002</c:v>
                      </c:pt>
                      <c:pt idx="41">
                        <c:v>20350.955000000002</c:v>
                      </c:pt>
                      <c:pt idx="42">
                        <c:v>20409.832999999999</c:v>
                      </c:pt>
                      <c:pt idx="43">
                        <c:v>20579.976000000002</c:v>
                      </c:pt>
                      <c:pt idx="44">
                        <c:v>21361.4139</c:v>
                      </c:pt>
                      <c:pt idx="45">
                        <c:v>21361.417999999998</c:v>
                      </c:pt>
                      <c:pt idx="46">
                        <c:v>21769.928999999996</c:v>
                      </c:pt>
                      <c:pt idx="47">
                        <c:v>21790.9</c:v>
                      </c:pt>
                      <c:pt idx="48">
                        <c:v>21792.050000000003</c:v>
                      </c:pt>
                      <c:pt idx="49">
                        <c:v>21794.959999999999</c:v>
                      </c:pt>
                      <c:pt idx="50">
                        <c:v>21797.885000000002</c:v>
                      </c:pt>
                      <c:pt idx="51">
                        <c:v>21797.896000000001</c:v>
                      </c:pt>
                      <c:pt idx="52">
                        <c:v>21799.911</c:v>
                      </c:pt>
                      <c:pt idx="53">
                        <c:v>21801.942000000003</c:v>
                      </c:pt>
                      <c:pt idx="54">
                        <c:v>21825.868999999999</c:v>
                      </c:pt>
                      <c:pt idx="55">
                        <c:v>21829.936000000002</c:v>
                      </c:pt>
                      <c:pt idx="56">
                        <c:v>21876.824999999997</c:v>
                      </c:pt>
                      <c:pt idx="57">
                        <c:v>21884.713000000003</c:v>
                      </c:pt>
                      <c:pt idx="58">
                        <c:v>22183.921999999999</c:v>
                      </c:pt>
                      <c:pt idx="59">
                        <c:v>22508.213000000003</c:v>
                      </c:pt>
                      <c:pt idx="60">
                        <c:v>22529.191299999999</c:v>
                      </c:pt>
                      <c:pt idx="61">
                        <c:v>25015.042999999998</c:v>
                      </c:pt>
                      <c:pt idx="62">
                        <c:v>25040.981</c:v>
                      </c:pt>
                      <c:pt idx="63">
                        <c:v>25054.949000000001</c:v>
                      </c:pt>
                      <c:pt idx="64">
                        <c:v>25122.896999999997</c:v>
                      </c:pt>
                      <c:pt idx="65">
                        <c:v>26137.980000000003</c:v>
                      </c:pt>
                      <c:pt idx="66">
                        <c:v>26137.981</c:v>
                      </c:pt>
                      <c:pt idx="67">
                        <c:v>26137.989000000001</c:v>
                      </c:pt>
                      <c:pt idx="68">
                        <c:v>26524.908000000003</c:v>
                      </c:pt>
                      <c:pt idx="69">
                        <c:v>26525.201000000001</c:v>
                      </c:pt>
                      <c:pt idx="70">
                        <c:v>27551.949999999997</c:v>
                      </c:pt>
                      <c:pt idx="71">
                        <c:v>27602.913</c:v>
                      </c:pt>
                      <c:pt idx="72">
                        <c:v>27903.917000000001</c:v>
                      </c:pt>
                      <c:pt idx="73">
                        <c:v>27917.031000000003</c:v>
                      </c:pt>
                      <c:pt idx="74">
                        <c:v>27961.911</c:v>
                      </c:pt>
                      <c:pt idx="75">
                        <c:v>27993.970999999998</c:v>
                      </c:pt>
                      <c:pt idx="76">
                        <c:v>28108.748</c:v>
                      </c:pt>
                      <c:pt idx="77">
                        <c:v>28108.752</c:v>
                      </c:pt>
                      <c:pt idx="78">
                        <c:v>28201.4</c:v>
                      </c:pt>
                      <c:pt idx="79">
                        <c:v>28362.205000000002</c:v>
                      </c:pt>
                      <c:pt idx="80">
                        <c:v>28410.879000000001</c:v>
                      </c:pt>
                      <c:pt idx="81">
                        <c:v>28410.887000000002</c:v>
                      </c:pt>
                      <c:pt idx="82">
                        <c:v>28672.230000000003</c:v>
                      </c:pt>
                      <c:pt idx="83">
                        <c:v>28713.911999999997</c:v>
                      </c:pt>
                      <c:pt idx="84">
                        <c:v>28736.921000000002</c:v>
                      </c:pt>
                      <c:pt idx="85">
                        <c:v>28743.925999999999</c:v>
                      </c:pt>
                      <c:pt idx="86">
                        <c:v>28776.843000000001</c:v>
                      </c:pt>
                      <c:pt idx="87">
                        <c:v>28802.163</c:v>
                      </c:pt>
                      <c:pt idx="88">
                        <c:v>28816.752</c:v>
                      </c:pt>
                      <c:pt idx="89">
                        <c:v>28816.758999999998</c:v>
                      </c:pt>
                      <c:pt idx="90">
                        <c:v>28816.758999999998</c:v>
                      </c:pt>
                      <c:pt idx="91">
                        <c:v>29028.267999999996</c:v>
                      </c:pt>
                      <c:pt idx="92">
                        <c:v>29480.196600000003</c:v>
                      </c:pt>
                      <c:pt idx="93">
                        <c:v>29496.216699999997</c:v>
                      </c:pt>
                      <c:pt idx="94">
                        <c:v>29799.213000000003</c:v>
                      </c:pt>
                      <c:pt idx="95">
                        <c:v>29897.110999999997</c:v>
                      </c:pt>
                      <c:pt idx="96">
                        <c:v>30113.292000000001</c:v>
                      </c:pt>
                      <c:pt idx="97">
                        <c:v>30535.199999999997</c:v>
                      </c:pt>
                      <c:pt idx="98">
                        <c:v>30905.207999999999</c:v>
                      </c:pt>
                      <c:pt idx="99">
                        <c:v>31369.046000000002</c:v>
                      </c:pt>
                      <c:pt idx="100">
                        <c:v>32334.938000000002</c:v>
                      </c:pt>
                      <c:pt idx="101">
                        <c:v>32343.970999999998</c:v>
                      </c:pt>
                      <c:pt idx="102">
                        <c:v>32364.964</c:v>
                      </c:pt>
                      <c:pt idx="103">
                        <c:v>32437.803999999996</c:v>
                      </c:pt>
                      <c:pt idx="104">
                        <c:v>32442.773999999998</c:v>
                      </c:pt>
                      <c:pt idx="105">
                        <c:v>32449.773999999998</c:v>
                      </c:pt>
                      <c:pt idx="106">
                        <c:v>32451.781999999999</c:v>
                      </c:pt>
                      <c:pt idx="107">
                        <c:v>32672.925000000003</c:v>
                      </c:pt>
                      <c:pt idx="108">
                        <c:v>32709.919000000002</c:v>
                      </c:pt>
                      <c:pt idx="109">
                        <c:v>32710.021999999997</c:v>
                      </c:pt>
                      <c:pt idx="110">
                        <c:v>32739.936000000002</c:v>
                      </c:pt>
                      <c:pt idx="111">
                        <c:v>32744.89</c:v>
                      </c:pt>
                      <c:pt idx="112">
                        <c:v>32751.885999999999</c:v>
                      </c:pt>
                      <c:pt idx="113">
                        <c:v>32785.972500000003</c:v>
                      </c:pt>
                      <c:pt idx="114">
                        <c:v>32793.858999999997</c:v>
                      </c:pt>
                      <c:pt idx="115">
                        <c:v>32819.794000000002</c:v>
                      </c:pt>
                      <c:pt idx="116">
                        <c:v>33065.989000000001</c:v>
                      </c:pt>
                      <c:pt idx="117">
                        <c:v>33070.936000000002</c:v>
                      </c:pt>
                      <c:pt idx="118">
                        <c:v>33072.983</c:v>
                      </c:pt>
                      <c:pt idx="119">
                        <c:v>33089.887000000002</c:v>
                      </c:pt>
                      <c:pt idx="120">
                        <c:v>33096.870000000003</c:v>
                      </c:pt>
                      <c:pt idx="121">
                        <c:v>33156.877999999997</c:v>
                      </c:pt>
                      <c:pt idx="122">
                        <c:v>33170.877999999997</c:v>
                      </c:pt>
                      <c:pt idx="123">
                        <c:v>33235.559300000001</c:v>
                      </c:pt>
                      <c:pt idx="124">
                        <c:v>33421.446000000004</c:v>
                      </c:pt>
                      <c:pt idx="125">
                        <c:v>33482.042000000001</c:v>
                      </c:pt>
                      <c:pt idx="126">
                        <c:v>33843.921999999999</c:v>
                      </c:pt>
                      <c:pt idx="127">
                        <c:v>33864.904000000002</c:v>
                      </c:pt>
                      <c:pt idx="128">
                        <c:v>33906.839</c:v>
                      </c:pt>
                      <c:pt idx="129">
                        <c:v>34840.349000000002</c:v>
                      </c:pt>
                      <c:pt idx="130">
                        <c:v>34900.976000000002</c:v>
                      </c:pt>
                      <c:pt idx="131">
                        <c:v>35266.349499999997</c:v>
                      </c:pt>
                      <c:pt idx="132">
                        <c:v>36314.964339999999</c:v>
                      </c:pt>
                      <c:pt idx="133">
                        <c:v>36372.944349999998</c:v>
                      </c:pt>
                      <c:pt idx="134">
                        <c:v>36374.987500000003</c:v>
                      </c:pt>
                      <c:pt idx="135">
                        <c:v>36375.86</c:v>
                      </c:pt>
                      <c:pt idx="136">
                        <c:v>36661.980450000003</c:v>
                      </c:pt>
                      <c:pt idx="137">
                        <c:v>36719.964699999997</c:v>
                      </c:pt>
                      <c:pt idx="138">
                        <c:v>36724.333830000003</c:v>
                      </c:pt>
                      <c:pt idx="139">
                        <c:v>37128.166700000002</c:v>
                      </c:pt>
                      <c:pt idx="140">
                        <c:v>37453.029600000002</c:v>
                      </c:pt>
                      <c:pt idx="141">
                        <c:v>37481.872900000002</c:v>
                      </c:pt>
                      <c:pt idx="142">
                        <c:v>37515.087800000001</c:v>
                      </c:pt>
                      <c:pt idx="143">
                        <c:v>37709.137799999997</c:v>
                      </c:pt>
                      <c:pt idx="144">
                        <c:v>37868.221400000002</c:v>
                      </c:pt>
                      <c:pt idx="145">
                        <c:v>37871.137600000002</c:v>
                      </c:pt>
                      <c:pt idx="146">
                        <c:v>37879.881300000001</c:v>
                      </c:pt>
                      <c:pt idx="147">
                        <c:v>37895.613499999999</c:v>
                      </c:pt>
                      <c:pt idx="148">
                        <c:v>38171.249300000003</c:v>
                      </c:pt>
                      <c:pt idx="149">
                        <c:v>38181.736799999999</c:v>
                      </c:pt>
                      <c:pt idx="150">
                        <c:v>38237.9735</c:v>
                      </c:pt>
                      <c:pt idx="151">
                        <c:v>38241.174299999999</c:v>
                      </c:pt>
                      <c:pt idx="152">
                        <c:v>38265.0671</c:v>
                      </c:pt>
                      <c:pt idx="153">
                        <c:v>38304.108099999998</c:v>
                      </c:pt>
                      <c:pt idx="154">
                        <c:v>38499.023500000003</c:v>
                      </c:pt>
                      <c:pt idx="155">
                        <c:v>38501.938900000001</c:v>
                      </c:pt>
                      <c:pt idx="156">
                        <c:v>38513.841899999999</c:v>
                      </c:pt>
                      <c:pt idx="157">
                        <c:v>38515.007899999997</c:v>
                      </c:pt>
                      <c:pt idx="158">
                        <c:v>38515.882899999997</c:v>
                      </c:pt>
                      <c:pt idx="159">
                        <c:v>38529.040000000001</c:v>
                      </c:pt>
                      <c:pt idx="160">
                        <c:v>38531.947999999997</c:v>
                      </c:pt>
                      <c:pt idx="161">
                        <c:v>38544.184099999999</c:v>
                      </c:pt>
                      <c:pt idx="162">
                        <c:v>38559.919900000001</c:v>
                      </c:pt>
                      <c:pt idx="163">
                        <c:v>38566.037499999999</c:v>
                      </c:pt>
                      <c:pt idx="164">
                        <c:v>38566.038289999997</c:v>
                      </c:pt>
                      <c:pt idx="165">
                        <c:v>38594.8802</c:v>
                      </c:pt>
                      <c:pt idx="166">
                        <c:v>38598.960500000001</c:v>
                      </c:pt>
                      <c:pt idx="167">
                        <c:v>38601.874000000003</c:v>
                      </c:pt>
                      <c:pt idx="168">
                        <c:v>38632.758399999999</c:v>
                      </c:pt>
                      <c:pt idx="169">
                        <c:v>38634.799700000003</c:v>
                      </c:pt>
                      <c:pt idx="170">
                        <c:v>38636.837699999996</c:v>
                      </c:pt>
                      <c:pt idx="171">
                        <c:v>38642.959900000002</c:v>
                      </c:pt>
                      <c:pt idx="172">
                        <c:v>38881.875800000002</c:v>
                      </c:pt>
                      <c:pt idx="173">
                        <c:v>38901.979599999999</c:v>
                      </c:pt>
                      <c:pt idx="174">
                        <c:v>38904.020109999998</c:v>
                      </c:pt>
                      <c:pt idx="175">
                        <c:v>38908.971400000002</c:v>
                      </c:pt>
                      <c:pt idx="176">
                        <c:v>38913.925199999998</c:v>
                      </c:pt>
                      <c:pt idx="177">
                        <c:v>38922.958599999998</c:v>
                      </c:pt>
                      <c:pt idx="178">
                        <c:v>38973.948600000003</c:v>
                      </c:pt>
                      <c:pt idx="179">
                        <c:v>38986.767760000002</c:v>
                      </c:pt>
                      <c:pt idx="180">
                        <c:v>38986.767800000001</c:v>
                      </c:pt>
                      <c:pt idx="181">
                        <c:v>39005.122100000001</c:v>
                      </c:pt>
                      <c:pt idx="182">
                        <c:v>39181.109400000001</c:v>
                      </c:pt>
                      <c:pt idx="183">
                        <c:v>39193.346700000002</c:v>
                      </c:pt>
                      <c:pt idx="184">
                        <c:v>39221.318399999996</c:v>
                      </c:pt>
                      <c:pt idx="185">
                        <c:v>39241.7143</c:v>
                      </c:pt>
                      <c:pt idx="186">
                        <c:v>39242.006050000004</c:v>
                      </c:pt>
                      <c:pt idx="187">
                        <c:v>39242.007729999998</c:v>
                      </c:pt>
                      <c:pt idx="188">
                        <c:v>39242.008739999997</c:v>
                      </c:pt>
                      <c:pt idx="189">
                        <c:v>39308.727299999999</c:v>
                      </c:pt>
                      <c:pt idx="190">
                        <c:v>39356.80689</c:v>
                      </c:pt>
                      <c:pt idx="191">
                        <c:v>39356.807489999999</c:v>
                      </c:pt>
                      <c:pt idx="192">
                        <c:v>39363.800999999999</c:v>
                      </c:pt>
                      <c:pt idx="193">
                        <c:v>39593.97365</c:v>
                      </c:pt>
                      <c:pt idx="194">
                        <c:v>39593.974150000002</c:v>
                      </c:pt>
                      <c:pt idx="195">
                        <c:v>39593.975550000003</c:v>
                      </c:pt>
                      <c:pt idx="196">
                        <c:v>39594.264300000003</c:v>
                      </c:pt>
                      <c:pt idx="197">
                        <c:v>39658.944000000003</c:v>
                      </c:pt>
                      <c:pt idx="198">
                        <c:v>39660.9954</c:v>
                      </c:pt>
                      <c:pt idx="199">
                        <c:v>39665.937700000002</c:v>
                      </c:pt>
                      <c:pt idx="200">
                        <c:v>39685.168700000002</c:v>
                      </c:pt>
                      <c:pt idx="201">
                        <c:v>39719.840279999997</c:v>
                      </c:pt>
                      <c:pt idx="202">
                        <c:v>39719.841079999998</c:v>
                      </c:pt>
                      <c:pt idx="203">
                        <c:v>39719.84158</c:v>
                      </c:pt>
                      <c:pt idx="204">
                        <c:v>39929.033600000002</c:v>
                      </c:pt>
                      <c:pt idx="205">
                        <c:v>39936.027499999997</c:v>
                      </c:pt>
                      <c:pt idx="206">
                        <c:v>39950.013200000001</c:v>
                      </c:pt>
                      <c:pt idx="207">
                        <c:v>39954.965600000003</c:v>
                      </c:pt>
                      <c:pt idx="208">
                        <c:v>39959.91721</c:v>
                      </c:pt>
                      <c:pt idx="209">
                        <c:v>39959.917909999996</c:v>
                      </c:pt>
                      <c:pt idx="210">
                        <c:v>39977.982969999997</c:v>
                      </c:pt>
                      <c:pt idx="211">
                        <c:v>39977.983769999999</c:v>
                      </c:pt>
                      <c:pt idx="212">
                        <c:v>40038.295899999997</c:v>
                      </c:pt>
                      <c:pt idx="213">
                        <c:v>40052.863559999998</c:v>
                      </c:pt>
                      <c:pt idx="214">
                        <c:v>40052.863859999998</c:v>
                      </c:pt>
                      <c:pt idx="215">
                        <c:v>40052.863960000002</c:v>
                      </c:pt>
                      <c:pt idx="216">
                        <c:v>40054.612300000001</c:v>
                      </c:pt>
                      <c:pt idx="217">
                        <c:v>40061.603199999998</c:v>
                      </c:pt>
                      <c:pt idx="218">
                        <c:v>40071.803699999997</c:v>
                      </c:pt>
                      <c:pt idx="219">
                        <c:v>40075.883450000001</c:v>
                      </c:pt>
                      <c:pt idx="220">
                        <c:v>40075.884550000002</c:v>
                      </c:pt>
                      <c:pt idx="221">
                        <c:v>40075.884599999998</c:v>
                      </c:pt>
                      <c:pt idx="222">
                        <c:v>40084.913699999997</c:v>
                      </c:pt>
                      <c:pt idx="223">
                        <c:v>40323.2523</c:v>
                      </c:pt>
                      <c:pt idx="224">
                        <c:v>40327.914499999999</c:v>
                      </c:pt>
                      <c:pt idx="225">
                        <c:v>40337.237999999998</c:v>
                      </c:pt>
                      <c:pt idx="226">
                        <c:v>40357.928899999999</c:v>
                      </c:pt>
                      <c:pt idx="227">
                        <c:v>40368.999199999998</c:v>
                      </c:pt>
                      <c:pt idx="228">
                        <c:v>40368.999199999998</c:v>
                      </c:pt>
                      <c:pt idx="229">
                        <c:v>40386.187100000003</c:v>
                      </c:pt>
                      <c:pt idx="230">
                        <c:v>40396.0942</c:v>
                      </c:pt>
                      <c:pt idx="231">
                        <c:v>40410.954599999997</c:v>
                      </c:pt>
                      <c:pt idx="232">
                        <c:v>40410.954599999997</c:v>
                      </c:pt>
                      <c:pt idx="233">
                        <c:v>40421.152800000003</c:v>
                      </c:pt>
                      <c:pt idx="234">
                        <c:v>40443.0092</c:v>
                      </c:pt>
                      <c:pt idx="235">
                        <c:v>40443.0092</c:v>
                      </c:pt>
                      <c:pt idx="236">
                        <c:v>40464.858200000002</c:v>
                      </c:pt>
                      <c:pt idx="237">
                        <c:v>40478.845220000003</c:v>
                      </c:pt>
                      <c:pt idx="238">
                        <c:v>40683.676700000004</c:v>
                      </c:pt>
                      <c:pt idx="239">
                        <c:v>40723.008900000001</c:v>
                      </c:pt>
                      <c:pt idx="240">
                        <c:v>40739.620000000003</c:v>
                      </c:pt>
                      <c:pt idx="241">
                        <c:v>40739.9087</c:v>
                      </c:pt>
                      <c:pt idx="242">
                        <c:v>40740.491000000002</c:v>
                      </c:pt>
                      <c:pt idx="243">
                        <c:v>40746.902499999997</c:v>
                      </c:pt>
                      <c:pt idx="244">
                        <c:v>40748.943200000002</c:v>
                      </c:pt>
                      <c:pt idx="245">
                        <c:v>40757.972399999999</c:v>
                      </c:pt>
                      <c:pt idx="246">
                        <c:v>40760.008699999998</c:v>
                      </c:pt>
                      <c:pt idx="247">
                        <c:v>40760.885199999997</c:v>
                      </c:pt>
                      <c:pt idx="248">
                        <c:v>40776.036899999999</c:v>
                      </c:pt>
                      <c:pt idx="249">
                        <c:v>40776.912600000003</c:v>
                      </c:pt>
                      <c:pt idx="250">
                        <c:v>40781.863499999999</c:v>
                      </c:pt>
                      <c:pt idx="251">
                        <c:v>40781.864399999999</c:v>
                      </c:pt>
                      <c:pt idx="252">
                        <c:v>40781.864600000001</c:v>
                      </c:pt>
                      <c:pt idx="253">
                        <c:v>40785.9421</c:v>
                      </c:pt>
                      <c:pt idx="254">
                        <c:v>40790.898200000003</c:v>
                      </c:pt>
                      <c:pt idx="255">
                        <c:v>40794.1005</c:v>
                      </c:pt>
                      <c:pt idx="256">
                        <c:v>40794.1005</c:v>
                      </c:pt>
                      <c:pt idx="257">
                        <c:v>40795.848599999998</c:v>
                      </c:pt>
                      <c:pt idx="258">
                        <c:v>40797.8894</c:v>
                      </c:pt>
                      <c:pt idx="259">
                        <c:v>40830.811699999998</c:v>
                      </c:pt>
                      <c:pt idx="260">
                        <c:v>41056.031300000002</c:v>
                      </c:pt>
                      <c:pt idx="261">
                        <c:v>41074.967400000001</c:v>
                      </c:pt>
                      <c:pt idx="262">
                        <c:v>41160.925799999997</c:v>
                      </c:pt>
                      <c:pt idx="263">
                        <c:v>41164.123299999999</c:v>
                      </c:pt>
                      <c:pt idx="264">
                        <c:v>41466.271999999997</c:v>
                      </c:pt>
                      <c:pt idx="265">
                        <c:v>41466.271999999997</c:v>
                      </c:pt>
                      <c:pt idx="266">
                        <c:v>41466.272199999999</c:v>
                      </c:pt>
                      <c:pt idx="267">
                        <c:v>41466.272199999999</c:v>
                      </c:pt>
                      <c:pt idx="268">
                        <c:v>41466.272199999999</c:v>
                      </c:pt>
                      <c:pt idx="269">
                        <c:v>41467.143400000001</c:v>
                      </c:pt>
                      <c:pt idx="270">
                        <c:v>41467.143400000001</c:v>
                      </c:pt>
                      <c:pt idx="271">
                        <c:v>41467.144399999997</c:v>
                      </c:pt>
                      <c:pt idx="272">
                        <c:v>41467.144399999997</c:v>
                      </c:pt>
                      <c:pt idx="273">
                        <c:v>41467.1446</c:v>
                      </c:pt>
                      <c:pt idx="274">
                        <c:v>41467.1446</c:v>
                      </c:pt>
                      <c:pt idx="275">
                        <c:v>41489.870419999999</c:v>
                      </c:pt>
                      <c:pt idx="276">
                        <c:v>41489.870710000003</c:v>
                      </c:pt>
                      <c:pt idx="277">
                        <c:v>41489.871019999999</c:v>
                      </c:pt>
                      <c:pt idx="278">
                        <c:v>41520.172500000001</c:v>
                      </c:pt>
                      <c:pt idx="279">
                        <c:v>41520.172500000001</c:v>
                      </c:pt>
                      <c:pt idx="280">
                        <c:v>41520.1731</c:v>
                      </c:pt>
                      <c:pt idx="281">
                        <c:v>41520.1731</c:v>
                      </c:pt>
                      <c:pt idx="282">
                        <c:v>41520.173999999999</c:v>
                      </c:pt>
                      <c:pt idx="283">
                        <c:v>41520.173999999999</c:v>
                      </c:pt>
                      <c:pt idx="284">
                        <c:v>41523.0867</c:v>
                      </c:pt>
                      <c:pt idx="285">
                        <c:v>41537.073299999996</c:v>
                      </c:pt>
                      <c:pt idx="286">
                        <c:v>41539.114000000001</c:v>
                      </c:pt>
                      <c:pt idx="287">
                        <c:v>41539.114000000001</c:v>
                      </c:pt>
                      <c:pt idx="288">
                        <c:v>41539.114099999999</c:v>
                      </c:pt>
                      <c:pt idx="289">
                        <c:v>41539.114099999999</c:v>
                      </c:pt>
                      <c:pt idx="290">
                        <c:v>41539.114699999998</c:v>
                      </c:pt>
                      <c:pt idx="291">
                        <c:v>41539.114699999998</c:v>
                      </c:pt>
                      <c:pt idx="292">
                        <c:v>41541.150300000001</c:v>
                      </c:pt>
                      <c:pt idx="293">
                        <c:v>41541.150300000001</c:v>
                      </c:pt>
                      <c:pt idx="294">
                        <c:v>41541.151299999998</c:v>
                      </c:pt>
                      <c:pt idx="295">
                        <c:v>41541.151299999998</c:v>
                      </c:pt>
                      <c:pt idx="296">
                        <c:v>41541.151599999997</c:v>
                      </c:pt>
                      <c:pt idx="297">
                        <c:v>41541.151599999997</c:v>
                      </c:pt>
                      <c:pt idx="298">
                        <c:v>41543.192799999997</c:v>
                      </c:pt>
                      <c:pt idx="299">
                        <c:v>41543.192799999997</c:v>
                      </c:pt>
                      <c:pt idx="300">
                        <c:v>41543.192999999999</c:v>
                      </c:pt>
                      <c:pt idx="301">
                        <c:v>41543.192999999999</c:v>
                      </c:pt>
                      <c:pt idx="302">
                        <c:v>41543.193299999999</c:v>
                      </c:pt>
                      <c:pt idx="303">
                        <c:v>41543.193299999999</c:v>
                      </c:pt>
                      <c:pt idx="304">
                        <c:v>41548.142999999996</c:v>
                      </c:pt>
                      <c:pt idx="305">
                        <c:v>41548.142999999996</c:v>
                      </c:pt>
                      <c:pt idx="306">
                        <c:v>41548.143799999998</c:v>
                      </c:pt>
                      <c:pt idx="307">
                        <c:v>41548.143799999998</c:v>
                      </c:pt>
                      <c:pt idx="308">
                        <c:v>41548.144899999999</c:v>
                      </c:pt>
                      <c:pt idx="309">
                        <c:v>41548.144899999999</c:v>
                      </c:pt>
                      <c:pt idx="310">
                        <c:v>41780.951699999998</c:v>
                      </c:pt>
                      <c:pt idx="311">
                        <c:v>41830.188600000001</c:v>
                      </c:pt>
                      <c:pt idx="312">
                        <c:v>41830.188600000001</c:v>
                      </c:pt>
                      <c:pt idx="313">
                        <c:v>41830.1895</c:v>
                      </c:pt>
                      <c:pt idx="314">
                        <c:v>41830.1895</c:v>
                      </c:pt>
                      <c:pt idx="315">
                        <c:v>41830.190399999999</c:v>
                      </c:pt>
                      <c:pt idx="316">
                        <c:v>41830.190399999999</c:v>
                      </c:pt>
                      <c:pt idx="317">
                        <c:v>41887.010499999997</c:v>
                      </c:pt>
                      <c:pt idx="318">
                        <c:v>41899.828399999999</c:v>
                      </c:pt>
                      <c:pt idx="319">
                        <c:v>41910.900699999998</c:v>
                      </c:pt>
                      <c:pt idx="320">
                        <c:v>41911.189400000003</c:v>
                      </c:pt>
                      <c:pt idx="321">
                        <c:v>41911.189400000003</c:v>
                      </c:pt>
                      <c:pt idx="322">
                        <c:v>41911.1895</c:v>
                      </c:pt>
                      <c:pt idx="323">
                        <c:v>41911.1895</c:v>
                      </c:pt>
                      <c:pt idx="324">
                        <c:v>41911.190399999999</c:v>
                      </c:pt>
                      <c:pt idx="325">
                        <c:v>41911.190399999999</c:v>
                      </c:pt>
                      <c:pt idx="326">
                        <c:v>41924.8871</c:v>
                      </c:pt>
                      <c:pt idx="327">
                        <c:v>42157.972300000001</c:v>
                      </c:pt>
                      <c:pt idx="328">
                        <c:v>42162.9211</c:v>
                      </c:pt>
                      <c:pt idx="329">
                        <c:v>42190.310100000002</c:v>
                      </c:pt>
                      <c:pt idx="330">
                        <c:v>42211.869500000001</c:v>
                      </c:pt>
                      <c:pt idx="331">
                        <c:v>42213.035400000001</c:v>
                      </c:pt>
                      <c:pt idx="332">
                        <c:v>42228.184699999998</c:v>
                      </c:pt>
                      <c:pt idx="333">
                        <c:v>42228.185299999997</c:v>
                      </c:pt>
                      <c:pt idx="334">
                        <c:v>42228.185799999999</c:v>
                      </c:pt>
                      <c:pt idx="335">
                        <c:v>42237.217900000003</c:v>
                      </c:pt>
                      <c:pt idx="336">
                        <c:v>42237.2186</c:v>
                      </c:pt>
                      <c:pt idx="337">
                        <c:v>42237.218999999997</c:v>
                      </c:pt>
                      <c:pt idx="338">
                        <c:v>42237.810100000002</c:v>
                      </c:pt>
                      <c:pt idx="339">
                        <c:v>42239.837699999996</c:v>
                      </c:pt>
                      <c:pt idx="340">
                        <c:v>42247.123200000002</c:v>
                      </c:pt>
                      <c:pt idx="341">
                        <c:v>42247.125800000002</c:v>
                      </c:pt>
                      <c:pt idx="342">
                        <c:v>42247.127999999997</c:v>
                      </c:pt>
                      <c:pt idx="343">
                        <c:v>42261.110699999997</c:v>
                      </c:pt>
                      <c:pt idx="344">
                        <c:v>42261.110800000002</c:v>
                      </c:pt>
                      <c:pt idx="345">
                        <c:v>42261.110999999997</c:v>
                      </c:pt>
                      <c:pt idx="346">
                        <c:v>42276.843999999997</c:v>
                      </c:pt>
                      <c:pt idx="347">
                        <c:v>42301.0242</c:v>
                      </c:pt>
                      <c:pt idx="348">
                        <c:v>42469.4323</c:v>
                      </c:pt>
                      <c:pt idx="349">
                        <c:v>42539.3603</c:v>
                      </c:pt>
                      <c:pt idx="350">
                        <c:v>42544.0213</c:v>
                      </c:pt>
                      <c:pt idx="351">
                        <c:v>42657.072399999997</c:v>
                      </c:pt>
                      <c:pt idx="352">
                        <c:v>42860.447800000002</c:v>
                      </c:pt>
                      <c:pt idx="353">
                        <c:v>42863.361299999997</c:v>
                      </c:pt>
                      <c:pt idx="354">
                        <c:v>42872.977099999996</c:v>
                      </c:pt>
                      <c:pt idx="355">
                        <c:v>42893.9588</c:v>
                      </c:pt>
                      <c:pt idx="356">
                        <c:v>43226.403299999998</c:v>
                      </c:pt>
                      <c:pt idx="357">
                        <c:v>43236.310100000002</c:v>
                      </c:pt>
                      <c:pt idx="358">
                        <c:v>43288.171699999999</c:v>
                      </c:pt>
                      <c:pt idx="359">
                        <c:v>43658.196000000004</c:v>
                      </c:pt>
                      <c:pt idx="360">
                        <c:v>43934.412900000003</c:v>
                      </c:pt>
                      <c:pt idx="361">
                        <c:v>43983.946100000001</c:v>
                      </c:pt>
                      <c:pt idx="362">
                        <c:v>44007.254000000001</c:v>
                      </c:pt>
                      <c:pt idx="363">
                        <c:v>44080.095999999998</c:v>
                      </c:pt>
                      <c:pt idx="364">
                        <c:v>44331.255799999999</c:v>
                      </c:pt>
                      <c:pt idx="365">
                        <c:v>44337.375699999997</c:v>
                      </c:pt>
                      <c:pt idx="366">
                        <c:v>44345.371099999997</c:v>
                      </c:pt>
                      <c:pt idx="367">
                        <c:v>44423.910300000003</c:v>
                      </c:pt>
                      <c:pt idx="368">
                        <c:v>44740.323400000001</c:v>
                      </c:pt>
                      <c:pt idx="369">
                        <c:v>44770.0409</c:v>
                      </c:pt>
                      <c:pt idx="370">
                        <c:v>44777.035799999998</c:v>
                      </c:pt>
                      <c:pt idx="371">
                        <c:v>45064.3194</c:v>
                      </c:pt>
                      <c:pt idx="372">
                        <c:v>45131.915099999998</c:v>
                      </c:pt>
                      <c:pt idx="373">
                        <c:v>45235.060599999997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0-342F-464C-ACF5-4B20124523FC}"/>
                  </c:ext>
                </c:extLst>
              </c15:ser>
            </c15:filteredScatterSeries>
            <c15:filteredScatterSeries>
              <c15:ser>
                <c:idx val="5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Active!$R$20</c15:sqref>
                        </c15:formulaRef>
                      </c:ext>
                    </c:extLst>
                    <c:strCache>
                      <c:ptCount val="1"/>
                      <c:pt idx="0">
                        <c:v>Diff2</c:v>
                      </c:pt>
                    </c:strCache>
                  </c:strRef>
                </c:tx>
                <c:spPr>
                  <a:ln w="28575">
                    <a:noFill/>
                  </a:ln>
                </c:spP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Active!$F$21:$F$923</c15:sqref>
                        </c15:formulaRef>
                      </c:ext>
                    </c:extLst>
                    <c:numCache>
                      <c:formatCode>General</c:formatCode>
                      <c:ptCount val="903"/>
                      <c:pt idx="0">
                        <c:v>-25736</c:v>
                      </c:pt>
                      <c:pt idx="1">
                        <c:v>-25175</c:v>
                      </c:pt>
                      <c:pt idx="2">
                        <c:v>-25174.5</c:v>
                      </c:pt>
                      <c:pt idx="3">
                        <c:v>-22115</c:v>
                      </c:pt>
                      <c:pt idx="4">
                        <c:v>-22114.5</c:v>
                      </c:pt>
                      <c:pt idx="5">
                        <c:v>-19005</c:v>
                      </c:pt>
                      <c:pt idx="6">
                        <c:v>-18899</c:v>
                      </c:pt>
                      <c:pt idx="7">
                        <c:v>-18887</c:v>
                      </c:pt>
                      <c:pt idx="8">
                        <c:v>-18798</c:v>
                      </c:pt>
                      <c:pt idx="9">
                        <c:v>-18798</c:v>
                      </c:pt>
                      <c:pt idx="10">
                        <c:v>-18437</c:v>
                      </c:pt>
                      <c:pt idx="11">
                        <c:v>-17931</c:v>
                      </c:pt>
                      <c:pt idx="12">
                        <c:v>-17715</c:v>
                      </c:pt>
                      <c:pt idx="13">
                        <c:v>-17603</c:v>
                      </c:pt>
                      <c:pt idx="14">
                        <c:v>-17061</c:v>
                      </c:pt>
                      <c:pt idx="15">
                        <c:v>-17016</c:v>
                      </c:pt>
                      <c:pt idx="16">
                        <c:v>-16673</c:v>
                      </c:pt>
                      <c:pt idx="17">
                        <c:v>-16649</c:v>
                      </c:pt>
                      <c:pt idx="18">
                        <c:v>-16649</c:v>
                      </c:pt>
                      <c:pt idx="19">
                        <c:v>-16508</c:v>
                      </c:pt>
                      <c:pt idx="20">
                        <c:v>-16469</c:v>
                      </c:pt>
                      <c:pt idx="21">
                        <c:v>-15846</c:v>
                      </c:pt>
                      <c:pt idx="22">
                        <c:v>-15841</c:v>
                      </c:pt>
                      <c:pt idx="23">
                        <c:v>-15810</c:v>
                      </c:pt>
                      <c:pt idx="24">
                        <c:v>-15798</c:v>
                      </c:pt>
                      <c:pt idx="25">
                        <c:v>-15786</c:v>
                      </c:pt>
                      <c:pt idx="26">
                        <c:v>-15738</c:v>
                      </c:pt>
                      <c:pt idx="27">
                        <c:v>-15690</c:v>
                      </c:pt>
                      <c:pt idx="28">
                        <c:v>-15293</c:v>
                      </c:pt>
                      <c:pt idx="29">
                        <c:v>-15194</c:v>
                      </c:pt>
                      <c:pt idx="30">
                        <c:v>-15129</c:v>
                      </c:pt>
                      <c:pt idx="31">
                        <c:v>-15127</c:v>
                      </c:pt>
                      <c:pt idx="32">
                        <c:v>-15127</c:v>
                      </c:pt>
                      <c:pt idx="33">
                        <c:v>-15086</c:v>
                      </c:pt>
                      <c:pt idx="34">
                        <c:v>-14883</c:v>
                      </c:pt>
                      <c:pt idx="35">
                        <c:v>-14631</c:v>
                      </c:pt>
                      <c:pt idx="36">
                        <c:v>-14586</c:v>
                      </c:pt>
                      <c:pt idx="37">
                        <c:v>-14585.5</c:v>
                      </c:pt>
                      <c:pt idx="38">
                        <c:v>-14576</c:v>
                      </c:pt>
                      <c:pt idx="39">
                        <c:v>-14571</c:v>
                      </c:pt>
                      <c:pt idx="40">
                        <c:v>-14571</c:v>
                      </c:pt>
                      <c:pt idx="41">
                        <c:v>-14528</c:v>
                      </c:pt>
                      <c:pt idx="42">
                        <c:v>-14427</c:v>
                      </c:pt>
                      <c:pt idx="43">
                        <c:v>-14135</c:v>
                      </c:pt>
                      <c:pt idx="44">
                        <c:v>-12794</c:v>
                      </c:pt>
                      <c:pt idx="45">
                        <c:v>-12794</c:v>
                      </c:pt>
                      <c:pt idx="46">
                        <c:v>-12093</c:v>
                      </c:pt>
                      <c:pt idx="47">
                        <c:v>-12057</c:v>
                      </c:pt>
                      <c:pt idx="48">
                        <c:v>-12055</c:v>
                      </c:pt>
                      <c:pt idx="49">
                        <c:v>-12050</c:v>
                      </c:pt>
                      <c:pt idx="50">
                        <c:v>-12045</c:v>
                      </c:pt>
                      <c:pt idx="51">
                        <c:v>-12045</c:v>
                      </c:pt>
                      <c:pt idx="52">
                        <c:v>-12041.5</c:v>
                      </c:pt>
                      <c:pt idx="53">
                        <c:v>-12038</c:v>
                      </c:pt>
                      <c:pt idx="54">
                        <c:v>-11997</c:v>
                      </c:pt>
                      <c:pt idx="55">
                        <c:v>-11990</c:v>
                      </c:pt>
                      <c:pt idx="56">
                        <c:v>-11909.5</c:v>
                      </c:pt>
                      <c:pt idx="57">
                        <c:v>-11896</c:v>
                      </c:pt>
                      <c:pt idx="58">
                        <c:v>-11382.5</c:v>
                      </c:pt>
                      <c:pt idx="59">
                        <c:v>-10826</c:v>
                      </c:pt>
                      <c:pt idx="60">
                        <c:v>-10790</c:v>
                      </c:pt>
                      <c:pt idx="61">
                        <c:v>-6524</c:v>
                      </c:pt>
                      <c:pt idx="62">
                        <c:v>-6479.5</c:v>
                      </c:pt>
                      <c:pt idx="63">
                        <c:v>-6455.5</c:v>
                      </c:pt>
                      <c:pt idx="64">
                        <c:v>-6339</c:v>
                      </c:pt>
                      <c:pt idx="65">
                        <c:v>-4597</c:v>
                      </c:pt>
                      <c:pt idx="66">
                        <c:v>-4597</c:v>
                      </c:pt>
                      <c:pt idx="67">
                        <c:v>-4597</c:v>
                      </c:pt>
                      <c:pt idx="68">
                        <c:v>-3933</c:v>
                      </c:pt>
                      <c:pt idx="69">
                        <c:v>-3932.5</c:v>
                      </c:pt>
                      <c:pt idx="70">
                        <c:v>-2170.5</c:v>
                      </c:pt>
                      <c:pt idx="71">
                        <c:v>-2083</c:v>
                      </c:pt>
                      <c:pt idx="72">
                        <c:v>-1566.5</c:v>
                      </c:pt>
                      <c:pt idx="73">
                        <c:v>-1544</c:v>
                      </c:pt>
                      <c:pt idx="74">
                        <c:v>-1467</c:v>
                      </c:pt>
                      <c:pt idx="75">
                        <c:v>-1412</c:v>
                      </c:pt>
                      <c:pt idx="76">
                        <c:v>-1215</c:v>
                      </c:pt>
                      <c:pt idx="77">
                        <c:v>-1215</c:v>
                      </c:pt>
                      <c:pt idx="78">
                        <c:v>-1056</c:v>
                      </c:pt>
                      <c:pt idx="79">
                        <c:v>-780</c:v>
                      </c:pt>
                      <c:pt idx="80">
                        <c:v>-696.5</c:v>
                      </c:pt>
                      <c:pt idx="81">
                        <c:v>-696.5</c:v>
                      </c:pt>
                      <c:pt idx="82">
                        <c:v>-248</c:v>
                      </c:pt>
                      <c:pt idx="83">
                        <c:v>-176.5</c:v>
                      </c:pt>
                      <c:pt idx="84">
                        <c:v>-137</c:v>
                      </c:pt>
                      <c:pt idx="85">
                        <c:v>-125</c:v>
                      </c:pt>
                      <c:pt idx="86">
                        <c:v>-68.5</c:v>
                      </c:pt>
                      <c:pt idx="87">
                        <c:v>-25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363</c:v>
                      </c:pt>
                      <c:pt idx="92">
                        <c:v>1138.5</c:v>
                      </c:pt>
                      <c:pt idx="93">
                        <c:v>1166</c:v>
                      </c:pt>
                      <c:pt idx="94">
                        <c:v>1686</c:v>
                      </c:pt>
                      <c:pt idx="95">
                        <c:v>1854</c:v>
                      </c:pt>
                      <c:pt idx="96">
                        <c:v>2225</c:v>
                      </c:pt>
                      <c:pt idx="97">
                        <c:v>2949</c:v>
                      </c:pt>
                      <c:pt idx="98">
                        <c:v>3584</c:v>
                      </c:pt>
                      <c:pt idx="99">
                        <c:v>4380</c:v>
                      </c:pt>
                      <c:pt idx="100">
                        <c:v>6037.5</c:v>
                      </c:pt>
                      <c:pt idx="101">
                        <c:v>6053</c:v>
                      </c:pt>
                      <c:pt idx="102">
                        <c:v>6089</c:v>
                      </c:pt>
                      <c:pt idx="103">
                        <c:v>6214</c:v>
                      </c:pt>
                      <c:pt idx="104">
                        <c:v>6222.5</c:v>
                      </c:pt>
                      <c:pt idx="105">
                        <c:v>6234.5</c:v>
                      </c:pt>
                      <c:pt idx="106">
                        <c:v>6238</c:v>
                      </c:pt>
                      <c:pt idx="107">
                        <c:v>6617.5</c:v>
                      </c:pt>
                      <c:pt idx="108">
                        <c:v>6681</c:v>
                      </c:pt>
                      <c:pt idx="109">
                        <c:v>6681</c:v>
                      </c:pt>
                      <c:pt idx="110">
                        <c:v>6732.5</c:v>
                      </c:pt>
                      <c:pt idx="111">
                        <c:v>6741</c:v>
                      </c:pt>
                      <c:pt idx="112">
                        <c:v>6753</c:v>
                      </c:pt>
                      <c:pt idx="113">
                        <c:v>6811.5</c:v>
                      </c:pt>
                      <c:pt idx="114">
                        <c:v>6825</c:v>
                      </c:pt>
                      <c:pt idx="115">
                        <c:v>6869.5</c:v>
                      </c:pt>
                      <c:pt idx="116">
                        <c:v>7292</c:v>
                      </c:pt>
                      <c:pt idx="117">
                        <c:v>7300.5</c:v>
                      </c:pt>
                      <c:pt idx="118">
                        <c:v>7304</c:v>
                      </c:pt>
                      <c:pt idx="119">
                        <c:v>7333</c:v>
                      </c:pt>
                      <c:pt idx="120">
                        <c:v>7345</c:v>
                      </c:pt>
                      <c:pt idx="121">
                        <c:v>7448</c:v>
                      </c:pt>
                      <c:pt idx="122">
                        <c:v>7472</c:v>
                      </c:pt>
                      <c:pt idx="123">
                        <c:v>7583</c:v>
                      </c:pt>
                      <c:pt idx="124">
                        <c:v>7902</c:v>
                      </c:pt>
                      <c:pt idx="125">
                        <c:v>8006</c:v>
                      </c:pt>
                      <c:pt idx="126">
                        <c:v>8627</c:v>
                      </c:pt>
                      <c:pt idx="127">
                        <c:v>8663</c:v>
                      </c:pt>
                      <c:pt idx="128">
                        <c:v>8735</c:v>
                      </c:pt>
                      <c:pt idx="129">
                        <c:v>10337</c:v>
                      </c:pt>
                      <c:pt idx="130">
                        <c:v>10441</c:v>
                      </c:pt>
                      <c:pt idx="131">
                        <c:v>11068</c:v>
                      </c:pt>
                      <c:pt idx="132">
                        <c:v>12867.5</c:v>
                      </c:pt>
                      <c:pt idx="133">
                        <c:v>12967</c:v>
                      </c:pt>
                      <c:pt idx="134">
                        <c:v>12970.5</c:v>
                      </c:pt>
                      <c:pt idx="135">
                        <c:v>12972</c:v>
                      </c:pt>
                      <c:pt idx="136">
                        <c:v>13463</c:v>
                      </c:pt>
                      <c:pt idx="137">
                        <c:v>13562.5</c:v>
                      </c:pt>
                      <c:pt idx="138">
                        <c:v>13570</c:v>
                      </c:pt>
                      <c:pt idx="139">
                        <c:v>14263</c:v>
                      </c:pt>
                      <c:pt idx="140">
                        <c:v>14820.5</c:v>
                      </c:pt>
                      <c:pt idx="141">
                        <c:v>14870</c:v>
                      </c:pt>
                      <c:pt idx="142">
                        <c:v>14927</c:v>
                      </c:pt>
                      <c:pt idx="143">
                        <c:v>15260</c:v>
                      </c:pt>
                      <c:pt idx="144">
                        <c:v>15533</c:v>
                      </c:pt>
                      <c:pt idx="145">
                        <c:v>15538</c:v>
                      </c:pt>
                      <c:pt idx="146">
                        <c:v>15553</c:v>
                      </c:pt>
                      <c:pt idx="147">
                        <c:v>15580</c:v>
                      </c:pt>
                      <c:pt idx="148">
                        <c:v>16053</c:v>
                      </c:pt>
                      <c:pt idx="149">
                        <c:v>16071</c:v>
                      </c:pt>
                      <c:pt idx="150">
                        <c:v>16167.5</c:v>
                      </c:pt>
                      <c:pt idx="151">
                        <c:v>16173</c:v>
                      </c:pt>
                      <c:pt idx="152">
                        <c:v>16214</c:v>
                      </c:pt>
                      <c:pt idx="153">
                        <c:v>16281</c:v>
                      </c:pt>
                      <c:pt idx="154">
                        <c:v>16615.5</c:v>
                      </c:pt>
                      <c:pt idx="155">
                        <c:v>16620.5</c:v>
                      </c:pt>
                      <c:pt idx="156">
                        <c:v>16641</c:v>
                      </c:pt>
                      <c:pt idx="157">
                        <c:v>16643</c:v>
                      </c:pt>
                      <c:pt idx="158">
                        <c:v>16644.5</c:v>
                      </c:pt>
                      <c:pt idx="159">
                        <c:v>16667</c:v>
                      </c:pt>
                      <c:pt idx="160">
                        <c:v>16672</c:v>
                      </c:pt>
                      <c:pt idx="161">
                        <c:v>16693</c:v>
                      </c:pt>
                      <c:pt idx="162">
                        <c:v>16720</c:v>
                      </c:pt>
                      <c:pt idx="163">
                        <c:v>16730.5</c:v>
                      </c:pt>
                      <c:pt idx="164">
                        <c:v>16730.5</c:v>
                      </c:pt>
                      <c:pt idx="165">
                        <c:v>16780</c:v>
                      </c:pt>
                      <c:pt idx="166">
                        <c:v>16787</c:v>
                      </c:pt>
                      <c:pt idx="167">
                        <c:v>16792</c:v>
                      </c:pt>
                      <c:pt idx="168">
                        <c:v>16845</c:v>
                      </c:pt>
                      <c:pt idx="169">
                        <c:v>16848.5</c:v>
                      </c:pt>
                      <c:pt idx="170">
                        <c:v>16852</c:v>
                      </c:pt>
                      <c:pt idx="171">
                        <c:v>16862.5</c:v>
                      </c:pt>
                      <c:pt idx="172">
                        <c:v>17272.5</c:v>
                      </c:pt>
                      <c:pt idx="173">
                        <c:v>17307</c:v>
                      </c:pt>
                      <c:pt idx="174">
                        <c:v>17310.5</c:v>
                      </c:pt>
                      <c:pt idx="175">
                        <c:v>17319</c:v>
                      </c:pt>
                      <c:pt idx="176">
                        <c:v>17327.5</c:v>
                      </c:pt>
                      <c:pt idx="177">
                        <c:v>17343</c:v>
                      </c:pt>
                      <c:pt idx="178">
                        <c:v>17430.5</c:v>
                      </c:pt>
                      <c:pt idx="179">
                        <c:v>17452.5</c:v>
                      </c:pt>
                      <c:pt idx="180">
                        <c:v>17452.5</c:v>
                      </c:pt>
                      <c:pt idx="181">
                        <c:v>17484</c:v>
                      </c:pt>
                      <c:pt idx="182">
                        <c:v>17786</c:v>
                      </c:pt>
                      <c:pt idx="183">
                        <c:v>17807</c:v>
                      </c:pt>
                      <c:pt idx="184">
                        <c:v>17855</c:v>
                      </c:pt>
                      <c:pt idx="185">
                        <c:v>17890</c:v>
                      </c:pt>
                      <c:pt idx="186">
                        <c:v>17890.5</c:v>
                      </c:pt>
                      <c:pt idx="187">
                        <c:v>17890.5</c:v>
                      </c:pt>
                      <c:pt idx="188">
                        <c:v>17890.5</c:v>
                      </c:pt>
                      <c:pt idx="189">
                        <c:v>18005</c:v>
                      </c:pt>
                      <c:pt idx="190">
                        <c:v>18087.5</c:v>
                      </c:pt>
                      <c:pt idx="191">
                        <c:v>18087.5</c:v>
                      </c:pt>
                      <c:pt idx="192">
                        <c:v>18099.5</c:v>
                      </c:pt>
                      <c:pt idx="193">
                        <c:v>18494.5</c:v>
                      </c:pt>
                      <c:pt idx="194">
                        <c:v>18494.5</c:v>
                      </c:pt>
                      <c:pt idx="195">
                        <c:v>18494.5</c:v>
                      </c:pt>
                      <c:pt idx="196">
                        <c:v>18495</c:v>
                      </c:pt>
                      <c:pt idx="197">
                        <c:v>18606</c:v>
                      </c:pt>
                      <c:pt idx="198">
                        <c:v>18609.5</c:v>
                      </c:pt>
                      <c:pt idx="199">
                        <c:v>18618</c:v>
                      </c:pt>
                      <c:pt idx="200">
                        <c:v>18651</c:v>
                      </c:pt>
                      <c:pt idx="201">
                        <c:v>18710.5</c:v>
                      </c:pt>
                      <c:pt idx="202">
                        <c:v>18710.5</c:v>
                      </c:pt>
                      <c:pt idx="203">
                        <c:v>18710.5</c:v>
                      </c:pt>
                      <c:pt idx="204">
                        <c:v>19069.5</c:v>
                      </c:pt>
                      <c:pt idx="205">
                        <c:v>19081.5</c:v>
                      </c:pt>
                      <c:pt idx="206">
                        <c:v>19105.5</c:v>
                      </c:pt>
                      <c:pt idx="207">
                        <c:v>19114</c:v>
                      </c:pt>
                      <c:pt idx="208">
                        <c:v>19122.5</c:v>
                      </c:pt>
                      <c:pt idx="209">
                        <c:v>19122.5</c:v>
                      </c:pt>
                      <c:pt idx="210">
                        <c:v>19153.5</c:v>
                      </c:pt>
                      <c:pt idx="211">
                        <c:v>19153.5</c:v>
                      </c:pt>
                      <c:pt idx="212">
                        <c:v>19257</c:v>
                      </c:pt>
                      <c:pt idx="213">
                        <c:v>19282</c:v>
                      </c:pt>
                      <c:pt idx="214">
                        <c:v>19282</c:v>
                      </c:pt>
                      <c:pt idx="215">
                        <c:v>19282</c:v>
                      </c:pt>
                      <c:pt idx="216">
                        <c:v>19285</c:v>
                      </c:pt>
                      <c:pt idx="217">
                        <c:v>19297</c:v>
                      </c:pt>
                      <c:pt idx="218">
                        <c:v>19314.5</c:v>
                      </c:pt>
                      <c:pt idx="219">
                        <c:v>19321.5</c:v>
                      </c:pt>
                      <c:pt idx="220">
                        <c:v>19321.5</c:v>
                      </c:pt>
                      <c:pt idx="221">
                        <c:v>19321.5</c:v>
                      </c:pt>
                      <c:pt idx="222">
                        <c:v>19337</c:v>
                      </c:pt>
                      <c:pt idx="223">
                        <c:v>19746</c:v>
                      </c:pt>
                      <c:pt idx="224">
                        <c:v>19754</c:v>
                      </c:pt>
                      <c:pt idx="225">
                        <c:v>19770</c:v>
                      </c:pt>
                      <c:pt idx="226">
                        <c:v>19805.5</c:v>
                      </c:pt>
                      <c:pt idx="227">
                        <c:v>19824.5</c:v>
                      </c:pt>
                      <c:pt idx="228">
                        <c:v>19824.5</c:v>
                      </c:pt>
                      <c:pt idx="229">
                        <c:v>19854</c:v>
                      </c:pt>
                      <c:pt idx="230">
                        <c:v>19871</c:v>
                      </c:pt>
                      <c:pt idx="231">
                        <c:v>19896.5</c:v>
                      </c:pt>
                      <c:pt idx="232">
                        <c:v>19896.5</c:v>
                      </c:pt>
                      <c:pt idx="233">
                        <c:v>19914</c:v>
                      </c:pt>
                      <c:pt idx="234">
                        <c:v>19951.5</c:v>
                      </c:pt>
                      <c:pt idx="235">
                        <c:v>19951.5</c:v>
                      </c:pt>
                      <c:pt idx="236">
                        <c:v>19989</c:v>
                      </c:pt>
                      <c:pt idx="237">
                        <c:v>20013</c:v>
                      </c:pt>
                      <c:pt idx="238">
                        <c:v>20364.5</c:v>
                      </c:pt>
                      <c:pt idx="239">
                        <c:v>20432</c:v>
                      </c:pt>
                      <c:pt idx="240">
                        <c:v>20460.5</c:v>
                      </c:pt>
                      <c:pt idx="241">
                        <c:v>20461</c:v>
                      </c:pt>
                      <c:pt idx="242">
                        <c:v>20462</c:v>
                      </c:pt>
                      <c:pt idx="243">
                        <c:v>20473</c:v>
                      </c:pt>
                      <c:pt idx="244">
                        <c:v>20476.5</c:v>
                      </c:pt>
                      <c:pt idx="245">
                        <c:v>20492</c:v>
                      </c:pt>
                      <c:pt idx="246">
                        <c:v>20495.5</c:v>
                      </c:pt>
                      <c:pt idx="247">
                        <c:v>20497</c:v>
                      </c:pt>
                      <c:pt idx="248">
                        <c:v>20523</c:v>
                      </c:pt>
                      <c:pt idx="249">
                        <c:v>20524.5</c:v>
                      </c:pt>
                      <c:pt idx="250">
                        <c:v>20533</c:v>
                      </c:pt>
                      <c:pt idx="251">
                        <c:v>20533</c:v>
                      </c:pt>
                      <c:pt idx="252">
                        <c:v>20533</c:v>
                      </c:pt>
                      <c:pt idx="253">
                        <c:v>20540</c:v>
                      </c:pt>
                      <c:pt idx="254">
                        <c:v>20548.5</c:v>
                      </c:pt>
                      <c:pt idx="255">
                        <c:v>20554</c:v>
                      </c:pt>
                      <c:pt idx="256">
                        <c:v>20554</c:v>
                      </c:pt>
                      <c:pt idx="257">
                        <c:v>20557</c:v>
                      </c:pt>
                      <c:pt idx="258">
                        <c:v>20560.5</c:v>
                      </c:pt>
                      <c:pt idx="259">
                        <c:v>20617</c:v>
                      </c:pt>
                      <c:pt idx="260">
                        <c:v>21003.5</c:v>
                      </c:pt>
                      <c:pt idx="261">
                        <c:v>21036</c:v>
                      </c:pt>
                      <c:pt idx="262">
                        <c:v>21183.5</c:v>
                      </c:pt>
                      <c:pt idx="263">
                        <c:v>21189</c:v>
                      </c:pt>
                      <c:pt idx="264">
                        <c:v>21707.5</c:v>
                      </c:pt>
                      <c:pt idx="265">
                        <c:v>21707.5</c:v>
                      </c:pt>
                      <c:pt idx="266">
                        <c:v>21707.5</c:v>
                      </c:pt>
                      <c:pt idx="267">
                        <c:v>21707.5</c:v>
                      </c:pt>
                      <c:pt idx="268">
                        <c:v>21707.5</c:v>
                      </c:pt>
                      <c:pt idx="269">
                        <c:v>21709</c:v>
                      </c:pt>
                      <c:pt idx="270">
                        <c:v>21709</c:v>
                      </c:pt>
                      <c:pt idx="271">
                        <c:v>21709</c:v>
                      </c:pt>
                      <c:pt idx="272">
                        <c:v>21709</c:v>
                      </c:pt>
                      <c:pt idx="273">
                        <c:v>21709</c:v>
                      </c:pt>
                      <c:pt idx="274">
                        <c:v>21709</c:v>
                      </c:pt>
                      <c:pt idx="275">
                        <c:v>21748</c:v>
                      </c:pt>
                      <c:pt idx="276">
                        <c:v>21748</c:v>
                      </c:pt>
                      <c:pt idx="277">
                        <c:v>21748</c:v>
                      </c:pt>
                      <c:pt idx="278">
                        <c:v>21800</c:v>
                      </c:pt>
                      <c:pt idx="279">
                        <c:v>21800</c:v>
                      </c:pt>
                      <c:pt idx="280">
                        <c:v>21800</c:v>
                      </c:pt>
                      <c:pt idx="281">
                        <c:v>21800</c:v>
                      </c:pt>
                      <c:pt idx="282">
                        <c:v>21800</c:v>
                      </c:pt>
                      <c:pt idx="283">
                        <c:v>21800</c:v>
                      </c:pt>
                      <c:pt idx="284">
                        <c:v>21805</c:v>
                      </c:pt>
                      <c:pt idx="285">
                        <c:v>21829</c:v>
                      </c:pt>
                      <c:pt idx="286">
                        <c:v>21832.5</c:v>
                      </c:pt>
                      <c:pt idx="287">
                        <c:v>21832.5</c:v>
                      </c:pt>
                      <c:pt idx="288">
                        <c:v>21832.5</c:v>
                      </c:pt>
                      <c:pt idx="289">
                        <c:v>21832.5</c:v>
                      </c:pt>
                      <c:pt idx="290">
                        <c:v>21832.5</c:v>
                      </c:pt>
                      <c:pt idx="291">
                        <c:v>21832.5</c:v>
                      </c:pt>
                      <c:pt idx="292">
                        <c:v>21836</c:v>
                      </c:pt>
                      <c:pt idx="293">
                        <c:v>21836</c:v>
                      </c:pt>
                      <c:pt idx="294">
                        <c:v>21836</c:v>
                      </c:pt>
                      <c:pt idx="295">
                        <c:v>21836</c:v>
                      </c:pt>
                      <c:pt idx="296">
                        <c:v>21836</c:v>
                      </c:pt>
                      <c:pt idx="297">
                        <c:v>21836</c:v>
                      </c:pt>
                      <c:pt idx="298">
                        <c:v>21839.5</c:v>
                      </c:pt>
                      <c:pt idx="299">
                        <c:v>21839.5</c:v>
                      </c:pt>
                      <c:pt idx="300">
                        <c:v>21839.5</c:v>
                      </c:pt>
                      <c:pt idx="301">
                        <c:v>21839.5</c:v>
                      </c:pt>
                      <c:pt idx="302">
                        <c:v>21839.5</c:v>
                      </c:pt>
                      <c:pt idx="303">
                        <c:v>21839.5</c:v>
                      </c:pt>
                      <c:pt idx="304">
                        <c:v>21848</c:v>
                      </c:pt>
                      <c:pt idx="305">
                        <c:v>21848</c:v>
                      </c:pt>
                      <c:pt idx="306">
                        <c:v>21848</c:v>
                      </c:pt>
                      <c:pt idx="307">
                        <c:v>21848</c:v>
                      </c:pt>
                      <c:pt idx="308">
                        <c:v>21848</c:v>
                      </c:pt>
                      <c:pt idx="309">
                        <c:v>21848</c:v>
                      </c:pt>
                      <c:pt idx="310">
                        <c:v>22247.5</c:v>
                      </c:pt>
                      <c:pt idx="311">
                        <c:v>22332</c:v>
                      </c:pt>
                      <c:pt idx="312">
                        <c:v>22332</c:v>
                      </c:pt>
                      <c:pt idx="313">
                        <c:v>22332</c:v>
                      </c:pt>
                      <c:pt idx="314">
                        <c:v>22332</c:v>
                      </c:pt>
                      <c:pt idx="315">
                        <c:v>22332</c:v>
                      </c:pt>
                      <c:pt idx="316">
                        <c:v>22332</c:v>
                      </c:pt>
                      <c:pt idx="317">
                        <c:v>22429.5</c:v>
                      </c:pt>
                      <c:pt idx="318">
                        <c:v>22451.5</c:v>
                      </c:pt>
                      <c:pt idx="319">
                        <c:v>22470.5</c:v>
                      </c:pt>
                      <c:pt idx="320">
                        <c:v>22471</c:v>
                      </c:pt>
                      <c:pt idx="321">
                        <c:v>22471</c:v>
                      </c:pt>
                      <c:pt idx="322">
                        <c:v>22471</c:v>
                      </c:pt>
                      <c:pt idx="323">
                        <c:v>22471</c:v>
                      </c:pt>
                      <c:pt idx="324">
                        <c:v>22471</c:v>
                      </c:pt>
                      <c:pt idx="325">
                        <c:v>22471</c:v>
                      </c:pt>
                      <c:pt idx="326">
                        <c:v>22494.5</c:v>
                      </c:pt>
                      <c:pt idx="327">
                        <c:v>22894.5</c:v>
                      </c:pt>
                      <c:pt idx="328">
                        <c:v>22903</c:v>
                      </c:pt>
                      <c:pt idx="329">
                        <c:v>22950</c:v>
                      </c:pt>
                      <c:pt idx="330">
                        <c:v>22987</c:v>
                      </c:pt>
                      <c:pt idx="331">
                        <c:v>22989</c:v>
                      </c:pt>
                      <c:pt idx="332">
                        <c:v>23015</c:v>
                      </c:pt>
                      <c:pt idx="333">
                        <c:v>23015</c:v>
                      </c:pt>
                      <c:pt idx="334">
                        <c:v>23015</c:v>
                      </c:pt>
                      <c:pt idx="335">
                        <c:v>23030.5</c:v>
                      </c:pt>
                      <c:pt idx="336">
                        <c:v>23030.5</c:v>
                      </c:pt>
                      <c:pt idx="337">
                        <c:v>23030.5</c:v>
                      </c:pt>
                      <c:pt idx="338">
                        <c:v>23031.5</c:v>
                      </c:pt>
                      <c:pt idx="339">
                        <c:v>23035</c:v>
                      </c:pt>
                      <c:pt idx="340">
                        <c:v>23047.5</c:v>
                      </c:pt>
                      <c:pt idx="341">
                        <c:v>23047.5</c:v>
                      </c:pt>
                      <c:pt idx="342">
                        <c:v>23047.5</c:v>
                      </c:pt>
                      <c:pt idx="343">
                        <c:v>23071.5</c:v>
                      </c:pt>
                      <c:pt idx="344">
                        <c:v>23071.5</c:v>
                      </c:pt>
                      <c:pt idx="345">
                        <c:v>23071.5</c:v>
                      </c:pt>
                      <c:pt idx="346">
                        <c:v>23098.5</c:v>
                      </c:pt>
                      <c:pt idx="347">
                        <c:v>23140</c:v>
                      </c:pt>
                      <c:pt idx="348">
                        <c:v>23429</c:v>
                      </c:pt>
                      <c:pt idx="349">
                        <c:v>23549</c:v>
                      </c:pt>
                      <c:pt idx="350">
                        <c:v>23557</c:v>
                      </c:pt>
                      <c:pt idx="351">
                        <c:v>23751</c:v>
                      </c:pt>
                      <c:pt idx="352">
                        <c:v>24100</c:v>
                      </c:pt>
                      <c:pt idx="353">
                        <c:v>24105</c:v>
                      </c:pt>
                      <c:pt idx="354">
                        <c:v>24121.5</c:v>
                      </c:pt>
                      <c:pt idx="355">
                        <c:v>24157.5</c:v>
                      </c:pt>
                      <c:pt idx="356">
                        <c:v>24728</c:v>
                      </c:pt>
                      <c:pt idx="357">
                        <c:v>24745</c:v>
                      </c:pt>
                      <c:pt idx="358">
                        <c:v>24834</c:v>
                      </c:pt>
                      <c:pt idx="359">
                        <c:v>25469</c:v>
                      </c:pt>
                      <c:pt idx="360">
                        <c:v>25943</c:v>
                      </c:pt>
                      <c:pt idx="361">
                        <c:v>26028</c:v>
                      </c:pt>
                      <c:pt idx="362">
                        <c:v>26068</c:v>
                      </c:pt>
                      <c:pt idx="363">
                        <c:v>26193</c:v>
                      </c:pt>
                      <c:pt idx="364">
                        <c:v>26624</c:v>
                      </c:pt>
                      <c:pt idx="365">
                        <c:v>26634.5</c:v>
                      </c:pt>
                      <c:pt idx="366">
                        <c:v>26648.5</c:v>
                      </c:pt>
                      <c:pt idx="367">
                        <c:v>26783</c:v>
                      </c:pt>
                      <c:pt idx="368">
                        <c:v>27326</c:v>
                      </c:pt>
                      <c:pt idx="369">
                        <c:v>27377</c:v>
                      </c:pt>
                      <c:pt idx="370">
                        <c:v>27389</c:v>
                      </c:pt>
                      <c:pt idx="371">
                        <c:v>27882</c:v>
                      </c:pt>
                      <c:pt idx="372">
                        <c:v>27998</c:v>
                      </c:pt>
                      <c:pt idx="373">
                        <c:v>28175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Active!$R$21:$R$923</c15:sqref>
                        </c15:formulaRef>
                      </c:ext>
                    </c:extLst>
                    <c:numCache>
                      <c:formatCode>General</c:formatCode>
                      <c:ptCount val="903"/>
                      <c:pt idx="0">
                        <c:v>7.6400877081097707E-3</c:v>
                      </c:pt>
                      <c:pt idx="1">
                        <c:v>8.5957412311156531E-3</c:v>
                      </c:pt>
                      <c:pt idx="2">
                        <c:v>6.4112104437479148E-3</c:v>
                      </c:pt>
                      <c:pt idx="3">
                        <c:v>4.3038885033575801E-3</c:v>
                      </c:pt>
                      <c:pt idx="4">
                        <c:v>4.4838063936071095E-3</c:v>
                      </c:pt>
                      <c:pt idx="5">
                        <c:v>6.0263916325822625E-3</c:v>
                      </c:pt>
                      <c:pt idx="6">
                        <c:v>3.5333283886062267E-3</c:v>
                      </c:pt>
                      <c:pt idx="7">
                        <c:v>4.2281821516712793E-3</c:v>
                      </c:pt>
                      <c:pt idx="8">
                        <c:v>5.2824393924012216E-3</c:v>
                      </c:pt>
                      <c:pt idx="9">
                        <c:v>2.6708629251198865E-3</c:v>
                      </c:pt>
                      <c:pt idx="10">
                        <c:v>4.747327018067701E-3</c:v>
                      </c:pt>
                      <c:pt idx="11">
                        <c:v>1.0820360041294986E-3</c:v>
                      </c:pt>
                      <c:pt idx="12">
                        <c:v>1.0524155059308548E-3</c:v>
                      </c:pt>
                      <c:pt idx="13">
                        <c:v>4.7033409808146347E-3</c:v>
                      </c:pt>
                      <c:pt idx="14">
                        <c:v>3.5338280254266583E-3</c:v>
                      </c:pt>
                      <c:pt idx="15">
                        <c:v>7.1659919568941421E-3</c:v>
                      </c:pt>
                      <c:pt idx="16">
                        <c:v>7.5954138128975163E-3</c:v>
                      </c:pt>
                      <c:pt idx="17">
                        <c:v>7.281310522519879E-3</c:v>
                      </c:pt>
                      <c:pt idx="18">
                        <c:v>5.2317150405565109E-3</c:v>
                      </c:pt>
                      <c:pt idx="19">
                        <c:v>4.3903513038896598E-3</c:v>
                      </c:pt>
                      <c:pt idx="20">
                        <c:v>3.2692304489470555E-3</c:v>
                      </c:pt>
                      <c:pt idx="21">
                        <c:v>1.6154778582070765E-3</c:v>
                      </c:pt>
                      <c:pt idx="22">
                        <c:v>2.3788042747196077E-3</c:v>
                      </c:pt>
                      <c:pt idx="23">
                        <c:v>3.0215911838657647E-3</c:v>
                      </c:pt>
                      <c:pt idx="24">
                        <c:v>4.1681321780288943E-3</c:v>
                      </c:pt>
                      <c:pt idx="25">
                        <c:v>1.166439771598305E-3</c:v>
                      </c:pt>
                      <c:pt idx="26">
                        <c:v>3.5428657859522322E-3</c:v>
                      </c:pt>
                      <c:pt idx="27">
                        <c:v>1.3609723112253151E-3</c:v>
                      </c:pt>
                      <c:pt idx="28">
                        <c:v>3.5019398216762716E-3</c:v>
                      </c:pt>
                      <c:pt idx="29">
                        <c:v>4.9106255600001331E-3</c:v>
                      </c:pt>
                      <c:pt idx="30">
                        <c:v>1.4157788645286318E-3</c:v>
                      </c:pt>
                      <c:pt idx="31">
                        <c:v>5.049408754848498E-3</c:v>
                      </c:pt>
                      <c:pt idx="32">
                        <c:v>2.815277845712959E-3</c:v>
                      </c:pt>
                      <c:pt idx="33">
                        <c:v>9.8738548890565415E-4</c:v>
                      </c:pt>
                      <c:pt idx="34">
                        <c:v>3.0045857815612508E-3</c:v>
                      </c:pt>
                      <c:pt idx="35">
                        <c:v>3.8831015373229968E-3</c:v>
                      </c:pt>
                      <c:pt idx="36">
                        <c:v>4.9770842331932708E-3</c:v>
                      </c:pt>
                      <c:pt idx="37">
                        <c:v>3.7096152147903759E-3</c:v>
                      </c:pt>
                      <c:pt idx="38">
                        <c:v>4.059169923000705E-3</c:v>
                      </c:pt>
                      <c:pt idx="39">
                        <c:v>3.8804435026048656E-3</c:v>
                      </c:pt>
                      <c:pt idx="40">
                        <c:v>1.7051288543120276E-3</c:v>
                      </c:pt>
                      <c:pt idx="41">
                        <c:v>6.9048034625781842E-3</c:v>
                      </c:pt>
                      <c:pt idx="42">
                        <c:v>3.5337957035645466E-3</c:v>
                      </c:pt>
                      <c:pt idx="43">
                        <c:v>4.8486570318687127E-3</c:v>
                      </c:pt>
                      <c:pt idx="44">
                        <c:v>2.9912378509956792E-3</c:v>
                      </c:pt>
                      <c:pt idx="45">
                        <c:v>2.5595717279460395E-3</c:v>
                      </c:pt>
                      <c:pt idx="46">
                        <c:v>5.8129378302135758E-4</c:v>
                      </c:pt>
                      <c:pt idx="47">
                        <c:v>9.5606541181597192E-4</c:v>
                      </c:pt>
                      <c:pt idx="48">
                        <c:v>2.1487138139446925E-3</c:v>
                      </c:pt>
                      <c:pt idx="49">
                        <c:v>2.4939046923548097E-3</c:v>
                      </c:pt>
                      <c:pt idx="50">
                        <c:v>1.484083527420154E-3</c:v>
                      </c:pt>
                      <c:pt idx="51">
                        <c:v>7.5755982442359221E-4</c:v>
                      </c:pt>
                      <c:pt idx="52">
                        <c:v>2.7074502529925355E-3</c:v>
                      </c:pt>
                      <c:pt idx="53">
                        <c:v>3.6653977311444843E-3</c:v>
                      </c:pt>
                      <c:pt idx="54">
                        <c:v>6.2191177501060523E-4</c:v>
                      </c:pt>
                      <c:pt idx="55">
                        <c:v>1.3658174732622097E-3</c:v>
                      </c:pt>
                      <c:pt idx="56">
                        <c:v>3.2119607640992542E-3</c:v>
                      </c:pt>
                      <c:pt idx="57">
                        <c:v>1.2498774057175101E-3</c:v>
                      </c:pt>
                      <c:pt idx="58">
                        <c:v>2.6589733791189119E-3</c:v>
                      </c:pt>
                      <c:pt idx="59">
                        <c:v>1.8221022514548128E-3</c:v>
                      </c:pt>
                      <c:pt idx="60">
                        <c:v>1.7815097245629436E-3</c:v>
                      </c:pt>
                      <c:pt idx="61">
                        <c:v>4.1892746094352746E-3</c:v>
                      </c:pt>
                      <c:pt idx="62">
                        <c:v>3.3283544946521434E-3</c:v>
                      </c:pt>
                      <c:pt idx="63">
                        <c:v>5.6149372968627978E-3</c:v>
                      </c:pt>
                      <c:pt idx="64">
                        <c:v>1.8565732207092772E-4</c:v>
                      </c:pt>
                      <c:pt idx="65">
                        <c:v>7.0098161712237104E-4</c:v>
                      </c:pt>
                      <c:pt idx="66">
                        <c:v>6.4902950243411609E-4</c:v>
                      </c:pt>
                      <c:pt idx="67">
                        <c:v>3.0541258341630363E-4</c:v>
                      </c:pt>
                      <c:pt idx="68">
                        <c:v>5.6872179374795203E-4</c:v>
                      </c:pt>
                      <c:pt idx="69">
                        <c:v>4.931685062777723E-4</c:v>
                      </c:pt>
                      <c:pt idx="70">
                        <c:v>6.0077282585443645E-4</c:v>
                      </c:pt>
                      <c:pt idx="71">
                        <c:v>2.4467679510599151E-3</c:v>
                      </c:pt>
                      <c:pt idx="72">
                        <c:v>4.0456213231343161E-4</c:v>
                      </c:pt>
                      <c:pt idx="73">
                        <c:v>2.9947000690604949E-4</c:v>
                      </c:pt>
                      <c:pt idx="74">
                        <c:v>4.5117930198884277E-5</c:v>
                      </c:pt>
                      <c:pt idx="75">
                        <c:v>1.3706606075332605E-5</c:v>
                      </c:pt>
                      <c:pt idx="76">
                        <c:v>2.2726075575539218E-4</c:v>
                      </c:pt>
                      <c:pt idx="77">
                        <c:v>1.2265939435056008E-4</c:v>
                      </c:pt>
                      <c:pt idx="78">
                        <c:v>2.4061707833198165E-4</c:v>
                      </c:pt>
                      <c:pt idx="79">
                        <c:v>1.6951209457908404E-3</c:v>
                      </c:pt>
                      <c:pt idx="80">
                        <c:v>5.8939726129537528E-4</c:v>
                      </c:pt>
                      <c:pt idx="81">
                        <c:v>2.6495717719895214E-4</c:v>
                      </c:pt>
                      <c:pt idx="82">
                        <c:v>5.3595687192230929E-4</c:v>
                      </c:pt>
                      <c:pt idx="83">
                        <c:v>3.1674427432412485E-5</c:v>
                      </c:pt>
                      <c:pt idx="84">
                        <c:v>1.978818159598845E-4</c:v>
                      </c:pt>
                      <c:pt idx="85">
                        <c:v>2.9132854521738813E-6</c:v>
                      </c:pt>
                      <c:pt idx="86">
                        <c:v>7.0330473305267347E-5</c:v>
                      </c:pt>
                      <c:pt idx="87">
                        <c:v>1.3473661874728268E-3</c:v>
                      </c:pt>
                      <c:pt idx="88">
                        <c:v>2.4670345423843194E-4</c:v>
                      </c:pt>
                      <c:pt idx="89">
                        <c:v>7.5808304192340035E-5</c:v>
                      </c:pt>
                      <c:pt idx="90">
                        <c:v>7.5808304192340035E-5</c:v>
                      </c:pt>
                      <c:pt idx="91">
                        <c:v>7.3382238177615406E-4</c:v>
                      </c:pt>
                      <c:pt idx="92">
                        <c:v>3.9643785005254171E-6</c:v>
                      </c:pt>
                      <c:pt idx="93">
                        <c:v>7.384219967524895E-6</c:v>
                      </c:pt>
                      <c:pt idx="94">
                        <c:v>4.4157170917775008E-4</c:v>
                      </c:pt>
                      <c:pt idx="95">
                        <c:v>4.0206918048330334E-4</c:v>
                      </c:pt>
                      <c:pt idx="96">
                        <c:v>8.0482293256342846E-4</c:v>
                      </c:pt>
                      <c:pt idx="97">
                        <c:v>1.0273550248764591E-4</c:v>
                      </c:pt>
                      <c:pt idx="98">
                        <c:v>8.9233493164022292E-4</c:v>
                      </c:pt>
                      <c:pt idx="99">
                        <c:v>1.429484664992167E-3</c:v>
                      </c:pt>
                      <c:pt idx="100">
                        <c:v>4.127670001028562E-5</c:v>
                      </c:pt>
                      <c:pt idx="101">
                        <c:v>3.1457610243917139E-5</c:v>
                      </c:pt>
                      <c:pt idx="102">
                        <c:v>8.8647539425285588E-5</c:v>
                      </c:pt>
                      <c:pt idx="103">
                        <c:v>8.4976177158956038E-5</c:v>
                      </c:pt>
                      <c:pt idx="104">
                        <c:v>6.8041211726982322E-4</c:v>
                      </c:pt>
                      <c:pt idx="105">
                        <c:v>1.1172681363739311E-3</c:v>
                      </c:pt>
                      <c:pt idx="106">
                        <c:v>3.6098823216292227E-6</c:v>
                      </c:pt>
                      <c:pt idx="107">
                        <c:v>4.1419918340087923E-6</c:v>
                      </c:pt>
                      <c:pt idx="108">
                        <c:v>4.6143786025223108E-5</c:v>
                      </c:pt>
                      <c:pt idx="109">
                        <c:v>1.2341471649874682E-6</c:v>
                      </c:pt>
                      <c:pt idx="110">
                        <c:v>1.4935944664485584E-9</c:v>
                      </c:pt>
                      <c:pt idx="111">
                        <c:v>8.1719233072232239E-7</c:v>
                      </c:pt>
                      <c:pt idx="112">
                        <c:v>1.8005247300461428E-5</c:v>
                      </c:pt>
                      <c:pt idx="113">
                        <c:v>2.3155328861107116E-6</c:v>
                      </c:pt>
                      <c:pt idx="114">
                        <c:v>4.5275858727993089E-4</c:v>
                      </c:pt>
                      <c:pt idx="115">
                        <c:v>6.3303198812560721E-4</c:v>
                      </c:pt>
                      <c:pt idx="116">
                        <c:v>4.0782017092792398E-4</c:v>
                      </c:pt>
                      <c:pt idx="117">
                        <c:v>1.9764679953959853E-4</c:v>
                      </c:pt>
                      <c:pt idx="118">
                        <c:v>4.6363359403920419E-4</c:v>
                      </c:pt>
                      <c:pt idx="119">
                        <c:v>7.0744591069163995E-4</c:v>
                      </c:pt>
                      <c:pt idx="120">
                        <c:v>2.8680523819981746E-4</c:v>
                      </c:pt>
                      <c:pt idx="121">
                        <c:v>2.0980414265402156E-5</c:v>
                      </c:pt>
                      <c:pt idx="122">
                        <c:v>3.7074120059133126E-4</c:v>
                      </c:pt>
                      <c:pt idx="123">
                        <c:v>3.3933059034682448E-4</c:v>
                      </c:pt>
                      <c:pt idx="124">
                        <c:v>2.8255402307801294E-4</c:v>
                      </c:pt>
                      <c:pt idx="125">
                        <c:v>9.4436691028464703E-5</c:v>
                      </c:pt>
                      <c:pt idx="126">
                        <c:v>3.7163771252142112E-4</c:v>
                      </c:pt>
                      <c:pt idx="127">
                        <c:v>5.4188336430800353E-4</c:v>
                      </c:pt>
                      <c:pt idx="128">
                        <c:v>5.1909420223645053E-6</c:v>
                      </c:pt>
                      <c:pt idx="129">
                        <c:v>8.2126583964949984E-5</c:v>
                      </c:pt>
                      <c:pt idx="130">
                        <c:v>2.1850426668207967E-4</c:v>
                      </c:pt>
                      <c:pt idx="131">
                        <c:v>4.4611201478175072E-4</c:v>
                      </c:pt>
                      <c:pt idx="132">
                        <c:v>6.6716405877939404E-4</c:v>
                      </c:pt>
                      <c:pt idx="133">
                        <c:v>6.1861084289356952E-4</c:v>
                      </c:pt>
                      <c:pt idx="134">
                        <c:v>8.1169823047454333E-4</c:v>
                      </c:pt>
                      <c:pt idx="135">
                        <c:v>7.2389831490808772E-4</c:v>
                      </c:pt>
                      <c:pt idx="136">
                        <c:v>9.1090521822591417E-4</c:v>
                      </c:pt>
                      <c:pt idx="137">
                        <c:v>1.1188050298423732E-3</c:v>
                      </c:pt>
                      <c:pt idx="138">
                        <c:v>1.0337904794931936E-3</c:v>
                      </c:pt>
                      <c:pt idx="139">
                        <c:v>1.4141386534823504E-3</c:v>
                      </c:pt>
                      <c:pt idx="140">
                        <c:v>1.0265322855433029E-3</c:v>
                      </c:pt>
                      <c:pt idx="141">
                        <c:v>9.3100273983992966E-4</c:v>
                      </c:pt>
                      <c:pt idx="142">
                        <c:v>9.0938421535863626E-4</c:v>
                      </c:pt>
                      <c:pt idx="143">
                        <c:v>1.0966459637505787E-3</c:v>
                      </c:pt>
                      <c:pt idx="144">
                        <c:v>1.0946172418763416E-3</c:v>
                      </c:pt>
                      <c:pt idx="145">
                        <c:v>1.272007564372814E-3</c:v>
                      </c:pt>
                      <c:pt idx="146">
                        <c:v>1.4826982781023916E-3</c:v>
                      </c:pt>
                      <c:pt idx="147">
                        <c:v>1.3807741028994062E-3</c:v>
                      </c:pt>
                      <c:pt idx="148">
                        <c:v>1.9796596770687317E-3</c:v>
                      </c:pt>
                      <c:pt idx="149">
                        <c:v>1.8455388742073956E-3</c:v>
                      </c:pt>
                      <c:pt idx="150">
                        <c:v>2.188704201736487E-3</c:v>
                      </c:pt>
                      <c:pt idx="151">
                        <c:v>1.814840051334926E-3</c:v>
                      </c:pt>
                      <c:pt idx="152">
                        <c:v>1.9107263789746956E-3</c:v>
                      </c:pt>
                      <c:pt idx="153">
                        <c:v>1.7803869282250885E-3</c:v>
                      </c:pt>
                      <c:pt idx="154">
                        <c:v>1.3215798559437493E-3</c:v>
                      </c:pt>
                      <c:pt idx="155">
                        <c:v>1.4540785099971265E-3</c:v>
                      </c:pt>
                      <c:pt idx="156">
                        <c:v>2.2225891855407774E-5</c:v>
                      </c:pt>
                      <c:pt idx="157">
                        <c:v>1.7329819321320407E-5</c:v>
                      </c:pt>
                      <c:pt idx="158">
                        <c:v>1.055773783168141E-5</c:v>
                      </c:pt>
                      <c:pt idx="159">
                        <c:v>1.8109539314807128E-3</c:v>
                      </c:pt>
                      <c:pt idx="160">
                        <c:v>1.3641263126683446E-3</c:v>
                      </c:pt>
                      <c:pt idx="161">
                        <c:v>1.2834214302652751E-3</c:v>
                      </c:pt>
                      <c:pt idx="162">
                        <c:v>1.4493256629300975E-3</c:v>
                      </c:pt>
                      <c:pt idx="163">
                        <c:v>1.3738358447837791E-3</c:v>
                      </c:pt>
                      <c:pt idx="164">
                        <c:v>1.4330231054502541E-3</c:v>
                      </c:pt>
                      <c:pt idx="165">
                        <c:v>1.2189943591035947E-3</c:v>
                      </c:pt>
                      <c:pt idx="166">
                        <c:v>1.3064020385713687E-3</c:v>
                      </c:pt>
                      <c:pt idx="167">
                        <c:v>1.2976427006782456E-3</c:v>
                      </c:pt>
                      <c:pt idx="168">
                        <c:v>1.2985812506047111E-3</c:v>
                      </c:pt>
                      <c:pt idx="169">
                        <c:v>1.4289019065078627E-3</c:v>
                      </c:pt>
                      <c:pt idx="170">
                        <c:v>1.3152083752519055E-3</c:v>
                      </c:pt>
                      <c:pt idx="171">
                        <c:v>1.588877933614873E-3</c:v>
                      </c:pt>
                      <c:pt idx="172">
                        <c:v>1.5038096627643103E-3</c:v>
                      </c:pt>
                      <c:pt idx="173">
                        <c:v>1.4889652108831058E-3</c:v>
                      </c:pt>
                      <c:pt idx="174">
                        <c:v>1.5651271350226937E-3</c:v>
                      </c:pt>
                      <c:pt idx="175">
                        <c:v>1.4208539099302643E-3</c:v>
                      </c:pt>
                      <c:pt idx="176">
                        <c:v>1.4697045353322332E-3</c:v>
                      </c:pt>
                      <c:pt idx="177">
                        <c:v>1.5609068772237827E-3</c:v>
                      </c:pt>
                      <c:pt idx="178">
                        <c:v>1.6909346646425889E-3</c:v>
                      </c:pt>
                      <c:pt idx="179">
                        <c:v>1.6275804441313701E-3</c:v>
                      </c:pt>
                      <c:pt idx="180">
                        <c:v>1.6308095066510026E-3</c:v>
                      </c:pt>
                      <c:pt idx="181">
                        <c:v>1.5103474962822327E-3</c:v>
                      </c:pt>
                      <c:pt idx="182">
                        <c:v>1.8807226128305678E-3</c:v>
                      </c:pt>
                      <c:pt idx="183">
                        <c:v>1.8880897434904254E-3</c:v>
                      </c:pt>
                      <c:pt idx="184">
                        <c:v>1.9690751246764743E-3</c:v>
                      </c:pt>
                      <c:pt idx="185">
                        <c:v>2.0173584261655281E-3</c:v>
                      </c:pt>
                      <c:pt idx="186">
                        <c:v>2.0523379018338385E-3</c:v>
                      </c:pt>
                      <c:pt idx="187">
                        <c:v>2.2073774946971031E-3</c:v>
                      </c:pt>
                      <c:pt idx="188">
                        <c:v>2.3033027216843808E-3</c:v>
                      </c:pt>
                      <c:pt idx="189">
                        <c:v>1.9882306232685862E-3</c:v>
                      </c:pt>
                      <c:pt idx="190">
                        <c:v>2.4404164466702558E-3</c:v>
                      </c:pt>
                      <c:pt idx="191">
                        <c:v>2.500057132192843E-3</c:v>
                      </c:pt>
                      <c:pt idx="192">
                        <c:v>2.5821946084662564E-3</c:v>
                      </c:pt>
                      <c:pt idx="193">
                        <c:v>2.2302500780986743E-3</c:v>
                      </c:pt>
                      <c:pt idx="194">
                        <c:v>2.2777256018693647E-3</c:v>
                      </c:pt>
                      <c:pt idx="195">
                        <c:v>2.4133170680188127E-3</c:v>
                      </c:pt>
                      <c:pt idx="196">
                        <c:v>2.1634749529080553E-3</c:v>
                      </c:pt>
                      <c:pt idx="197">
                        <c:v>1.9157280325659358E-3</c:v>
                      </c:pt>
                      <c:pt idx="198">
                        <c:v>3.094969800931842E-3</c:v>
                      </c:pt>
                      <c:pt idx="199">
                        <c:v>2.0045480646588673E-3</c:v>
                      </c:pt>
                      <c:pt idx="200">
                        <c:v>2.1027407426527484E-3</c:v>
                      </c:pt>
                      <c:pt idx="201">
                        <c:v>2.0532432699853207E-3</c:v>
                      </c:pt>
                      <c:pt idx="202">
                        <c:v>2.1263836340726953E-3</c:v>
                      </c:pt>
                      <c:pt idx="203">
                        <c:v>2.1727463617147217E-3</c:v>
                      </c:pt>
                      <c:pt idx="204">
                        <c:v>1.6343113222205962E-3</c:v>
                      </c:pt>
                      <c:pt idx="205">
                        <c:v>1.7329198938459663E-3</c:v>
                      </c:pt>
                      <c:pt idx="206">
                        <c:v>1.7582692033353841E-3</c:v>
                      </c:pt>
                      <c:pt idx="207">
                        <c:v>1.6950000177354109E-3</c:v>
                      </c:pt>
                      <c:pt idx="208">
                        <c:v>1.5696664889504064E-3</c:v>
                      </c:pt>
                      <c:pt idx="209">
                        <c:v>1.625623112160491E-3</c:v>
                      </c:pt>
                      <c:pt idx="210">
                        <c:v>1.6734656816147829E-3</c:v>
                      </c:pt>
                      <c:pt idx="211">
                        <c:v>1.7395585055615286E-3</c:v>
                      </c:pt>
                      <c:pt idx="212">
                        <c:v>1.7482515010227937E-3</c:v>
                      </c:pt>
                      <c:pt idx="213">
                        <c:v>1.7097801386313175E-3</c:v>
                      </c:pt>
                      <c:pt idx="214">
                        <c:v>1.7346798312665806E-3</c:v>
                      </c:pt>
                      <c:pt idx="215">
                        <c:v>1.7430197292166109E-3</c:v>
                      </c:pt>
                      <c:pt idx="216">
                        <c:v>1.7568474364632646E-3</c:v>
                      </c:pt>
                      <c:pt idx="217">
                        <c:v>1.6092810831976332E-3</c:v>
                      </c:pt>
                      <c:pt idx="218">
                        <c:v>1.8429727078810637E-3</c:v>
                      </c:pt>
                      <c:pt idx="219">
                        <c:v>1.9014344962561358E-3</c:v>
                      </c:pt>
                      <c:pt idx="220">
                        <c:v>1.9985764668626373E-3</c:v>
                      </c:pt>
                      <c:pt idx="221">
                        <c:v>2.0030495105371991E-3</c:v>
                      </c:pt>
                      <c:pt idx="222">
                        <c:v>1.7321568182876344E-3</c:v>
                      </c:pt>
                      <c:pt idx="223">
                        <c:v>2.0889532027443974E-3</c:v>
                      </c:pt>
                      <c:pt idx="224">
                        <c:v>2.1256578570581471E-3</c:v>
                      </c:pt>
                      <c:pt idx="225">
                        <c:v>2.1164036886754502E-3</c:v>
                      </c:pt>
                      <c:pt idx="226">
                        <c:v>2.516588841185738E-3</c:v>
                      </c:pt>
                      <c:pt idx="227">
                        <c:v>2.3706967340757562E-3</c:v>
                      </c:pt>
                      <c:pt idx="228">
                        <c:v>2.3706967340757562E-3</c:v>
                      </c:pt>
                      <c:pt idx="229">
                        <c:v>2.1345192210125395E-3</c:v>
                      </c:pt>
                      <c:pt idx="230">
                        <c:v>2.2066435855466137E-3</c:v>
                      </c:pt>
                      <c:pt idx="231">
                        <c:v>2.2930583804345239E-3</c:v>
                      </c:pt>
                      <c:pt idx="232">
                        <c:v>2.2930583804345239E-3</c:v>
                      </c:pt>
                      <c:pt idx="233">
                        <c:v>2.3422928062436761E-3</c:v>
                      </c:pt>
                      <c:pt idx="234">
                        <c:v>2.7674980032691334E-3</c:v>
                      </c:pt>
                      <c:pt idx="235">
                        <c:v>2.7674980032691334E-3</c:v>
                      </c:pt>
                      <c:pt idx="236">
                        <c:v>2.4419838626974053E-3</c:v>
                      </c:pt>
                      <c:pt idx="237">
                        <c:v>2.6044970844870613E-3</c:v>
                      </c:pt>
                      <c:pt idx="238">
                        <c:v>2.9842623821667164E-3</c:v>
                      </c:pt>
                      <c:pt idx="239">
                        <c:v>2.7960856423953026E-3</c:v>
                      </c:pt>
                      <c:pt idx="240">
                        <c:v>3.1707870677810512E-3</c:v>
                      </c:pt>
                      <c:pt idx="241">
                        <c:v>2.8780155114575593E-3</c:v>
                      </c:pt>
                      <c:pt idx="242">
                        <c:v>2.8325740547771312E-3</c:v>
                      </c:pt>
                      <c:pt idx="243">
                        <c:v>2.9969756530176138E-3</c:v>
                      </c:pt>
                      <c:pt idx="244">
                        <c:v>3.1255260977950147E-3</c:v>
                      </c:pt>
                      <c:pt idx="245">
                        <c:v>2.794772694344957E-3</c:v>
                      </c:pt>
                      <c:pt idx="246">
                        <c:v>2.4628745896835146E-3</c:v>
                      </c:pt>
                      <c:pt idx="247">
                        <c:v>2.708113080659711E-3</c:v>
                      </c:pt>
                      <c:pt idx="248">
                        <c:v>2.796700193490995E-3</c:v>
                      </c:pt>
                      <c:pt idx="249">
                        <c:v>2.969814330955038E-3</c:v>
                      </c:pt>
                      <c:pt idx="250">
                        <c:v>2.7281400345267426E-3</c:v>
                      </c:pt>
                      <c:pt idx="251">
                        <c:v>2.8229669143607543E-3</c:v>
                      </c:pt>
                      <c:pt idx="252">
                        <c:v>2.8442595545821164E-3</c:v>
                      </c:pt>
                      <c:pt idx="253">
                        <c:v>2.67858199995538E-3</c:v>
                      </c:pt>
                      <c:pt idx="254">
                        <c:v>2.9910598387997891E-3</c:v>
                      </c:pt>
                      <c:pt idx="255">
                        <c:v>2.7041892854292801E-3</c:v>
                      </c:pt>
                      <c:pt idx="256">
                        <c:v>2.7041892854292801E-3</c:v>
                      </c:pt>
                      <c:pt idx="257">
                        <c:v>2.6963227730353923E-3</c:v>
                      </c:pt>
                      <c:pt idx="258">
                        <c:v>2.8289439667872496E-3</c:v>
                      </c:pt>
                      <c:pt idx="259">
                        <c:v>2.6534664554499605E-3</c:v>
                      </c:pt>
                      <c:pt idx="260">
                        <c:v>2.2834232556835305E-3</c:v>
                      </c:pt>
                      <c:pt idx="261">
                        <c:v>2.0531187779282544E-3</c:v>
                      </c:pt>
                      <c:pt idx="262">
                        <c:v>2.6748642841209346E-3</c:v>
                      </c:pt>
                      <c:pt idx="263">
                        <c:v>1.9562434825329627E-3</c:v>
                      </c:pt>
                      <c:pt idx="264">
                        <c:v>2.4780388774915639E-3</c:v>
                      </c:pt>
                      <c:pt idx="265">
                        <c:v>2.4780388774915639E-3</c:v>
                      </c:pt>
                      <c:pt idx="266">
                        <c:v>2.4979908394554204E-3</c:v>
                      </c:pt>
                      <c:pt idx="267">
                        <c:v>2.4979908394554204E-3</c:v>
                      </c:pt>
                      <c:pt idx="268">
                        <c:v>2.4979908394554204E-3</c:v>
                      </c:pt>
                      <c:pt idx="269">
                        <c:v>2.2176206431515949E-3</c:v>
                      </c:pt>
                      <c:pt idx="270">
                        <c:v>2.2176206431515949E-3</c:v>
                      </c:pt>
                      <c:pt idx="271">
                        <c:v>2.3128038821614402E-3</c:v>
                      </c:pt>
                      <c:pt idx="272">
                        <c:v>2.3128038821614402E-3</c:v>
                      </c:pt>
                      <c:pt idx="273">
                        <c:v>2.3320805302428551E-3</c:v>
                      </c:pt>
                      <c:pt idx="274">
                        <c:v>2.3320805302428551E-3</c:v>
                      </c:pt>
                      <c:pt idx="275">
                        <c:v>2.2863715287595957E-3</c:v>
                      </c:pt>
                      <c:pt idx="276">
                        <c:v>2.3141889192499405E-3</c:v>
                      </c:pt>
                      <c:pt idx="277">
                        <c:v>2.3441107496909299E-3</c:v>
                      </c:pt>
                      <c:pt idx="278">
                        <c:v>2.3201511802160746E-3</c:v>
                      </c:pt>
                      <c:pt idx="279">
                        <c:v>2.3201511802160746E-3</c:v>
                      </c:pt>
                      <c:pt idx="280">
                        <c:v>2.3783127173295933E-3</c:v>
                      </c:pt>
                      <c:pt idx="281">
                        <c:v>2.3783127173295933E-3</c:v>
                      </c:pt>
                      <c:pt idx="282">
                        <c:v>2.4669050229971464E-3</c:v>
                      </c:pt>
                      <c:pt idx="283">
                        <c:v>2.4669050229971464E-3</c:v>
                      </c:pt>
                      <c:pt idx="284">
                        <c:v>2.3756083108913903E-3</c:v>
                      </c:pt>
                      <c:pt idx="285">
                        <c:v>2.4927048619005042E-3</c:v>
                      </c:pt>
                      <c:pt idx="286">
                        <c:v>2.6099383389007356E-3</c:v>
                      </c:pt>
                      <c:pt idx="287">
                        <c:v>2.6099383389007356E-3</c:v>
                      </c:pt>
                      <c:pt idx="288">
                        <c:v>2.6201658497654766E-3</c:v>
                      </c:pt>
                      <c:pt idx="289">
                        <c:v>2.6201658497654766E-3</c:v>
                      </c:pt>
                      <c:pt idx="290">
                        <c:v>2.6819509164399177E-3</c:v>
                      </c:pt>
                      <c:pt idx="291">
                        <c:v>2.6819509164399177E-3</c:v>
                      </c:pt>
                      <c:pt idx="292">
                        <c:v>2.2894418983541837E-3</c:v>
                      </c:pt>
                      <c:pt idx="293">
                        <c:v>2.2894418983541837E-3</c:v>
                      </c:pt>
                      <c:pt idx="294">
                        <c:v>2.3861381236151727E-3</c:v>
                      </c:pt>
                      <c:pt idx="295">
                        <c:v>2.3861381236151727E-3</c:v>
                      </c:pt>
                      <c:pt idx="296">
                        <c:v>2.4155369912623108E-3</c:v>
                      </c:pt>
                      <c:pt idx="297">
                        <c:v>2.4155369912623108E-3</c:v>
                      </c:pt>
                      <c:pt idx="298">
                        <c:v>2.5815206288961642E-3</c:v>
                      </c:pt>
                      <c:pt idx="299">
                        <c:v>2.5815206288961642E-3</c:v>
                      </c:pt>
                      <c:pt idx="300">
                        <c:v>2.6018840958701747E-3</c:v>
                      </c:pt>
                      <c:pt idx="301">
                        <c:v>2.6018840958701747E-3</c:v>
                      </c:pt>
                      <c:pt idx="302">
                        <c:v>2.632579295961206E-3</c:v>
                      </c:pt>
                      <c:pt idx="303">
                        <c:v>2.632579295961206E-3</c:v>
                      </c:pt>
                      <c:pt idx="304">
                        <c:v>2.2888022438340475E-3</c:v>
                      </c:pt>
                      <c:pt idx="305">
                        <c:v>2.2888022438340475E-3</c:v>
                      </c:pt>
                      <c:pt idx="306">
                        <c:v>2.3659885289713102E-3</c:v>
                      </c:pt>
                      <c:pt idx="307">
                        <c:v>2.3659885289713102E-3</c:v>
                      </c:pt>
                      <c:pt idx="308">
                        <c:v>2.4742096709530217E-3</c:v>
                      </c:pt>
                      <c:pt idx="309">
                        <c:v>2.4742096709530217E-3</c:v>
                      </c:pt>
                      <c:pt idx="310">
                        <c:v>3.3247366878260726E-3</c:v>
                      </c:pt>
                      <c:pt idx="311">
                        <c:v>2.9421250663221954E-3</c:v>
                      </c:pt>
                      <c:pt idx="312">
                        <c:v>2.9421250663221954E-3</c:v>
                      </c:pt>
                      <c:pt idx="313">
                        <c:v>3.0405695130883317E-3</c:v>
                      </c:pt>
                      <c:pt idx="314">
                        <c:v>3.0405695130883317E-3</c:v>
                      </c:pt>
                      <c:pt idx="315">
                        <c:v>3.1406339598511988E-3</c:v>
                      </c:pt>
                      <c:pt idx="316">
                        <c:v>3.1406339598511988E-3</c:v>
                      </c:pt>
                      <c:pt idx="317">
                        <c:v>3.6464955013660494E-3</c:v>
                      </c:pt>
                      <c:pt idx="318">
                        <c:v>3.4012951401708514E-3</c:v>
                      </c:pt>
                      <c:pt idx="319">
                        <c:v>3.4612107749864263E-3</c:v>
                      </c:pt>
                      <c:pt idx="320">
                        <c:v>3.1549787360886862E-3</c:v>
                      </c:pt>
                      <c:pt idx="321">
                        <c:v>3.1549787360886862E-3</c:v>
                      </c:pt>
                      <c:pt idx="322">
                        <c:v>3.1662225752835511E-3</c:v>
                      </c:pt>
                      <c:pt idx="323">
                        <c:v>3.1662225752835511E-3</c:v>
                      </c:pt>
                      <c:pt idx="324">
                        <c:v>3.2683171304876257E-3</c:v>
                      </c:pt>
                      <c:pt idx="325">
                        <c:v>3.2683171304876257E-3</c:v>
                      </c:pt>
                      <c:pt idx="326">
                        <c:v>3.5778086595754225E-3</c:v>
                      </c:pt>
                      <c:pt idx="327">
                        <c:v>2.9926861293343983E-3</c:v>
                      </c:pt>
                      <c:pt idx="328">
                        <c:v>2.5337063440756891E-3</c:v>
                      </c:pt>
                      <c:pt idx="329">
                        <c:v>2.6236749799822671E-3</c:v>
                      </c:pt>
                      <c:pt idx="330">
                        <c:v>2.476618477453031E-3</c:v>
                      </c:pt>
                      <c:pt idx="331">
                        <c:v>2.5214397589899602E-3</c:v>
                      </c:pt>
                      <c:pt idx="332">
                        <c:v>2.3660251493621558E-3</c:v>
                      </c:pt>
                      <c:pt idx="333">
                        <c:v>2.4247553147561454E-3</c:v>
                      </c:pt>
                      <c:pt idx="334">
                        <c:v>2.4742471194913063E-3</c:v>
                      </c:pt>
                      <c:pt idx="335">
                        <c:v>2.4592699475120042E-3</c:v>
                      </c:pt>
                      <c:pt idx="336">
                        <c:v>2.5291873848360693E-3</c:v>
                      </c:pt>
                      <c:pt idx="337">
                        <c:v>2.569580206054791E-3</c:v>
                      </c:pt>
                      <c:pt idx="338">
                        <c:v>3.4886940907415446E-3</c:v>
                      </c:pt>
                      <c:pt idx="339">
                        <c:v>2.2207336418331607E-3</c:v>
                      </c:pt>
                      <c:pt idx="340">
                        <c:v>2.357237878147715E-3</c:v>
                      </c:pt>
                      <c:pt idx="341">
                        <c:v>2.6164651279344765E-3</c:v>
                      </c:pt>
                      <c:pt idx="342">
                        <c:v>2.8463712618900581E-3</c:v>
                      </c:pt>
                      <c:pt idx="343">
                        <c:v>2.563458816345131E-3</c:v>
                      </c:pt>
                      <c:pt idx="344">
                        <c:v>2.5735949391181212E-3</c:v>
                      </c:pt>
                      <c:pt idx="345">
                        <c:v>2.5939271831875248E-3</c:v>
                      </c:pt>
                      <c:pt idx="346">
                        <c:v>2.5333158808782891E-3</c:v>
                      </c:pt>
                      <c:pt idx="347">
                        <c:v>2.2475175421122441E-3</c:v>
                      </c:pt>
                      <c:pt idx="348">
                        <c:v>2.2768389911969329E-3</c:v>
                      </c:pt>
                      <c:pt idx="349">
                        <c:v>2.3618865366508536E-3</c:v>
                      </c:pt>
                      <c:pt idx="350">
                        <c:v>2.2840097870958169E-3</c:v>
                      </c:pt>
                      <c:pt idx="351">
                        <c:v>2.504407958514076E-3</c:v>
                      </c:pt>
                      <c:pt idx="352">
                        <c:v>2.9203394422792537E-3</c:v>
                      </c:pt>
                      <c:pt idx="353">
                        <c:v>2.9062355114817884E-3</c:v>
                      </c:pt>
                      <c:pt idx="354">
                        <c:v>2.9951882342422053E-3</c:v>
                      </c:pt>
                      <c:pt idx="355">
                        <c:v>3.3974063813754234E-3</c:v>
                      </c:pt>
                      <c:pt idx="356">
                        <c:v>3.3040123371612736E-3</c:v>
                      </c:pt>
                      <c:pt idx="357">
                        <c:v>3.3563002339883343E-3</c:v>
                      </c:pt>
                      <c:pt idx="358">
                        <c:v>3.2367510725761751E-3</c:v>
                      </c:pt>
                      <c:pt idx="359">
                        <c:v>2.4930591549082496E-3</c:v>
                      </c:pt>
                      <c:pt idx="360">
                        <c:v>2.965000861817833E-3</c:v>
                      </c:pt>
                      <c:pt idx="361">
                        <c:v>3.1237050688632719E-3</c:v>
                      </c:pt>
                      <c:pt idx="362">
                        <c:v>2.9948420169761125E-3</c:v>
                      </c:pt>
                      <c:pt idx="363">
                        <c:v>3.1241966794364638E-3</c:v>
                      </c:pt>
                      <c:pt idx="364">
                        <c:v>3.6578403651070391E-3</c:v>
                      </c:pt>
                      <c:pt idx="365">
                        <c:v>3.8129365707468524E-3</c:v>
                      </c:pt>
                      <c:pt idx="366">
                        <c:v>1.0206225588147497E-2</c:v>
                      </c:pt>
                      <c:pt idx="367">
                        <c:v>3.772465396743984E-3</c:v>
                      </c:pt>
                      <c:pt idx="368">
                        <c:v>2.8971115345959256E-3</c:v>
                      </c:pt>
                      <c:pt idx="369">
                        <c:v>2.7300755110367318E-3</c:v>
                      </c:pt>
                      <c:pt idx="370">
                        <c:v>2.9622515456146381E-3</c:v>
                      </c:pt>
                      <c:pt idx="371">
                        <c:v>2.8732064736760399E-3</c:v>
                      </c:pt>
                      <c:pt idx="372">
                        <c:v>2.8045725403953018E-3</c:v>
                      </c:pt>
                      <c:pt idx="373">
                        <c:v>3.108530545431953E-3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342F-464C-ACF5-4B20124523FC}"/>
                  </c:ext>
                </c:extLst>
              </c15:ser>
            </c15:filteredScatterSeries>
            <c15:filteredScatterSeries>
              <c15:ser>
                <c:idx val="6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Active!$S$20</c15:sqref>
                        </c15:formulaRef>
                      </c:ext>
                    </c:extLst>
                    <c:strCache>
                      <c:ptCount val="1"/>
                      <c:pt idx="0">
                        <c:v>Wt</c:v>
                      </c:pt>
                    </c:strCache>
                  </c:strRef>
                </c:tx>
                <c:spPr>
                  <a:ln w="28575">
                    <a:noFill/>
                  </a:ln>
                </c:spP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Active!$F$21:$F$923</c15:sqref>
                        </c15:formulaRef>
                      </c:ext>
                    </c:extLst>
                    <c:numCache>
                      <c:formatCode>General</c:formatCode>
                      <c:ptCount val="903"/>
                      <c:pt idx="0">
                        <c:v>-25736</c:v>
                      </c:pt>
                      <c:pt idx="1">
                        <c:v>-25175</c:v>
                      </c:pt>
                      <c:pt idx="2">
                        <c:v>-25174.5</c:v>
                      </c:pt>
                      <c:pt idx="3">
                        <c:v>-22115</c:v>
                      </c:pt>
                      <c:pt idx="4">
                        <c:v>-22114.5</c:v>
                      </c:pt>
                      <c:pt idx="5">
                        <c:v>-19005</c:v>
                      </c:pt>
                      <c:pt idx="6">
                        <c:v>-18899</c:v>
                      </c:pt>
                      <c:pt idx="7">
                        <c:v>-18887</c:v>
                      </c:pt>
                      <c:pt idx="8">
                        <c:v>-18798</c:v>
                      </c:pt>
                      <c:pt idx="9">
                        <c:v>-18798</c:v>
                      </c:pt>
                      <c:pt idx="10">
                        <c:v>-18437</c:v>
                      </c:pt>
                      <c:pt idx="11">
                        <c:v>-17931</c:v>
                      </c:pt>
                      <c:pt idx="12">
                        <c:v>-17715</c:v>
                      </c:pt>
                      <c:pt idx="13">
                        <c:v>-17603</c:v>
                      </c:pt>
                      <c:pt idx="14">
                        <c:v>-17061</c:v>
                      </c:pt>
                      <c:pt idx="15">
                        <c:v>-17016</c:v>
                      </c:pt>
                      <c:pt idx="16">
                        <c:v>-16673</c:v>
                      </c:pt>
                      <c:pt idx="17">
                        <c:v>-16649</c:v>
                      </c:pt>
                      <c:pt idx="18">
                        <c:v>-16649</c:v>
                      </c:pt>
                      <c:pt idx="19">
                        <c:v>-16508</c:v>
                      </c:pt>
                      <c:pt idx="20">
                        <c:v>-16469</c:v>
                      </c:pt>
                      <c:pt idx="21">
                        <c:v>-15846</c:v>
                      </c:pt>
                      <c:pt idx="22">
                        <c:v>-15841</c:v>
                      </c:pt>
                      <c:pt idx="23">
                        <c:v>-15810</c:v>
                      </c:pt>
                      <c:pt idx="24">
                        <c:v>-15798</c:v>
                      </c:pt>
                      <c:pt idx="25">
                        <c:v>-15786</c:v>
                      </c:pt>
                      <c:pt idx="26">
                        <c:v>-15738</c:v>
                      </c:pt>
                      <c:pt idx="27">
                        <c:v>-15690</c:v>
                      </c:pt>
                      <c:pt idx="28">
                        <c:v>-15293</c:v>
                      </c:pt>
                      <c:pt idx="29">
                        <c:v>-15194</c:v>
                      </c:pt>
                      <c:pt idx="30">
                        <c:v>-15129</c:v>
                      </c:pt>
                      <c:pt idx="31">
                        <c:v>-15127</c:v>
                      </c:pt>
                      <c:pt idx="32">
                        <c:v>-15127</c:v>
                      </c:pt>
                      <c:pt idx="33">
                        <c:v>-15086</c:v>
                      </c:pt>
                      <c:pt idx="34">
                        <c:v>-14883</c:v>
                      </c:pt>
                      <c:pt idx="35">
                        <c:v>-14631</c:v>
                      </c:pt>
                      <c:pt idx="36">
                        <c:v>-14586</c:v>
                      </c:pt>
                      <c:pt idx="37">
                        <c:v>-14585.5</c:v>
                      </c:pt>
                      <c:pt idx="38">
                        <c:v>-14576</c:v>
                      </c:pt>
                      <c:pt idx="39">
                        <c:v>-14571</c:v>
                      </c:pt>
                      <c:pt idx="40">
                        <c:v>-14571</c:v>
                      </c:pt>
                      <c:pt idx="41">
                        <c:v>-14528</c:v>
                      </c:pt>
                      <c:pt idx="42">
                        <c:v>-14427</c:v>
                      </c:pt>
                      <c:pt idx="43">
                        <c:v>-14135</c:v>
                      </c:pt>
                      <c:pt idx="44">
                        <c:v>-12794</c:v>
                      </c:pt>
                      <c:pt idx="45">
                        <c:v>-12794</c:v>
                      </c:pt>
                      <c:pt idx="46">
                        <c:v>-12093</c:v>
                      </c:pt>
                      <c:pt idx="47">
                        <c:v>-12057</c:v>
                      </c:pt>
                      <c:pt idx="48">
                        <c:v>-12055</c:v>
                      </c:pt>
                      <c:pt idx="49">
                        <c:v>-12050</c:v>
                      </c:pt>
                      <c:pt idx="50">
                        <c:v>-12045</c:v>
                      </c:pt>
                      <c:pt idx="51">
                        <c:v>-12045</c:v>
                      </c:pt>
                      <c:pt idx="52">
                        <c:v>-12041.5</c:v>
                      </c:pt>
                      <c:pt idx="53">
                        <c:v>-12038</c:v>
                      </c:pt>
                      <c:pt idx="54">
                        <c:v>-11997</c:v>
                      </c:pt>
                      <c:pt idx="55">
                        <c:v>-11990</c:v>
                      </c:pt>
                      <c:pt idx="56">
                        <c:v>-11909.5</c:v>
                      </c:pt>
                      <c:pt idx="57">
                        <c:v>-11896</c:v>
                      </c:pt>
                      <c:pt idx="58">
                        <c:v>-11382.5</c:v>
                      </c:pt>
                      <c:pt idx="59">
                        <c:v>-10826</c:v>
                      </c:pt>
                      <c:pt idx="60">
                        <c:v>-10790</c:v>
                      </c:pt>
                      <c:pt idx="61">
                        <c:v>-6524</c:v>
                      </c:pt>
                      <c:pt idx="62">
                        <c:v>-6479.5</c:v>
                      </c:pt>
                      <c:pt idx="63">
                        <c:v>-6455.5</c:v>
                      </c:pt>
                      <c:pt idx="64">
                        <c:v>-6339</c:v>
                      </c:pt>
                      <c:pt idx="65">
                        <c:v>-4597</c:v>
                      </c:pt>
                      <c:pt idx="66">
                        <c:v>-4597</c:v>
                      </c:pt>
                      <c:pt idx="67">
                        <c:v>-4597</c:v>
                      </c:pt>
                      <c:pt idx="68">
                        <c:v>-3933</c:v>
                      </c:pt>
                      <c:pt idx="69">
                        <c:v>-3932.5</c:v>
                      </c:pt>
                      <c:pt idx="70">
                        <c:v>-2170.5</c:v>
                      </c:pt>
                      <c:pt idx="71">
                        <c:v>-2083</c:v>
                      </c:pt>
                      <c:pt idx="72">
                        <c:v>-1566.5</c:v>
                      </c:pt>
                      <c:pt idx="73">
                        <c:v>-1544</c:v>
                      </c:pt>
                      <c:pt idx="74">
                        <c:v>-1467</c:v>
                      </c:pt>
                      <c:pt idx="75">
                        <c:v>-1412</c:v>
                      </c:pt>
                      <c:pt idx="76">
                        <c:v>-1215</c:v>
                      </c:pt>
                      <c:pt idx="77">
                        <c:v>-1215</c:v>
                      </c:pt>
                      <c:pt idx="78">
                        <c:v>-1056</c:v>
                      </c:pt>
                      <c:pt idx="79">
                        <c:v>-780</c:v>
                      </c:pt>
                      <c:pt idx="80">
                        <c:v>-696.5</c:v>
                      </c:pt>
                      <c:pt idx="81">
                        <c:v>-696.5</c:v>
                      </c:pt>
                      <c:pt idx="82">
                        <c:v>-248</c:v>
                      </c:pt>
                      <c:pt idx="83">
                        <c:v>-176.5</c:v>
                      </c:pt>
                      <c:pt idx="84">
                        <c:v>-137</c:v>
                      </c:pt>
                      <c:pt idx="85">
                        <c:v>-125</c:v>
                      </c:pt>
                      <c:pt idx="86">
                        <c:v>-68.5</c:v>
                      </c:pt>
                      <c:pt idx="87">
                        <c:v>-25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363</c:v>
                      </c:pt>
                      <c:pt idx="92">
                        <c:v>1138.5</c:v>
                      </c:pt>
                      <c:pt idx="93">
                        <c:v>1166</c:v>
                      </c:pt>
                      <c:pt idx="94">
                        <c:v>1686</c:v>
                      </c:pt>
                      <c:pt idx="95">
                        <c:v>1854</c:v>
                      </c:pt>
                      <c:pt idx="96">
                        <c:v>2225</c:v>
                      </c:pt>
                      <c:pt idx="97">
                        <c:v>2949</c:v>
                      </c:pt>
                      <c:pt idx="98">
                        <c:v>3584</c:v>
                      </c:pt>
                      <c:pt idx="99">
                        <c:v>4380</c:v>
                      </c:pt>
                      <c:pt idx="100">
                        <c:v>6037.5</c:v>
                      </c:pt>
                      <c:pt idx="101">
                        <c:v>6053</c:v>
                      </c:pt>
                      <c:pt idx="102">
                        <c:v>6089</c:v>
                      </c:pt>
                      <c:pt idx="103">
                        <c:v>6214</c:v>
                      </c:pt>
                      <c:pt idx="104">
                        <c:v>6222.5</c:v>
                      </c:pt>
                      <c:pt idx="105">
                        <c:v>6234.5</c:v>
                      </c:pt>
                      <c:pt idx="106">
                        <c:v>6238</c:v>
                      </c:pt>
                      <c:pt idx="107">
                        <c:v>6617.5</c:v>
                      </c:pt>
                      <c:pt idx="108">
                        <c:v>6681</c:v>
                      </c:pt>
                      <c:pt idx="109">
                        <c:v>6681</c:v>
                      </c:pt>
                      <c:pt idx="110">
                        <c:v>6732.5</c:v>
                      </c:pt>
                      <c:pt idx="111">
                        <c:v>6741</c:v>
                      </c:pt>
                      <c:pt idx="112">
                        <c:v>6753</c:v>
                      </c:pt>
                      <c:pt idx="113">
                        <c:v>6811.5</c:v>
                      </c:pt>
                      <c:pt idx="114">
                        <c:v>6825</c:v>
                      </c:pt>
                      <c:pt idx="115">
                        <c:v>6869.5</c:v>
                      </c:pt>
                      <c:pt idx="116">
                        <c:v>7292</c:v>
                      </c:pt>
                      <c:pt idx="117">
                        <c:v>7300.5</c:v>
                      </c:pt>
                      <c:pt idx="118">
                        <c:v>7304</c:v>
                      </c:pt>
                      <c:pt idx="119">
                        <c:v>7333</c:v>
                      </c:pt>
                      <c:pt idx="120">
                        <c:v>7345</c:v>
                      </c:pt>
                      <c:pt idx="121">
                        <c:v>7448</c:v>
                      </c:pt>
                      <c:pt idx="122">
                        <c:v>7472</c:v>
                      </c:pt>
                      <c:pt idx="123">
                        <c:v>7583</c:v>
                      </c:pt>
                      <c:pt idx="124">
                        <c:v>7902</c:v>
                      </c:pt>
                      <c:pt idx="125">
                        <c:v>8006</c:v>
                      </c:pt>
                      <c:pt idx="126">
                        <c:v>8627</c:v>
                      </c:pt>
                      <c:pt idx="127">
                        <c:v>8663</c:v>
                      </c:pt>
                      <c:pt idx="128">
                        <c:v>8735</c:v>
                      </c:pt>
                      <c:pt idx="129">
                        <c:v>10337</c:v>
                      </c:pt>
                      <c:pt idx="130">
                        <c:v>10441</c:v>
                      </c:pt>
                      <c:pt idx="131">
                        <c:v>11068</c:v>
                      </c:pt>
                      <c:pt idx="132">
                        <c:v>12867.5</c:v>
                      </c:pt>
                      <c:pt idx="133">
                        <c:v>12967</c:v>
                      </c:pt>
                      <c:pt idx="134">
                        <c:v>12970.5</c:v>
                      </c:pt>
                      <c:pt idx="135">
                        <c:v>12972</c:v>
                      </c:pt>
                      <c:pt idx="136">
                        <c:v>13463</c:v>
                      </c:pt>
                      <c:pt idx="137">
                        <c:v>13562.5</c:v>
                      </c:pt>
                      <c:pt idx="138">
                        <c:v>13570</c:v>
                      </c:pt>
                      <c:pt idx="139">
                        <c:v>14263</c:v>
                      </c:pt>
                      <c:pt idx="140">
                        <c:v>14820.5</c:v>
                      </c:pt>
                      <c:pt idx="141">
                        <c:v>14870</c:v>
                      </c:pt>
                      <c:pt idx="142">
                        <c:v>14927</c:v>
                      </c:pt>
                      <c:pt idx="143">
                        <c:v>15260</c:v>
                      </c:pt>
                      <c:pt idx="144">
                        <c:v>15533</c:v>
                      </c:pt>
                      <c:pt idx="145">
                        <c:v>15538</c:v>
                      </c:pt>
                      <c:pt idx="146">
                        <c:v>15553</c:v>
                      </c:pt>
                      <c:pt idx="147">
                        <c:v>15580</c:v>
                      </c:pt>
                      <c:pt idx="148">
                        <c:v>16053</c:v>
                      </c:pt>
                      <c:pt idx="149">
                        <c:v>16071</c:v>
                      </c:pt>
                      <c:pt idx="150">
                        <c:v>16167.5</c:v>
                      </c:pt>
                      <c:pt idx="151">
                        <c:v>16173</c:v>
                      </c:pt>
                      <c:pt idx="152">
                        <c:v>16214</c:v>
                      </c:pt>
                      <c:pt idx="153">
                        <c:v>16281</c:v>
                      </c:pt>
                      <c:pt idx="154">
                        <c:v>16615.5</c:v>
                      </c:pt>
                      <c:pt idx="155">
                        <c:v>16620.5</c:v>
                      </c:pt>
                      <c:pt idx="156">
                        <c:v>16641</c:v>
                      </c:pt>
                      <c:pt idx="157">
                        <c:v>16643</c:v>
                      </c:pt>
                      <c:pt idx="158">
                        <c:v>16644.5</c:v>
                      </c:pt>
                      <c:pt idx="159">
                        <c:v>16667</c:v>
                      </c:pt>
                      <c:pt idx="160">
                        <c:v>16672</c:v>
                      </c:pt>
                      <c:pt idx="161">
                        <c:v>16693</c:v>
                      </c:pt>
                      <c:pt idx="162">
                        <c:v>16720</c:v>
                      </c:pt>
                      <c:pt idx="163">
                        <c:v>16730.5</c:v>
                      </c:pt>
                      <c:pt idx="164">
                        <c:v>16730.5</c:v>
                      </c:pt>
                      <c:pt idx="165">
                        <c:v>16780</c:v>
                      </c:pt>
                      <c:pt idx="166">
                        <c:v>16787</c:v>
                      </c:pt>
                      <c:pt idx="167">
                        <c:v>16792</c:v>
                      </c:pt>
                      <c:pt idx="168">
                        <c:v>16845</c:v>
                      </c:pt>
                      <c:pt idx="169">
                        <c:v>16848.5</c:v>
                      </c:pt>
                      <c:pt idx="170">
                        <c:v>16852</c:v>
                      </c:pt>
                      <c:pt idx="171">
                        <c:v>16862.5</c:v>
                      </c:pt>
                      <c:pt idx="172">
                        <c:v>17272.5</c:v>
                      </c:pt>
                      <c:pt idx="173">
                        <c:v>17307</c:v>
                      </c:pt>
                      <c:pt idx="174">
                        <c:v>17310.5</c:v>
                      </c:pt>
                      <c:pt idx="175">
                        <c:v>17319</c:v>
                      </c:pt>
                      <c:pt idx="176">
                        <c:v>17327.5</c:v>
                      </c:pt>
                      <c:pt idx="177">
                        <c:v>17343</c:v>
                      </c:pt>
                      <c:pt idx="178">
                        <c:v>17430.5</c:v>
                      </c:pt>
                      <c:pt idx="179">
                        <c:v>17452.5</c:v>
                      </c:pt>
                      <c:pt idx="180">
                        <c:v>17452.5</c:v>
                      </c:pt>
                      <c:pt idx="181">
                        <c:v>17484</c:v>
                      </c:pt>
                      <c:pt idx="182">
                        <c:v>17786</c:v>
                      </c:pt>
                      <c:pt idx="183">
                        <c:v>17807</c:v>
                      </c:pt>
                      <c:pt idx="184">
                        <c:v>17855</c:v>
                      </c:pt>
                      <c:pt idx="185">
                        <c:v>17890</c:v>
                      </c:pt>
                      <c:pt idx="186">
                        <c:v>17890.5</c:v>
                      </c:pt>
                      <c:pt idx="187">
                        <c:v>17890.5</c:v>
                      </c:pt>
                      <c:pt idx="188">
                        <c:v>17890.5</c:v>
                      </c:pt>
                      <c:pt idx="189">
                        <c:v>18005</c:v>
                      </c:pt>
                      <c:pt idx="190">
                        <c:v>18087.5</c:v>
                      </c:pt>
                      <c:pt idx="191">
                        <c:v>18087.5</c:v>
                      </c:pt>
                      <c:pt idx="192">
                        <c:v>18099.5</c:v>
                      </c:pt>
                      <c:pt idx="193">
                        <c:v>18494.5</c:v>
                      </c:pt>
                      <c:pt idx="194">
                        <c:v>18494.5</c:v>
                      </c:pt>
                      <c:pt idx="195">
                        <c:v>18494.5</c:v>
                      </c:pt>
                      <c:pt idx="196">
                        <c:v>18495</c:v>
                      </c:pt>
                      <c:pt idx="197">
                        <c:v>18606</c:v>
                      </c:pt>
                      <c:pt idx="198">
                        <c:v>18609.5</c:v>
                      </c:pt>
                      <c:pt idx="199">
                        <c:v>18618</c:v>
                      </c:pt>
                      <c:pt idx="200">
                        <c:v>18651</c:v>
                      </c:pt>
                      <c:pt idx="201">
                        <c:v>18710.5</c:v>
                      </c:pt>
                      <c:pt idx="202">
                        <c:v>18710.5</c:v>
                      </c:pt>
                      <c:pt idx="203">
                        <c:v>18710.5</c:v>
                      </c:pt>
                      <c:pt idx="204">
                        <c:v>19069.5</c:v>
                      </c:pt>
                      <c:pt idx="205">
                        <c:v>19081.5</c:v>
                      </c:pt>
                      <c:pt idx="206">
                        <c:v>19105.5</c:v>
                      </c:pt>
                      <c:pt idx="207">
                        <c:v>19114</c:v>
                      </c:pt>
                      <c:pt idx="208">
                        <c:v>19122.5</c:v>
                      </c:pt>
                      <c:pt idx="209">
                        <c:v>19122.5</c:v>
                      </c:pt>
                      <c:pt idx="210">
                        <c:v>19153.5</c:v>
                      </c:pt>
                      <c:pt idx="211">
                        <c:v>19153.5</c:v>
                      </c:pt>
                      <c:pt idx="212">
                        <c:v>19257</c:v>
                      </c:pt>
                      <c:pt idx="213">
                        <c:v>19282</c:v>
                      </c:pt>
                      <c:pt idx="214">
                        <c:v>19282</c:v>
                      </c:pt>
                      <c:pt idx="215">
                        <c:v>19282</c:v>
                      </c:pt>
                      <c:pt idx="216">
                        <c:v>19285</c:v>
                      </c:pt>
                      <c:pt idx="217">
                        <c:v>19297</c:v>
                      </c:pt>
                      <c:pt idx="218">
                        <c:v>19314.5</c:v>
                      </c:pt>
                      <c:pt idx="219">
                        <c:v>19321.5</c:v>
                      </c:pt>
                      <c:pt idx="220">
                        <c:v>19321.5</c:v>
                      </c:pt>
                      <c:pt idx="221">
                        <c:v>19321.5</c:v>
                      </c:pt>
                      <c:pt idx="222">
                        <c:v>19337</c:v>
                      </c:pt>
                      <c:pt idx="223">
                        <c:v>19746</c:v>
                      </c:pt>
                      <c:pt idx="224">
                        <c:v>19754</c:v>
                      </c:pt>
                      <c:pt idx="225">
                        <c:v>19770</c:v>
                      </c:pt>
                      <c:pt idx="226">
                        <c:v>19805.5</c:v>
                      </c:pt>
                      <c:pt idx="227">
                        <c:v>19824.5</c:v>
                      </c:pt>
                      <c:pt idx="228">
                        <c:v>19824.5</c:v>
                      </c:pt>
                      <c:pt idx="229">
                        <c:v>19854</c:v>
                      </c:pt>
                      <c:pt idx="230">
                        <c:v>19871</c:v>
                      </c:pt>
                      <c:pt idx="231">
                        <c:v>19896.5</c:v>
                      </c:pt>
                      <c:pt idx="232">
                        <c:v>19896.5</c:v>
                      </c:pt>
                      <c:pt idx="233">
                        <c:v>19914</c:v>
                      </c:pt>
                      <c:pt idx="234">
                        <c:v>19951.5</c:v>
                      </c:pt>
                      <c:pt idx="235">
                        <c:v>19951.5</c:v>
                      </c:pt>
                      <c:pt idx="236">
                        <c:v>19989</c:v>
                      </c:pt>
                      <c:pt idx="237">
                        <c:v>20013</c:v>
                      </c:pt>
                      <c:pt idx="238">
                        <c:v>20364.5</c:v>
                      </c:pt>
                      <c:pt idx="239">
                        <c:v>20432</c:v>
                      </c:pt>
                      <c:pt idx="240">
                        <c:v>20460.5</c:v>
                      </c:pt>
                      <c:pt idx="241">
                        <c:v>20461</c:v>
                      </c:pt>
                      <c:pt idx="242">
                        <c:v>20462</c:v>
                      </c:pt>
                      <c:pt idx="243">
                        <c:v>20473</c:v>
                      </c:pt>
                      <c:pt idx="244">
                        <c:v>20476.5</c:v>
                      </c:pt>
                      <c:pt idx="245">
                        <c:v>20492</c:v>
                      </c:pt>
                      <c:pt idx="246">
                        <c:v>20495.5</c:v>
                      </c:pt>
                      <c:pt idx="247">
                        <c:v>20497</c:v>
                      </c:pt>
                      <c:pt idx="248">
                        <c:v>20523</c:v>
                      </c:pt>
                      <c:pt idx="249">
                        <c:v>20524.5</c:v>
                      </c:pt>
                      <c:pt idx="250">
                        <c:v>20533</c:v>
                      </c:pt>
                      <c:pt idx="251">
                        <c:v>20533</c:v>
                      </c:pt>
                      <c:pt idx="252">
                        <c:v>20533</c:v>
                      </c:pt>
                      <c:pt idx="253">
                        <c:v>20540</c:v>
                      </c:pt>
                      <c:pt idx="254">
                        <c:v>20548.5</c:v>
                      </c:pt>
                      <c:pt idx="255">
                        <c:v>20554</c:v>
                      </c:pt>
                      <c:pt idx="256">
                        <c:v>20554</c:v>
                      </c:pt>
                      <c:pt idx="257">
                        <c:v>20557</c:v>
                      </c:pt>
                      <c:pt idx="258">
                        <c:v>20560.5</c:v>
                      </c:pt>
                      <c:pt idx="259">
                        <c:v>20617</c:v>
                      </c:pt>
                      <c:pt idx="260">
                        <c:v>21003.5</c:v>
                      </c:pt>
                      <c:pt idx="261">
                        <c:v>21036</c:v>
                      </c:pt>
                      <c:pt idx="262">
                        <c:v>21183.5</c:v>
                      </c:pt>
                      <c:pt idx="263">
                        <c:v>21189</c:v>
                      </c:pt>
                      <c:pt idx="264">
                        <c:v>21707.5</c:v>
                      </c:pt>
                      <c:pt idx="265">
                        <c:v>21707.5</c:v>
                      </c:pt>
                      <c:pt idx="266">
                        <c:v>21707.5</c:v>
                      </c:pt>
                      <c:pt idx="267">
                        <c:v>21707.5</c:v>
                      </c:pt>
                      <c:pt idx="268">
                        <c:v>21707.5</c:v>
                      </c:pt>
                      <c:pt idx="269">
                        <c:v>21709</c:v>
                      </c:pt>
                      <c:pt idx="270">
                        <c:v>21709</c:v>
                      </c:pt>
                      <c:pt idx="271">
                        <c:v>21709</c:v>
                      </c:pt>
                      <c:pt idx="272">
                        <c:v>21709</c:v>
                      </c:pt>
                      <c:pt idx="273">
                        <c:v>21709</c:v>
                      </c:pt>
                      <c:pt idx="274">
                        <c:v>21709</c:v>
                      </c:pt>
                      <c:pt idx="275">
                        <c:v>21748</c:v>
                      </c:pt>
                      <c:pt idx="276">
                        <c:v>21748</c:v>
                      </c:pt>
                      <c:pt idx="277">
                        <c:v>21748</c:v>
                      </c:pt>
                      <c:pt idx="278">
                        <c:v>21800</c:v>
                      </c:pt>
                      <c:pt idx="279">
                        <c:v>21800</c:v>
                      </c:pt>
                      <c:pt idx="280">
                        <c:v>21800</c:v>
                      </c:pt>
                      <c:pt idx="281">
                        <c:v>21800</c:v>
                      </c:pt>
                      <c:pt idx="282">
                        <c:v>21800</c:v>
                      </c:pt>
                      <c:pt idx="283">
                        <c:v>21800</c:v>
                      </c:pt>
                      <c:pt idx="284">
                        <c:v>21805</c:v>
                      </c:pt>
                      <c:pt idx="285">
                        <c:v>21829</c:v>
                      </c:pt>
                      <c:pt idx="286">
                        <c:v>21832.5</c:v>
                      </c:pt>
                      <c:pt idx="287">
                        <c:v>21832.5</c:v>
                      </c:pt>
                      <c:pt idx="288">
                        <c:v>21832.5</c:v>
                      </c:pt>
                      <c:pt idx="289">
                        <c:v>21832.5</c:v>
                      </c:pt>
                      <c:pt idx="290">
                        <c:v>21832.5</c:v>
                      </c:pt>
                      <c:pt idx="291">
                        <c:v>21832.5</c:v>
                      </c:pt>
                      <c:pt idx="292">
                        <c:v>21836</c:v>
                      </c:pt>
                      <c:pt idx="293">
                        <c:v>21836</c:v>
                      </c:pt>
                      <c:pt idx="294">
                        <c:v>21836</c:v>
                      </c:pt>
                      <c:pt idx="295">
                        <c:v>21836</c:v>
                      </c:pt>
                      <c:pt idx="296">
                        <c:v>21836</c:v>
                      </c:pt>
                      <c:pt idx="297">
                        <c:v>21836</c:v>
                      </c:pt>
                      <c:pt idx="298">
                        <c:v>21839.5</c:v>
                      </c:pt>
                      <c:pt idx="299">
                        <c:v>21839.5</c:v>
                      </c:pt>
                      <c:pt idx="300">
                        <c:v>21839.5</c:v>
                      </c:pt>
                      <c:pt idx="301">
                        <c:v>21839.5</c:v>
                      </c:pt>
                      <c:pt idx="302">
                        <c:v>21839.5</c:v>
                      </c:pt>
                      <c:pt idx="303">
                        <c:v>21839.5</c:v>
                      </c:pt>
                      <c:pt idx="304">
                        <c:v>21848</c:v>
                      </c:pt>
                      <c:pt idx="305">
                        <c:v>21848</c:v>
                      </c:pt>
                      <c:pt idx="306">
                        <c:v>21848</c:v>
                      </c:pt>
                      <c:pt idx="307">
                        <c:v>21848</c:v>
                      </c:pt>
                      <c:pt idx="308">
                        <c:v>21848</c:v>
                      </c:pt>
                      <c:pt idx="309">
                        <c:v>21848</c:v>
                      </c:pt>
                      <c:pt idx="310">
                        <c:v>22247.5</c:v>
                      </c:pt>
                      <c:pt idx="311">
                        <c:v>22332</c:v>
                      </c:pt>
                      <c:pt idx="312">
                        <c:v>22332</c:v>
                      </c:pt>
                      <c:pt idx="313">
                        <c:v>22332</c:v>
                      </c:pt>
                      <c:pt idx="314">
                        <c:v>22332</c:v>
                      </c:pt>
                      <c:pt idx="315">
                        <c:v>22332</c:v>
                      </c:pt>
                      <c:pt idx="316">
                        <c:v>22332</c:v>
                      </c:pt>
                      <c:pt idx="317">
                        <c:v>22429.5</c:v>
                      </c:pt>
                      <c:pt idx="318">
                        <c:v>22451.5</c:v>
                      </c:pt>
                      <c:pt idx="319">
                        <c:v>22470.5</c:v>
                      </c:pt>
                      <c:pt idx="320">
                        <c:v>22471</c:v>
                      </c:pt>
                      <c:pt idx="321">
                        <c:v>22471</c:v>
                      </c:pt>
                      <c:pt idx="322">
                        <c:v>22471</c:v>
                      </c:pt>
                      <c:pt idx="323">
                        <c:v>22471</c:v>
                      </c:pt>
                      <c:pt idx="324">
                        <c:v>22471</c:v>
                      </c:pt>
                      <c:pt idx="325">
                        <c:v>22471</c:v>
                      </c:pt>
                      <c:pt idx="326">
                        <c:v>22494.5</c:v>
                      </c:pt>
                      <c:pt idx="327">
                        <c:v>22894.5</c:v>
                      </c:pt>
                      <c:pt idx="328">
                        <c:v>22903</c:v>
                      </c:pt>
                      <c:pt idx="329">
                        <c:v>22950</c:v>
                      </c:pt>
                      <c:pt idx="330">
                        <c:v>22987</c:v>
                      </c:pt>
                      <c:pt idx="331">
                        <c:v>22989</c:v>
                      </c:pt>
                      <c:pt idx="332">
                        <c:v>23015</c:v>
                      </c:pt>
                      <c:pt idx="333">
                        <c:v>23015</c:v>
                      </c:pt>
                      <c:pt idx="334">
                        <c:v>23015</c:v>
                      </c:pt>
                      <c:pt idx="335">
                        <c:v>23030.5</c:v>
                      </c:pt>
                      <c:pt idx="336">
                        <c:v>23030.5</c:v>
                      </c:pt>
                      <c:pt idx="337">
                        <c:v>23030.5</c:v>
                      </c:pt>
                      <c:pt idx="338">
                        <c:v>23031.5</c:v>
                      </c:pt>
                      <c:pt idx="339">
                        <c:v>23035</c:v>
                      </c:pt>
                      <c:pt idx="340">
                        <c:v>23047.5</c:v>
                      </c:pt>
                      <c:pt idx="341">
                        <c:v>23047.5</c:v>
                      </c:pt>
                      <c:pt idx="342">
                        <c:v>23047.5</c:v>
                      </c:pt>
                      <c:pt idx="343">
                        <c:v>23071.5</c:v>
                      </c:pt>
                      <c:pt idx="344">
                        <c:v>23071.5</c:v>
                      </c:pt>
                      <c:pt idx="345">
                        <c:v>23071.5</c:v>
                      </c:pt>
                      <c:pt idx="346">
                        <c:v>23098.5</c:v>
                      </c:pt>
                      <c:pt idx="347">
                        <c:v>23140</c:v>
                      </c:pt>
                      <c:pt idx="348">
                        <c:v>23429</c:v>
                      </c:pt>
                      <c:pt idx="349">
                        <c:v>23549</c:v>
                      </c:pt>
                      <c:pt idx="350">
                        <c:v>23557</c:v>
                      </c:pt>
                      <c:pt idx="351">
                        <c:v>23751</c:v>
                      </c:pt>
                      <c:pt idx="352">
                        <c:v>24100</c:v>
                      </c:pt>
                      <c:pt idx="353">
                        <c:v>24105</c:v>
                      </c:pt>
                      <c:pt idx="354">
                        <c:v>24121.5</c:v>
                      </c:pt>
                      <c:pt idx="355">
                        <c:v>24157.5</c:v>
                      </c:pt>
                      <c:pt idx="356">
                        <c:v>24728</c:v>
                      </c:pt>
                      <c:pt idx="357">
                        <c:v>24745</c:v>
                      </c:pt>
                      <c:pt idx="358">
                        <c:v>24834</c:v>
                      </c:pt>
                      <c:pt idx="359">
                        <c:v>25469</c:v>
                      </c:pt>
                      <c:pt idx="360">
                        <c:v>25943</c:v>
                      </c:pt>
                      <c:pt idx="361">
                        <c:v>26028</c:v>
                      </c:pt>
                      <c:pt idx="362">
                        <c:v>26068</c:v>
                      </c:pt>
                      <c:pt idx="363">
                        <c:v>26193</c:v>
                      </c:pt>
                      <c:pt idx="364">
                        <c:v>26624</c:v>
                      </c:pt>
                      <c:pt idx="365">
                        <c:v>26634.5</c:v>
                      </c:pt>
                      <c:pt idx="366">
                        <c:v>26648.5</c:v>
                      </c:pt>
                      <c:pt idx="367">
                        <c:v>26783</c:v>
                      </c:pt>
                      <c:pt idx="368">
                        <c:v>27326</c:v>
                      </c:pt>
                      <c:pt idx="369">
                        <c:v>27377</c:v>
                      </c:pt>
                      <c:pt idx="370">
                        <c:v>27389</c:v>
                      </c:pt>
                      <c:pt idx="371">
                        <c:v>27882</c:v>
                      </c:pt>
                      <c:pt idx="372">
                        <c:v>27998</c:v>
                      </c:pt>
                      <c:pt idx="373">
                        <c:v>28175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Active!$S$21:$S$923</c15:sqref>
                        </c15:formulaRef>
                      </c:ext>
                    </c:extLst>
                    <c:numCache>
                      <c:formatCode>General</c:formatCode>
                      <c:ptCount val="903"/>
                      <c:pt idx="0">
                        <c:v>0.5</c:v>
                      </c:pt>
                      <c:pt idx="1">
                        <c:v>0.5</c:v>
                      </c:pt>
                      <c:pt idx="2">
                        <c:v>0.5</c:v>
                      </c:pt>
                      <c:pt idx="3">
                        <c:v>0.1</c:v>
                      </c:pt>
                      <c:pt idx="4">
                        <c:v>0.5</c:v>
                      </c:pt>
                      <c:pt idx="5">
                        <c:v>0.5</c:v>
                      </c:pt>
                      <c:pt idx="6">
                        <c:v>0.5</c:v>
                      </c:pt>
                      <c:pt idx="7">
                        <c:v>0.5</c:v>
                      </c:pt>
                      <c:pt idx="8">
                        <c:v>0.5</c:v>
                      </c:pt>
                      <c:pt idx="9">
                        <c:v>0.5</c:v>
                      </c:pt>
                      <c:pt idx="10">
                        <c:v>0.5</c:v>
                      </c:pt>
                      <c:pt idx="11">
                        <c:v>0.5</c:v>
                      </c:pt>
                      <c:pt idx="12">
                        <c:v>0.5</c:v>
                      </c:pt>
                      <c:pt idx="13">
                        <c:v>0.5</c:v>
                      </c:pt>
                      <c:pt idx="14">
                        <c:v>0.5</c:v>
                      </c:pt>
                      <c:pt idx="15">
                        <c:v>0.5</c:v>
                      </c:pt>
                      <c:pt idx="16">
                        <c:v>0.5</c:v>
                      </c:pt>
                      <c:pt idx="17">
                        <c:v>0.5</c:v>
                      </c:pt>
                      <c:pt idx="18">
                        <c:v>0.5</c:v>
                      </c:pt>
                      <c:pt idx="19">
                        <c:v>0.5</c:v>
                      </c:pt>
                      <c:pt idx="20">
                        <c:v>0.5</c:v>
                      </c:pt>
                      <c:pt idx="21">
                        <c:v>0.5</c:v>
                      </c:pt>
                      <c:pt idx="22">
                        <c:v>0.5</c:v>
                      </c:pt>
                      <c:pt idx="23">
                        <c:v>0.5</c:v>
                      </c:pt>
                      <c:pt idx="24">
                        <c:v>0.5</c:v>
                      </c:pt>
                      <c:pt idx="25">
                        <c:v>0.5</c:v>
                      </c:pt>
                      <c:pt idx="26">
                        <c:v>0.5</c:v>
                      </c:pt>
                      <c:pt idx="27">
                        <c:v>0.5</c:v>
                      </c:pt>
                      <c:pt idx="28">
                        <c:v>0.5</c:v>
                      </c:pt>
                      <c:pt idx="29">
                        <c:v>0.5</c:v>
                      </c:pt>
                      <c:pt idx="30">
                        <c:v>0.5</c:v>
                      </c:pt>
                      <c:pt idx="31">
                        <c:v>0.5</c:v>
                      </c:pt>
                      <c:pt idx="32">
                        <c:v>0.5</c:v>
                      </c:pt>
                      <c:pt idx="33">
                        <c:v>0.5</c:v>
                      </c:pt>
                      <c:pt idx="34">
                        <c:v>0.5</c:v>
                      </c:pt>
                      <c:pt idx="35">
                        <c:v>0.5</c:v>
                      </c:pt>
                      <c:pt idx="36">
                        <c:v>0.5</c:v>
                      </c:pt>
                      <c:pt idx="37">
                        <c:v>0.5</c:v>
                      </c:pt>
                      <c:pt idx="38">
                        <c:v>0.5</c:v>
                      </c:pt>
                      <c:pt idx="39">
                        <c:v>0.5</c:v>
                      </c:pt>
                      <c:pt idx="40">
                        <c:v>0.5</c:v>
                      </c:pt>
                      <c:pt idx="41">
                        <c:v>0.5</c:v>
                      </c:pt>
                      <c:pt idx="42">
                        <c:v>0.5</c:v>
                      </c:pt>
                      <c:pt idx="43">
                        <c:v>0.5</c:v>
                      </c:pt>
                      <c:pt idx="44">
                        <c:v>1</c:v>
                      </c:pt>
                      <c:pt idx="45">
                        <c:v>0.5</c:v>
                      </c:pt>
                      <c:pt idx="46">
                        <c:v>0.5</c:v>
                      </c:pt>
                      <c:pt idx="47">
                        <c:v>0.5</c:v>
                      </c:pt>
                      <c:pt idx="48">
                        <c:v>0.5</c:v>
                      </c:pt>
                      <c:pt idx="49">
                        <c:v>0.5</c:v>
                      </c:pt>
                      <c:pt idx="50">
                        <c:v>0.5</c:v>
                      </c:pt>
                      <c:pt idx="51">
                        <c:v>0.5</c:v>
                      </c:pt>
                      <c:pt idx="52">
                        <c:v>0.1</c:v>
                      </c:pt>
                      <c:pt idx="53">
                        <c:v>0.5</c:v>
                      </c:pt>
                      <c:pt idx="54">
                        <c:v>0.1</c:v>
                      </c:pt>
                      <c:pt idx="55">
                        <c:v>0.1</c:v>
                      </c:pt>
                      <c:pt idx="56">
                        <c:v>0.1</c:v>
                      </c:pt>
                      <c:pt idx="57">
                        <c:v>0.5</c:v>
                      </c:pt>
                      <c:pt idx="58">
                        <c:v>1</c:v>
                      </c:pt>
                      <c:pt idx="59">
                        <c:v>1</c:v>
                      </c:pt>
                      <c:pt idx="60">
                        <c:v>1</c:v>
                      </c:pt>
                      <c:pt idx="61">
                        <c:v>0.1</c:v>
                      </c:pt>
                      <c:pt idx="62">
                        <c:v>0.1</c:v>
                      </c:pt>
                      <c:pt idx="63">
                        <c:v>0.1</c:v>
                      </c:pt>
                      <c:pt idx="64">
                        <c:v>0.1</c:v>
                      </c:pt>
                      <c:pt idx="65">
                        <c:v>0.1</c:v>
                      </c:pt>
                      <c:pt idx="66">
                        <c:v>0.1</c:v>
                      </c:pt>
                      <c:pt idx="67">
                        <c:v>0.1</c:v>
                      </c:pt>
                      <c:pt idx="68">
                        <c:v>0.1</c:v>
                      </c:pt>
                      <c:pt idx="69">
                        <c:v>0.1</c:v>
                      </c:pt>
                      <c:pt idx="70">
                        <c:v>0.1</c:v>
                      </c:pt>
                      <c:pt idx="71">
                        <c:v>0.1</c:v>
                      </c:pt>
                      <c:pt idx="72">
                        <c:v>0.1</c:v>
                      </c:pt>
                      <c:pt idx="73">
                        <c:v>0.1</c:v>
                      </c:pt>
                      <c:pt idx="74">
                        <c:v>0.1</c:v>
                      </c:pt>
                      <c:pt idx="75">
                        <c:v>0.1</c:v>
                      </c:pt>
                      <c:pt idx="76">
                        <c:v>0.1</c:v>
                      </c:pt>
                      <c:pt idx="77">
                        <c:v>0.1</c:v>
                      </c:pt>
                      <c:pt idx="78">
                        <c:v>0.1</c:v>
                      </c:pt>
                      <c:pt idx="79">
                        <c:v>0.1</c:v>
                      </c:pt>
                      <c:pt idx="80">
                        <c:v>0.1</c:v>
                      </c:pt>
                      <c:pt idx="81">
                        <c:v>0.1</c:v>
                      </c:pt>
                      <c:pt idx="82">
                        <c:v>0.1</c:v>
                      </c:pt>
                      <c:pt idx="83">
                        <c:v>0.1</c:v>
                      </c:pt>
                      <c:pt idx="84">
                        <c:v>0.1</c:v>
                      </c:pt>
                      <c:pt idx="85">
                        <c:v>0.1</c:v>
                      </c:pt>
                      <c:pt idx="86">
                        <c:v>0.1</c:v>
                      </c:pt>
                      <c:pt idx="87">
                        <c:v>0.1</c:v>
                      </c:pt>
                      <c:pt idx="88">
                        <c:v>0.1</c:v>
                      </c:pt>
                      <c:pt idx="89">
                        <c:v>0.5</c:v>
                      </c:pt>
                      <c:pt idx="90">
                        <c:v>1</c:v>
                      </c:pt>
                      <c:pt idx="91">
                        <c:v>0.1</c:v>
                      </c:pt>
                      <c:pt idx="92">
                        <c:v>1</c:v>
                      </c:pt>
                      <c:pt idx="93">
                        <c:v>1</c:v>
                      </c:pt>
                      <c:pt idx="94">
                        <c:v>0.1</c:v>
                      </c:pt>
                      <c:pt idx="95">
                        <c:v>0.1</c:v>
                      </c:pt>
                      <c:pt idx="96">
                        <c:v>0.1</c:v>
                      </c:pt>
                      <c:pt idx="97">
                        <c:v>0.1</c:v>
                      </c:pt>
                      <c:pt idx="98">
                        <c:v>0.1</c:v>
                      </c:pt>
                      <c:pt idx="99">
                        <c:v>0.1</c:v>
                      </c:pt>
                      <c:pt idx="100">
                        <c:v>0.1</c:v>
                      </c:pt>
                      <c:pt idx="101">
                        <c:v>0.1</c:v>
                      </c:pt>
                      <c:pt idx="102">
                        <c:v>0.1</c:v>
                      </c:pt>
                      <c:pt idx="103">
                        <c:v>0.1</c:v>
                      </c:pt>
                      <c:pt idx="104">
                        <c:v>0.1</c:v>
                      </c:pt>
                      <c:pt idx="105">
                        <c:v>0.1</c:v>
                      </c:pt>
                      <c:pt idx="106">
                        <c:v>0.1</c:v>
                      </c:pt>
                      <c:pt idx="107">
                        <c:v>0.1</c:v>
                      </c:pt>
                      <c:pt idx="108">
                        <c:v>0.1</c:v>
                      </c:pt>
                      <c:pt idx="109">
                        <c:v>1</c:v>
                      </c:pt>
                      <c:pt idx="110">
                        <c:v>0.1</c:v>
                      </c:pt>
                      <c:pt idx="111">
                        <c:v>0.1</c:v>
                      </c:pt>
                      <c:pt idx="112">
                        <c:v>0.1</c:v>
                      </c:pt>
                      <c:pt idx="113">
                        <c:v>1</c:v>
                      </c:pt>
                      <c:pt idx="114">
                        <c:v>0.1</c:v>
                      </c:pt>
                      <c:pt idx="115">
                        <c:v>0.1</c:v>
                      </c:pt>
                      <c:pt idx="116">
                        <c:v>0.1</c:v>
                      </c:pt>
                      <c:pt idx="117">
                        <c:v>0.1</c:v>
                      </c:pt>
                      <c:pt idx="118">
                        <c:v>0.1</c:v>
                      </c:pt>
                      <c:pt idx="119">
                        <c:v>0.1</c:v>
                      </c:pt>
                      <c:pt idx="120">
                        <c:v>0.1</c:v>
                      </c:pt>
                      <c:pt idx="121">
                        <c:v>0.1</c:v>
                      </c:pt>
                      <c:pt idx="122">
                        <c:v>0.1</c:v>
                      </c:pt>
                      <c:pt idx="123">
                        <c:v>1</c:v>
                      </c:pt>
                      <c:pt idx="124">
                        <c:v>1</c:v>
                      </c:pt>
                      <c:pt idx="125">
                        <c:v>0.1</c:v>
                      </c:pt>
                      <c:pt idx="126">
                        <c:v>0.1</c:v>
                      </c:pt>
                      <c:pt idx="127">
                        <c:v>0.1</c:v>
                      </c:pt>
                      <c:pt idx="128">
                        <c:v>0.1</c:v>
                      </c:pt>
                      <c:pt idx="129">
                        <c:v>0.1</c:v>
                      </c:pt>
                      <c:pt idx="130">
                        <c:v>0.1</c:v>
                      </c:pt>
                      <c:pt idx="131">
                        <c:v>1</c:v>
                      </c:pt>
                      <c:pt idx="132">
                        <c:v>1</c:v>
                      </c:pt>
                      <c:pt idx="133">
                        <c:v>1</c:v>
                      </c:pt>
                      <c:pt idx="134">
                        <c:v>1</c:v>
                      </c:pt>
                      <c:pt idx="135">
                        <c:v>1</c:v>
                      </c:pt>
                      <c:pt idx="136">
                        <c:v>1</c:v>
                      </c:pt>
                      <c:pt idx="137">
                        <c:v>1</c:v>
                      </c:pt>
                      <c:pt idx="138">
                        <c:v>1</c:v>
                      </c:pt>
                      <c:pt idx="139">
                        <c:v>1</c:v>
                      </c:pt>
                      <c:pt idx="140">
                        <c:v>1</c:v>
                      </c:pt>
                      <c:pt idx="141">
                        <c:v>1</c:v>
                      </c:pt>
                      <c:pt idx="142">
                        <c:v>1</c:v>
                      </c:pt>
                      <c:pt idx="143">
                        <c:v>1</c:v>
                      </c:pt>
                      <c:pt idx="144">
                        <c:v>1</c:v>
                      </c:pt>
                      <c:pt idx="145">
                        <c:v>1</c:v>
                      </c:pt>
                      <c:pt idx="146">
                        <c:v>1</c:v>
                      </c:pt>
                      <c:pt idx="147">
                        <c:v>1</c:v>
                      </c:pt>
                      <c:pt idx="148">
                        <c:v>1</c:v>
                      </c:pt>
                      <c:pt idx="149">
                        <c:v>1</c:v>
                      </c:pt>
                      <c:pt idx="150">
                        <c:v>1</c:v>
                      </c:pt>
                      <c:pt idx="151">
                        <c:v>1</c:v>
                      </c:pt>
                      <c:pt idx="152">
                        <c:v>1</c:v>
                      </c:pt>
                      <c:pt idx="153">
                        <c:v>1</c:v>
                      </c:pt>
                      <c:pt idx="154">
                        <c:v>1</c:v>
                      </c:pt>
                      <c:pt idx="155">
                        <c:v>1</c:v>
                      </c:pt>
                      <c:pt idx="156">
                        <c:v>1</c:v>
                      </c:pt>
                      <c:pt idx="157">
                        <c:v>1</c:v>
                      </c:pt>
                      <c:pt idx="158">
                        <c:v>1</c:v>
                      </c:pt>
                      <c:pt idx="159">
                        <c:v>1</c:v>
                      </c:pt>
                      <c:pt idx="160">
                        <c:v>1</c:v>
                      </c:pt>
                      <c:pt idx="161">
                        <c:v>1</c:v>
                      </c:pt>
                      <c:pt idx="162">
                        <c:v>1</c:v>
                      </c:pt>
                      <c:pt idx="163">
                        <c:v>1</c:v>
                      </c:pt>
                      <c:pt idx="164">
                        <c:v>1</c:v>
                      </c:pt>
                      <c:pt idx="165">
                        <c:v>1</c:v>
                      </c:pt>
                      <c:pt idx="166">
                        <c:v>1</c:v>
                      </c:pt>
                      <c:pt idx="167">
                        <c:v>1</c:v>
                      </c:pt>
                      <c:pt idx="168">
                        <c:v>1</c:v>
                      </c:pt>
                      <c:pt idx="169">
                        <c:v>1</c:v>
                      </c:pt>
                      <c:pt idx="170">
                        <c:v>1</c:v>
                      </c:pt>
                      <c:pt idx="171">
                        <c:v>1</c:v>
                      </c:pt>
                      <c:pt idx="172">
                        <c:v>1</c:v>
                      </c:pt>
                      <c:pt idx="173">
                        <c:v>1</c:v>
                      </c:pt>
                      <c:pt idx="174">
                        <c:v>1</c:v>
                      </c:pt>
                      <c:pt idx="175">
                        <c:v>1</c:v>
                      </c:pt>
                      <c:pt idx="176">
                        <c:v>1</c:v>
                      </c:pt>
                      <c:pt idx="177">
                        <c:v>1</c:v>
                      </c:pt>
                      <c:pt idx="178">
                        <c:v>1</c:v>
                      </c:pt>
                      <c:pt idx="179">
                        <c:v>1</c:v>
                      </c:pt>
                      <c:pt idx="180">
                        <c:v>1</c:v>
                      </c:pt>
                      <c:pt idx="181">
                        <c:v>1</c:v>
                      </c:pt>
                      <c:pt idx="182">
                        <c:v>1</c:v>
                      </c:pt>
                      <c:pt idx="183">
                        <c:v>1</c:v>
                      </c:pt>
                      <c:pt idx="184">
                        <c:v>1</c:v>
                      </c:pt>
                      <c:pt idx="185">
                        <c:v>1</c:v>
                      </c:pt>
                      <c:pt idx="186">
                        <c:v>1</c:v>
                      </c:pt>
                      <c:pt idx="187">
                        <c:v>1</c:v>
                      </c:pt>
                      <c:pt idx="188">
                        <c:v>1</c:v>
                      </c:pt>
                      <c:pt idx="189">
                        <c:v>1</c:v>
                      </c:pt>
                      <c:pt idx="190">
                        <c:v>1</c:v>
                      </c:pt>
                      <c:pt idx="191">
                        <c:v>1</c:v>
                      </c:pt>
                      <c:pt idx="192">
                        <c:v>1</c:v>
                      </c:pt>
                      <c:pt idx="193">
                        <c:v>1</c:v>
                      </c:pt>
                      <c:pt idx="194">
                        <c:v>1</c:v>
                      </c:pt>
                      <c:pt idx="195">
                        <c:v>1</c:v>
                      </c:pt>
                      <c:pt idx="196">
                        <c:v>1</c:v>
                      </c:pt>
                      <c:pt idx="197">
                        <c:v>1</c:v>
                      </c:pt>
                      <c:pt idx="198">
                        <c:v>1</c:v>
                      </c:pt>
                      <c:pt idx="199">
                        <c:v>1</c:v>
                      </c:pt>
                      <c:pt idx="200">
                        <c:v>1</c:v>
                      </c:pt>
                      <c:pt idx="201">
                        <c:v>1</c:v>
                      </c:pt>
                      <c:pt idx="202">
                        <c:v>1</c:v>
                      </c:pt>
                      <c:pt idx="203">
                        <c:v>1</c:v>
                      </c:pt>
                      <c:pt idx="204">
                        <c:v>1</c:v>
                      </c:pt>
                      <c:pt idx="205">
                        <c:v>1</c:v>
                      </c:pt>
                      <c:pt idx="206">
                        <c:v>1</c:v>
                      </c:pt>
                      <c:pt idx="207">
                        <c:v>1</c:v>
                      </c:pt>
                      <c:pt idx="208">
                        <c:v>1</c:v>
                      </c:pt>
                      <c:pt idx="209">
                        <c:v>1</c:v>
                      </c:pt>
                      <c:pt idx="210">
                        <c:v>1</c:v>
                      </c:pt>
                      <c:pt idx="211">
                        <c:v>1</c:v>
                      </c:pt>
                      <c:pt idx="212">
                        <c:v>1</c:v>
                      </c:pt>
                      <c:pt idx="213">
                        <c:v>1</c:v>
                      </c:pt>
                      <c:pt idx="214">
                        <c:v>1</c:v>
                      </c:pt>
                      <c:pt idx="215">
                        <c:v>1</c:v>
                      </c:pt>
                      <c:pt idx="216">
                        <c:v>1</c:v>
                      </c:pt>
                      <c:pt idx="217">
                        <c:v>1</c:v>
                      </c:pt>
                      <c:pt idx="218">
                        <c:v>1</c:v>
                      </c:pt>
                      <c:pt idx="219">
                        <c:v>1</c:v>
                      </c:pt>
                      <c:pt idx="220">
                        <c:v>1</c:v>
                      </c:pt>
                      <c:pt idx="221">
                        <c:v>1</c:v>
                      </c:pt>
                      <c:pt idx="222">
                        <c:v>1</c:v>
                      </c:pt>
                      <c:pt idx="223">
                        <c:v>1</c:v>
                      </c:pt>
                      <c:pt idx="224">
                        <c:v>1</c:v>
                      </c:pt>
                      <c:pt idx="225">
                        <c:v>1</c:v>
                      </c:pt>
                      <c:pt idx="226">
                        <c:v>1</c:v>
                      </c:pt>
                      <c:pt idx="227">
                        <c:v>1</c:v>
                      </c:pt>
                      <c:pt idx="228">
                        <c:v>1</c:v>
                      </c:pt>
                      <c:pt idx="229">
                        <c:v>1</c:v>
                      </c:pt>
                      <c:pt idx="230">
                        <c:v>1</c:v>
                      </c:pt>
                      <c:pt idx="231">
                        <c:v>1</c:v>
                      </c:pt>
                      <c:pt idx="232">
                        <c:v>1</c:v>
                      </c:pt>
                      <c:pt idx="233">
                        <c:v>1</c:v>
                      </c:pt>
                      <c:pt idx="234">
                        <c:v>1</c:v>
                      </c:pt>
                      <c:pt idx="235">
                        <c:v>1</c:v>
                      </c:pt>
                      <c:pt idx="236">
                        <c:v>1</c:v>
                      </c:pt>
                      <c:pt idx="237">
                        <c:v>1</c:v>
                      </c:pt>
                      <c:pt idx="238">
                        <c:v>1</c:v>
                      </c:pt>
                      <c:pt idx="239">
                        <c:v>1</c:v>
                      </c:pt>
                      <c:pt idx="240">
                        <c:v>1</c:v>
                      </c:pt>
                      <c:pt idx="241">
                        <c:v>1</c:v>
                      </c:pt>
                      <c:pt idx="242">
                        <c:v>1</c:v>
                      </c:pt>
                      <c:pt idx="243">
                        <c:v>1</c:v>
                      </c:pt>
                      <c:pt idx="244">
                        <c:v>1</c:v>
                      </c:pt>
                      <c:pt idx="245">
                        <c:v>1</c:v>
                      </c:pt>
                      <c:pt idx="246">
                        <c:v>1</c:v>
                      </c:pt>
                      <c:pt idx="247">
                        <c:v>1</c:v>
                      </c:pt>
                      <c:pt idx="248">
                        <c:v>1</c:v>
                      </c:pt>
                      <c:pt idx="249">
                        <c:v>1</c:v>
                      </c:pt>
                      <c:pt idx="250">
                        <c:v>1</c:v>
                      </c:pt>
                      <c:pt idx="251">
                        <c:v>1</c:v>
                      </c:pt>
                      <c:pt idx="252">
                        <c:v>1</c:v>
                      </c:pt>
                      <c:pt idx="253">
                        <c:v>1</c:v>
                      </c:pt>
                      <c:pt idx="254">
                        <c:v>1</c:v>
                      </c:pt>
                      <c:pt idx="255">
                        <c:v>1</c:v>
                      </c:pt>
                      <c:pt idx="256">
                        <c:v>1</c:v>
                      </c:pt>
                      <c:pt idx="257">
                        <c:v>1</c:v>
                      </c:pt>
                      <c:pt idx="258">
                        <c:v>1</c:v>
                      </c:pt>
                      <c:pt idx="259">
                        <c:v>1</c:v>
                      </c:pt>
                      <c:pt idx="260">
                        <c:v>1</c:v>
                      </c:pt>
                      <c:pt idx="261">
                        <c:v>1</c:v>
                      </c:pt>
                      <c:pt idx="262">
                        <c:v>1</c:v>
                      </c:pt>
                      <c:pt idx="263">
                        <c:v>1</c:v>
                      </c:pt>
                      <c:pt idx="264">
                        <c:v>1</c:v>
                      </c:pt>
                      <c:pt idx="265">
                        <c:v>1</c:v>
                      </c:pt>
                      <c:pt idx="266">
                        <c:v>1</c:v>
                      </c:pt>
                      <c:pt idx="267">
                        <c:v>1</c:v>
                      </c:pt>
                      <c:pt idx="268">
                        <c:v>1</c:v>
                      </c:pt>
                      <c:pt idx="269">
                        <c:v>1</c:v>
                      </c:pt>
                      <c:pt idx="270">
                        <c:v>1</c:v>
                      </c:pt>
                      <c:pt idx="271">
                        <c:v>1</c:v>
                      </c:pt>
                      <c:pt idx="272">
                        <c:v>1</c:v>
                      </c:pt>
                      <c:pt idx="273">
                        <c:v>1</c:v>
                      </c:pt>
                      <c:pt idx="274">
                        <c:v>1</c:v>
                      </c:pt>
                      <c:pt idx="275">
                        <c:v>1</c:v>
                      </c:pt>
                      <c:pt idx="276">
                        <c:v>1</c:v>
                      </c:pt>
                      <c:pt idx="277">
                        <c:v>1</c:v>
                      </c:pt>
                      <c:pt idx="278">
                        <c:v>1</c:v>
                      </c:pt>
                      <c:pt idx="279">
                        <c:v>1</c:v>
                      </c:pt>
                      <c:pt idx="280">
                        <c:v>1</c:v>
                      </c:pt>
                      <c:pt idx="281">
                        <c:v>1</c:v>
                      </c:pt>
                      <c:pt idx="282">
                        <c:v>1</c:v>
                      </c:pt>
                      <c:pt idx="283">
                        <c:v>1</c:v>
                      </c:pt>
                      <c:pt idx="284">
                        <c:v>1</c:v>
                      </c:pt>
                      <c:pt idx="285">
                        <c:v>1</c:v>
                      </c:pt>
                      <c:pt idx="286">
                        <c:v>1</c:v>
                      </c:pt>
                      <c:pt idx="287">
                        <c:v>1</c:v>
                      </c:pt>
                      <c:pt idx="288">
                        <c:v>1</c:v>
                      </c:pt>
                      <c:pt idx="289">
                        <c:v>1</c:v>
                      </c:pt>
                      <c:pt idx="290">
                        <c:v>1</c:v>
                      </c:pt>
                      <c:pt idx="291">
                        <c:v>1</c:v>
                      </c:pt>
                      <c:pt idx="292">
                        <c:v>1</c:v>
                      </c:pt>
                      <c:pt idx="293">
                        <c:v>1</c:v>
                      </c:pt>
                      <c:pt idx="294">
                        <c:v>1</c:v>
                      </c:pt>
                      <c:pt idx="295">
                        <c:v>1</c:v>
                      </c:pt>
                      <c:pt idx="296">
                        <c:v>1</c:v>
                      </c:pt>
                      <c:pt idx="297">
                        <c:v>1</c:v>
                      </c:pt>
                      <c:pt idx="298">
                        <c:v>1</c:v>
                      </c:pt>
                      <c:pt idx="299">
                        <c:v>1</c:v>
                      </c:pt>
                      <c:pt idx="300">
                        <c:v>1</c:v>
                      </c:pt>
                      <c:pt idx="301">
                        <c:v>1</c:v>
                      </c:pt>
                      <c:pt idx="302">
                        <c:v>1</c:v>
                      </c:pt>
                      <c:pt idx="303">
                        <c:v>1</c:v>
                      </c:pt>
                      <c:pt idx="304">
                        <c:v>1</c:v>
                      </c:pt>
                      <c:pt idx="305">
                        <c:v>1</c:v>
                      </c:pt>
                      <c:pt idx="306">
                        <c:v>1</c:v>
                      </c:pt>
                      <c:pt idx="307">
                        <c:v>1</c:v>
                      </c:pt>
                      <c:pt idx="308">
                        <c:v>1</c:v>
                      </c:pt>
                      <c:pt idx="309">
                        <c:v>1</c:v>
                      </c:pt>
                      <c:pt idx="310">
                        <c:v>1</c:v>
                      </c:pt>
                      <c:pt idx="311">
                        <c:v>1</c:v>
                      </c:pt>
                      <c:pt idx="312">
                        <c:v>1</c:v>
                      </c:pt>
                      <c:pt idx="313">
                        <c:v>1</c:v>
                      </c:pt>
                      <c:pt idx="314">
                        <c:v>1</c:v>
                      </c:pt>
                      <c:pt idx="315">
                        <c:v>1</c:v>
                      </c:pt>
                      <c:pt idx="316">
                        <c:v>1</c:v>
                      </c:pt>
                      <c:pt idx="317">
                        <c:v>1</c:v>
                      </c:pt>
                      <c:pt idx="318">
                        <c:v>1</c:v>
                      </c:pt>
                      <c:pt idx="319">
                        <c:v>1</c:v>
                      </c:pt>
                      <c:pt idx="320">
                        <c:v>1</c:v>
                      </c:pt>
                      <c:pt idx="321">
                        <c:v>1</c:v>
                      </c:pt>
                      <c:pt idx="322">
                        <c:v>1</c:v>
                      </c:pt>
                      <c:pt idx="323">
                        <c:v>1</c:v>
                      </c:pt>
                      <c:pt idx="324">
                        <c:v>1</c:v>
                      </c:pt>
                      <c:pt idx="325">
                        <c:v>1</c:v>
                      </c:pt>
                      <c:pt idx="326">
                        <c:v>1</c:v>
                      </c:pt>
                      <c:pt idx="327">
                        <c:v>1</c:v>
                      </c:pt>
                      <c:pt idx="328">
                        <c:v>1</c:v>
                      </c:pt>
                      <c:pt idx="329">
                        <c:v>1</c:v>
                      </c:pt>
                      <c:pt idx="330">
                        <c:v>1</c:v>
                      </c:pt>
                      <c:pt idx="331">
                        <c:v>1</c:v>
                      </c:pt>
                      <c:pt idx="332">
                        <c:v>1</c:v>
                      </c:pt>
                      <c:pt idx="333">
                        <c:v>1</c:v>
                      </c:pt>
                      <c:pt idx="334">
                        <c:v>1</c:v>
                      </c:pt>
                      <c:pt idx="335">
                        <c:v>1</c:v>
                      </c:pt>
                      <c:pt idx="336">
                        <c:v>1</c:v>
                      </c:pt>
                      <c:pt idx="337">
                        <c:v>1</c:v>
                      </c:pt>
                      <c:pt idx="338">
                        <c:v>1</c:v>
                      </c:pt>
                      <c:pt idx="339">
                        <c:v>1</c:v>
                      </c:pt>
                      <c:pt idx="340">
                        <c:v>1</c:v>
                      </c:pt>
                      <c:pt idx="341">
                        <c:v>1</c:v>
                      </c:pt>
                      <c:pt idx="342">
                        <c:v>1</c:v>
                      </c:pt>
                      <c:pt idx="343">
                        <c:v>1</c:v>
                      </c:pt>
                      <c:pt idx="344">
                        <c:v>1</c:v>
                      </c:pt>
                      <c:pt idx="345">
                        <c:v>1</c:v>
                      </c:pt>
                      <c:pt idx="346">
                        <c:v>1</c:v>
                      </c:pt>
                      <c:pt idx="347">
                        <c:v>1</c:v>
                      </c:pt>
                      <c:pt idx="348">
                        <c:v>1</c:v>
                      </c:pt>
                      <c:pt idx="349">
                        <c:v>1</c:v>
                      </c:pt>
                      <c:pt idx="350">
                        <c:v>1</c:v>
                      </c:pt>
                      <c:pt idx="351">
                        <c:v>1</c:v>
                      </c:pt>
                      <c:pt idx="352">
                        <c:v>1</c:v>
                      </c:pt>
                      <c:pt idx="353">
                        <c:v>1</c:v>
                      </c:pt>
                      <c:pt idx="354">
                        <c:v>1</c:v>
                      </c:pt>
                      <c:pt idx="355">
                        <c:v>1</c:v>
                      </c:pt>
                      <c:pt idx="356">
                        <c:v>1</c:v>
                      </c:pt>
                      <c:pt idx="357">
                        <c:v>1</c:v>
                      </c:pt>
                      <c:pt idx="358">
                        <c:v>1</c:v>
                      </c:pt>
                      <c:pt idx="359">
                        <c:v>1</c:v>
                      </c:pt>
                      <c:pt idx="360">
                        <c:v>1</c:v>
                      </c:pt>
                      <c:pt idx="361">
                        <c:v>1</c:v>
                      </c:pt>
                      <c:pt idx="362">
                        <c:v>1</c:v>
                      </c:pt>
                      <c:pt idx="363">
                        <c:v>1</c:v>
                      </c:pt>
                      <c:pt idx="364">
                        <c:v>1</c:v>
                      </c:pt>
                      <c:pt idx="365">
                        <c:v>1</c:v>
                      </c:pt>
                      <c:pt idx="366">
                        <c:v>1</c:v>
                      </c:pt>
                      <c:pt idx="367">
                        <c:v>1</c:v>
                      </c:pt>
                      <c:pt idx="368">
                        <c:v>1</c:v>
                      </c:pt>
                      <c:pt idx="369">
                        <c:v>1</c:v>
                      </c:pt>
                      <c:pt idx="370">
                        <c:v>1</c:v>
                      </c:pt>
                      <c:pt idx="371">
                        <c:v>1</c:v>
                      </c:pt>
                      <c:pt idx="372">
                        <c:v>1</c:v>
                      </c:pt>
                      <c:pt idx="373">
                        <c:v>1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342F-464C-ACF5-4B20124523FC}"/>
                  </c:ext>
                </c:extLst>
              </c15:ser>
            </c15:filteredScatterSeries>
            <c15:filteredScatte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Active!$T$20</c15:sqref>
                        </c15:formulaRef>
                      </c:ext>
                    </c:extLst>
                    <c:strCache>
                      <c:ptCount val="1"/>
                      <c:pt idx="0">
                        <c:v>Wt*Diff2</c:v>
                      </c:pt>
                    </c:strCache>
                  </c:strRef>
                </c:tx>
                <c:spPr>
                  <a:ln w="28575">
                    <a:noFill/>
                  </a:ln>
                </c:spP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Active!$F$21:$F$923</c15:sqref>
                        </c15:formulaRef>
                      </c:ext>
                    </c:extLst>
                    <c:numCache>
                      <c:formatCode>General</c:formatCode>
                      <c:ptCount val="903"/>
                      <c:pt idx="0">
                        <c:v>-25736</c:v>
                      </c:pt>
                      <c:pt idx="1">
                        <c:v>-25175</c:v>
                      </c:pt>
                      <c:pt idx="2">
                        <c:v>-25174.5</c:v>
                      </c:pt>
                      <c:pt idx="3">
                        <c:v>-22115</c:v>
                      </c:pt>
                      <c:pt idx="4">
                        <c:v>-22114.5</c:v>
                      </c:pt>
                      <c:pt idx="5">
                        <c:v>-19005</c:v>
                      </c:pt>
                      <c:pt idx="6">
                        <c:v>-18899</c:v>
                      </c:pt>
                      <c:pt idx="7">
                        <c:v>-18887</c:v>
                      </c:pt>
                      <c:pt idx="8">
                        <c:v>-18798</c:v>
                      </c:pt>
                      <c:pt idx="9">
                        <c:v>-18798</c:v>
                      </c:pt>
                      <c:pt idx="10">
                        <c:v>-18437</c:v>
                      </c:pt>
                      <c:pt idx="11">
                        <c:v>-17931</c:v>
                      </c:pt>
                      <c:pt idx="12">
                        <c:v>-17715</c:v>
                      </c:pt>
                      <c:pt idx="13">
                        <c:v>-17603</c:v>
                      </c:pt>
                      <c:pt idx="14">
                        <c:v>-17061</c:v>
                      </c:pt>
                      <c:pt idx="15">
                        <c:v>-17016</c:v>
                      </c:pt>
                      <c:pt idx="16">
                        <c:v>-16673</c:v>
                      </c:pt>
                      <c:pt idx="17">
                        <c:v>-16649</c:v>
                      </c:pt>
                      <c:pt idx="18">
                        <c:v>-16649</c:v>
                      </c:pt>
                      <c:pt idx="19">
                        <c:v>-16508</c:v>
                      </c:pt>
                      <c:pt idx="20">
                        <c:v>-16469</c:v>
                      </c:pt>
                      <c:pt idx="21">
                        <c:v>-15846</c:v>
                      </c:pt>
                      <c:pt idx="22">
                        <c:v>-15841</c:v>
                      </c:pt>
                      <c:pt idx="23">
                        <c:v>-15810</c:v>
                      </c:pt>
                      <c:pt idx="24">
                        <c:v>-15798</c:v>
                      </c:pt>
                      <c:pt idx="25">
                        <c:v>-15786</c:v>
                      </c:pt>
                      <c:pt idx="26">
                        <c:v>-15738</c:v>
                      </c:pt>
                      <c:pt idx="27">
                        <c:v>-15690</c:v>
                      </c:pt>
                      <c:pt idx="28">
                        <c:v>-15293</c:v>
                      </c:pt>
                      <c:pt idx="29">
                        <c:v>-15194</c:v>
                      </c:pt>
                      <c:pt idx="30">
                        <c:v>-15129</c:v>
                      </c:pt>
                      <c:pt idx="31">
                        <c:v>-15127</c:v>
                      </c:pt>
                      <c:pt idx="32">
                        <c:v>-15127</c:v>
                      </c:pt>
                      <c:pt idx="33">
                        <c:v>-15086</c:v>
                      </c:pt>
                      <c:pt idx="34">
                        <c:v>-14883</c:v>
                      </c:pt>
                      <c:pt idx="35">
                        <c:v>-14631</c:v>
                      </c:pt>
                      <c:pt idx="36">
                        <c:v>-14586</c:v>
                      </c:pt>
                      <c:pt idx="37">
                        <c:v>-14585.5</c:v>
                      </c:pt>
                      <c:pt idx="38">
                        <c:v>-14576</c:v>
                      </c:pt>
                      <c:pt idx="39">
                        <c:v>-14571</c:v>
                      </c:pt>
                      <c:pt idx="40">
                        <c:v>-14571</c:v>
                      </c:pt>
                      <c:pt idx="41">
                        <c:v>-14528</c:v>
                      </c:pt>
                      <c:pt idx="42">
                        <c:v>-14427</c:v>
                      </c:pt>
                      <c:pt idx="43">
                        <c:v>-14135</c:v>
                      </c:pt>
                      <c:pt idx="44">
                        <c:v>-12794</c:v>
                      </c:pt>
                      <c:pt idx="45">
                        <c:v>-12794</c:v>
                      </c:pt>
                      <c:pt idx="46">
                        <c:v>-12093</c:v>
                      </c:pt>
                      <c:pt idx="47">
                        <c:v>-12057</c:v>
                      </c:pt>
                      <c:pt idx="48">
                        <c:v>-12055</c:v>
                      </c:pt>
                      <c:pt idx="49">
                        <c:v>-12050</c:v>
                      </c:pt>
                      <c:pt idx="50">
                        <c:v>-12045</c:v>
                      </c:pt>
                      <c:pt idx="51">
                        <c:v>-12045</c:v>
                      </c:pt>
                      <c:pt idx="52">
                        <c:v>-12041.5</c:v>
                      </c:pt>
                      <c:pt idx="53">
                        <c:v>-12038</c:v>
                      </c:pt>
                      <c:pt idx="54">
                        <c:v>-11997</c:v>
                      </c:pt>
                      <c:pt idx="55">
                        <c:v>-11990</c:v>
                      </c:pt>
                      <c:pt idx="56">
                        <c:v>-11909.5</c:v>
                      </c:pt>
                      <c:pt idx="57">
                        <c:v>-11896</c:v>
                      </c:pt>
                      <c:pt idx="58">
                        <c:v>-11382.5</c:v>
                      </c:pt>
                      <c:pt idx="59">
                        <c:v>-10826</c:v>
                      </c:pt>
                      <c:pt idx="60">
                        <c:v>-10790</c:v>
                      </c:pt>
                      <c:pt idx="61">
                        <c:v>-6524</c:v>
                      </c:pt>
                      <c:pt idx="62">
                        <c:v>-6479.5</c:v>
                      </c:pt>
                      <c:pt idx="63">
                        <c:v>-6455.5</c:v>
                      </c:pt>
                      <c:pt idx="64">
                        <c:v>-6339</c:v>
                      </c:pt>
                      <c:pt idx="65">
                        <c:v>-4597</c:v>
                      </c:pt>
                      <c:pt idx="66">
                        <c:v>-4597</c:v>
                      </c:pt>
                      <c:pt idx="67">
                        <c:v>-4597</c:v>
                      </c:pt>
                      <c:pt idx="68">
                        <c:v>-3933</c:v>
                      </c:pt>
                      <c:pt idx="69">
                        <c:v>-3932.5</c:v>
                      </c:pt>
                      <c:pt idx="70">
                        <c:v>-2170.5</c:v>
                      </c:pt>
                      <c:pt idx="71">
                        <c:v>-2083</c:v>
                      </c:pt>
                      <c:pt idx="72">
                        <c:v>-1566.5</c:v>
                      </c:pt>
                      <c:pt idx="73">
                        <c:v>-1544</c:v>
                      </c:pt>
                      <c:pt idx="74">
                        <c:v>-1467</c:v>
                      </c:pt>
                      <c:pt idx="75">
                        <c:v>-1412</c:v>
                      </c:pt>
                      <c:pt idx="76">
                        <c:v>-1215</c:v>
                      </c:pt>
                      <c:pt idx="77">
                        <c:v>-1215</c:v>
                      </c:pt>
                      <c:pt idx="78">
                        <c:v>-1056</c:v>
                      </c:pt>
                      <c:pt idx="79">
                        <c:v>-780</c:v>
                      </c:pt>
                      <c:pt idx="80">
                        <c:v>-696.5</c:v>
                      </c:pt>
                      <c:pt idx="81">
                        <c:v>-696.5</c:v>
                      </c:pt>
                      <c:pt idx="82">
                        <c:v>-248</c:v>
                      </c:pt>
                      <c:pt idx="83">
                        <c:v>-176.5</c:v>
                      </c:pt>
                      <c:pt idx="84">
                        <c:v>-137</c:v>
                      </c:pt>
                      <c:pt idx="85">
                        <c:v>-125</c:v>
                      </c:pt>
                      <c:pt idx="86">
                        <c:v>-68.5</c:v>
                      </c:pt>
                      <c:pt idx="87">
                        <c:v>-25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363</c:v>
                      </c:pt>
                      <c:pt idx="92">
                        <c:v>1138.5</c:v>
                      </c:pt>
                      <c:pt idx="93">
                        <c:v>1166</c:v>
                      </c:pt>
                      <c:pt idx="94">
                        <c:v>1686</c:v>
                      </c:pt>
                      <c:pt idx="95">
                        <c:v>1854</c:v>
                      </c:pt>
                      <c:pt idx="96">
                        <c:v>2225</c:v>
                      </c:pt>
                      <c:pt idx="97">
                        <c:v>2949</c:v>
                      </c:pt>
                      <c:pt idx="98">
                        <c:v>3584</c:v>
                      </c:pt>
                      <c:pt idx="99">
                        <c:v>4380</c:v>
                      </c:pt>
                      <c:pt idx="100">
                        <c:v>6037.5</c:v>
                      </c:pt>
                      <c:pt idx="101">
                        <c:v>6053</c:v>
                      </c:pt>
                      <c:pt idx="102">
                        <c:v>6089</c:v>
                      </c:pt>
                      <c:pt idx="103">
                        <c:v>6214</c:v>
                      </c:pt>
                      <c:pt idx="104">
                        <c:v>6222.5</c:v>
                      </c:pt>
                      <c:pt idx="105">
                        <c:v>6234.5</c:v>
                      </c:pt>
                      <c:pt idx="106">
                        <c:v>6238</c:v>
                      </c:pt>
                      <c:pt idx="107">
                        <c:v>6617.5</c:v>
                      </c:pt>
                      <c:pt idx="108">
                        <c:v>6681</c:v>
                      </c:pt>
                      <c:pt idx="109">
                        <c:v>6681</c:v>
                      </c:pt>
                      <c:pt idx="110">
                        <c:v>6732.5</c:v>
                      </c:pt>
                      <c:pt idx="111">
                        <c:v>6741</c:v>
                      </c:pt>
                      <c:pt idx="112">
                        <c:v>6753</c:v>
                      </c:pt>
                      <c:pt idx="113">
                        <c:v>6811.5</c:v>
                      </c:pt>
                      <c:pt idx="114">
                        <c:v>6825</c:v>
                      </c:pt>
                      <c:pt idx="115">
                        <c:v>6869.5</c:v>
                      </c:pt>
                      <c:pt idx="116">
                        <c:v>7292</c:v>
                      </c:pt>
                      <c:pt idx="117">
                        <c:v>7300.5</c:v>
                      </c:pt>
                      <c:pt idx="118">
                        <c:v>7304</c:v>
                      </c:pt>
                      <c:pt idx="119">
                        <c:v>7333</c:v>
                      </c:pt>
                      <c:pt idx="120">
                        <c:v>7345</c:v>
                      </c:pt>
                      <c:pt idx="121">
                        <c:v>7448</c:v>
                      </c:pt>
                      <c:pt idx="122">
                        <c:v>7472</c:v>
                      </c:pt>
                      <c:pt idx="123">
                        <c:v>7583</c:v>
                      </c:pt>
                      <c:pt idx="124">
                        <c:v>7902</c:v>
                      </c:pt>
                      <c:pt idx="125">
                        <c:v>8006</c:v>
                      </c:pt>
                      <c:pt idx="126">
                        <c:v>8627</c:v>
                      </c:pt>
                      <c:pt idx="127">
                        <c:v>8663</c:v>
                      </c:pt>
                      <c:pt idx="128">
                        <c:v>8735</c:v>
                      </c:pt>
                      <c:pt idx="129">
                        <c:v>10337</c:v>
                      </c:pt>
                      <c:pt idx="130">
                        <c:v>10441</c:v>
                      </c:pt>
                      <c:pt idx="131">
                        <c:v>11068</c:v>
                      </c:pt>
                      <c:pt idx="132">
                        <c:v>12867.5</c:v>
                      </c:pt>
                      <c:pt idx="133">
                        <c:v>12967</c:v>
                      </c:pt>
                      <c:pt idx="134">
                        <c:v>12970.5</c:v>
                      </c:pt>
                      <c:pt idx="135">
                        <c:v>12972</c:v>
                      </c:pt>
                      <c:pt idx="136">
                        <c:v>13463</c:v>
                      </c:pt>
                      <c:pt idx="137">
                        <c:v>13562.5</c:v>
                      </c:pt>
                      <c:pt idx="138">
                        <c:v>13570</c:v>
                      </c:pt>
                      <c:pt idx="139">
                        <c:v>14263</c:v>
                      </c:pt>
                      <c:pt idx="140">
                        <c:v>14820.5</c:v>
                      </c:pt>
                      <c:pt idx="141">
                        <c:v>14870</c:v>
                      </c:pt>
                      <c:pt idx="142">
                        <c:v>14927</c:v>
                      </c:pt>
                      <c:pt idx="143">
                        <c:v>15260</c:v>
                      </c:pt>
                      <c:pt idx="144">
                        <c:v>15533</c:v>
                      </c:pt>
                      <c:pt idx="145">
                        <c:v>15538</c:v>
                      </c:pt>
                      <c:pt idx="146">
                        <c:v>15553</c:v>
                      </c:pt>
                      <c:pt idx="147">
                        <c:v>15580</c:v>
                      </c:pt>
                      <c:pt idx="148">
                        <c:v>16053</c:v>
                      </c:pt>
                      <c:pt idx="149">
                        <c:v>16071</c:v>
                      </c:pt>
                      <c:pt idx="150">
                        <c:v>16167.5</c:v>
                      </c:pt>
                      <c:pt idx="151">
                        <c:v>16173</c:v>
                      </c:pt>
                      <c:pt idx="152">
                        <c:v>16214</c:v>
                      </c:pt>
                      <c:pt idx="153">
                        <c:v>16281</c:v>
                      </c:pt>
                      <c:pt idx="154">
                        <c:v>16615.5</c:v>
                      </c:pt>
                      <c:pt idx="155">
                        <c:v>16620.5</c:v>
                      </c:pt>
                      <c:pt idx="156">
                        <c:v>16641</c:v>
                      </c:pt>
                      <c:pt idx="157">
                        <c:v>16643</c:v>
                      </c:pt>
                      <c:pt idx="158">
                        <c:v>16644.5</c:v>
                      </c:pt>
                      <c:pt idx="159">
                        <c:v>16667</c:v>
                      </c:pt>
                      <c:pt idx="160">
                        <c:v>16672</c:v>
                      </c:pt>
                      <c:pt idx="161">
                        <c:v>16693</c:v>
                      </c:pt>
                      <c:pt idx="162">
                        <c:v>16720</c:v>
                      </c:pt>
                      <c:pt idx="163">
                        <c:v>16730.5</c:v>
                      </c:pt>
                      <c:pt idx="164">
                        <c:v>16730.5</c:v>
                      </c:pt>
                      <c:pt idx="165">
                        <c:v>16780</c:v>
                      </c:pt>
                      <c:pt idx="166">
                        <c:v>16787</c:v>
                      </c:pt>
                      <c:pt idx="167">
                        <c:v>16792</c:v>
                      </c:pt>
                      <c:pt idx="168">
                        <c:v>16845</c:v>
                      </c:pt>
                      <c:pt idx="169">
                        <c:v>16848.5</c:v>
                      </c:pt>
                      <c:pt idx="170">
                        <c:v>16852</c:v>
                      </c:pt>
                      <c:pt idx="171">
                        <c:v>16862.5</c:v>
                      </c:pt>
                      <c:pt idx="172">
                        <c:v>17272.5</c:v>
                      </c:pt>
                      <c:pt idx="173">
                        <c:v>17307</c:v>
                      </c:pt>
                      <c:pt idx="174">
                        <c:v>17310.5</c:v>
                      </c:pt>
                      <c:pt idx="175">
                        <c:v>17319</c:v>
                      </c:pt>
                      <c:pt idx="176">
                        <c:v>17327.5</c:v>
                      </c:pt>
                      <c:pt idx="177">
                        <c:v>17343</c:v>
                      </c:pt>
                      <c:pt idx="178">
                        <c:v>17430.5</c:v>
                      </c:pt>
                      <c:pt idx="179">
                        <c:v>17452.5</c:v>
                      </c:pt>
                      <c:pt idx="180">
                        <c:v>17452.5</c:v>
                      </c:pt>
                      <c:pt idx="181">
                        <c:v>17484</c:v>
                      </c:pt>
                      <c:pt idx="182">
                        <c:v>17786</c:v>
                      </c:pt>
                      <c:pt idx="183">
                        <c:v>17807</c:v>
                      </c:pt>
                      <c:pt idx="184">
                        <c:v>17855</c:v>
                      </c:pt>
                      <c:pt idx="185">
                        <c:v>17890</c:v>
                      </c:pt>
                      <c:pt idx="186">
                        <c:v>17890.5</c:v>
                      </c:pt>
                      <c:pt idx="187">
                        <c:v>17890.5</c:v>
                      </c:pt>
                      <c:pt idx="188">
                        <c:v>17890.5</c:v>
                      </c:pt>
                      <c:pt idx="189">
                        <c:v>18005</c:v>
                      </c:pt>
                      <c:pt idx="190">
                        <c:v>18087.5</c:v>
                      </c:pt>
                      <c:pt idx="191">
                        <c:v>18087.5</c:v>
                      </c:pt>
                      <c:pt idx="192">
                        <c:v>18099.5</c:v>
                      </c:pt>
                      <c:pt idx="193">
                        <c:v>18494.5</c:v>
                      </c:pt>
                      <c:pt idx="194">
                        <c:v>18494.5</c:v>
                      </c:pt>
                      <c:pt idx="195">
                        <c:v>18494.5</c:v>
                      </c:pt>
                      <c:pt idx="196">
                        <c:v>18495</c:v>
                      </c:pt>
                      <c:pt idx="197">
                        <c:v>18606</c:v>
                      </c:pt>
                      <c:pt idx="198">
                        <c:v>18609.5</c:v>
                      </c:pt>
                      <c:pt idx="199">
                        <c:v>18618</c:v>
                      </c:pt>
                      <c:pt idx="200">
                        <c:v>18651</c:v>
                      </c:pt>
                      <c:pt idx="201">
                        <c:v>18710.5</c:v>
                      </c:pt>
                      <c:pt idx="202">
                        <c:v>18710.5</c:v>
                      </c:pt>
                      <c:pt idx="203">
                        <c:v>18710.5</c:v>
                      </c:pt>
                      <c:pt idx="204">
                        <c:v>19069.5</c:v>
                      </c:pt>
                      <c:pt idx="205">
                        <c:v>19081.5</c:v>
                      </c:pt>
                      <c:pt idx="206">
                        <c:v>19105.5</c:v>
                      </c:pt>
                      <c:pt idx="207">
                        <c:v>19114</c:v>
                      </c:pt>
                      <c:pt idx="208">
                        <c:v>19122.5</c:v>
                      </c:pt>
                      <c:pt idx="209">
                        <c:v>19122.5</c:v>
                      </c:pt>
                      <c:pt idx="210">
                        <c:v>19153.5</c:v>
                      </c:pt>
                      <c:pt idx="211">
                        <c:v>19153.5</c:v>
                      </c:pt>
                      <c:pt idx="212">
                        <c:v>19257</c:v>
                      </c:pt>
                      <c:pt idx="213">
                        <c:v>19282</c:v>
                      </c:pt>
                      <c:pt idx="214">
                        <c:v>19282</c:v>
                      </c:pt>
                      <c:pt idx="215">
                        <c:v>19282</c:v>
                      </c:pt>
                      <c:pt idx="216">
                        <c:v>19285</c:v>
                      </c:pt>
                      <c:pt idx="217">
                        <c:v>19297</c:v>
                      </c:pt>
                      <c:pt idx="218">
                        <c:v>19314.5</c:v>
                      </c:pt>
                      <c:pt idx="219">
                        <c:v>19321.5</c:v>
                      </c:pt>
                      <c:pt idx="220">
                        <c:v>19321.5</c:v>
                      </c:pt>
                      <c:pt idx="221">
                        <c:v>19321.5</c:v>
                      </c:pt>
                      <c:pt idx="222">
                        <c:v>19337</c:v>
                      </c:pt>
                      <c:pt idx="223">
                        <c:v>19746</c:v>
                      </c:pt>
                      <c:pt idx="224">
                        <c:v>19754</c:v>
                      </c:pt>
                      <c:pt idx="225">
                        <c:v>19770</c:v>
                      </c:pt>
                      <c:pt idx="226">
                        <c:v>19805.5</c:v>
                      </c:pt>
                      <c:pt idx="227">
                        <c:v>19824.5</c:v>
                      </c:pt>
                      <c:pt idx="228">
                        <c:v>19824.5</c:v>
                      </c:pt>
                      <c:pt idx="229">
                        <c:v>19854</c:v>
                      </c:pt>
                      <c:pt idx="230">
                        <c:v>19871</c:v>
                      </c:pt>
                      <c:pt idx="231">
                        <c:v>19896.5</c:v>
                      </c:pt>
                      <c:pt idx="232">
                        <c:v>19896.5</c:v>
                      </c:pt>
                      <c:pt idx="233">
                        <c:v>19914</c:v>
                      </c:pt>
                      <c:pt idx="234">
                        <c:v>19951.5</c:v>
                      </c:pt>
                      <c:pt idx="235">
                        <c:v>19951.5</c:v>
                      </c:pt>
                      <c:pt idx="236">
                        <c:v>19989</c:v>
                      </c:pt>
                      <c:pt idx="237">
                        <c:v>20013</c:v>
                      </c:pt>
                      <c:pt idx="238">
                        <c:v>20364.5</c:v>
                      </c:pt>
                      <c:pt idx="239">
                        <c:v>20432</c:v>
                      </c:pt>
                      <c:pt idx="240">
                        <c:v>20460.5</c:v>
                      </c:pt>
                      <c:pt idx="241">
                        <c:v>20461</c:v>
                      </c:pt>
                      <c:pt idx="242">
                        <c:v>20462</c:v>
                      </c:pt>
                      <c:pt idx="243">
                        <c:v>20473</c:v>
                      </c:pt>
                      <c:pt idx="244">
                        <c:v>20476.5</c:v>
                      </c:pt>
                      <c:pt idx="245">
                        <c:v>20492</c:v>
                      </c:pt>
                      <c:pt idx="246">
                        <c:v>20495.5</c:v>
                      </c:pt>
                      <c:pt idx="247">
                        <c:v>20497</c:v>
                      </c:pt>
                      <c:pt idx="248">
                        <c:v>20523</c:v>
                      </c:pt>
                      <c:pt idx="249">
                        <c:v>20524.5</c:v>
                      </c:pt>
                      <c:pt idx="250">
                        <c:v>20533</c:v>
                      </c:pt>
                      <c:pt idx="251">
                        <c:v>20533</c:v>
                      </c:pt>
                      <c:pt idx="252">
                        <c:v>20533</c:v>
                      </c:pt>
                      <c:pt idx="253">
                        <c:v>20540</c:v>
                      </c:pt>
                      <c:pt idx="254">
                        <c:v>20548.5</c:v>
                      </c:pt>
                      <c:pt idx="255">
                        <c:v>20554</c:v>
                      </c:pt>
                      <c:pt idx="256">
                        <c:v>20554</c:v>
                      </c:pt>
                      <c:pt idx="257">
                        <c:v>20557</c:v>
                      </c:pt>
                      <c:pt idx="258">
                        <c:v>20560.5</c:v>
                      </c:pt>
                      <c:pt idx="259">
                        <c:v>20617</c:v>
                      </c:pt>
                      <c:pt idx="260">
                        <c:v>21003.5</c:v>
                      </c:pt>
                      <c:pt idx="261">
                        <c:v>21036</c:v>
                      </c:pt>
                      <c:pt idx="262">
                        <c:v>21183.5</c:v>
                      </c:pt>
                      <c:pt idx="263">
                        <c:v>21189</c:v>
                      </c:pt>
                      <c:pt idx="264">
                        <c:v>21707.5</c:v>
                      </c:pt>
                      <c:pt idx="265">
                        <c:v>21707.5</c:v>
                      </c:pt>
                      <c:pt idx="266">
                        <c:v>21707.5</c:v>
                      </c:pt>
                      <c:pt idx="267">
                        <c:v>21707.5</c:v>
                      </c:pt>
                      <c:pt idx="268">
                        <c:v>21707.5</c:v>
                      </c:pt>
                      <c:pt idx="269">
                        <c:v>21709</c:v>
                      </c:pt>
                      <c:pt idx="270">
                        <c:v>21709</c:v>
                      </c:pt>
                      <c:pt idx="271">
                        <c:v>21709</c:v>
                      </c:pt>
                      <c:pt idx="272">
                        <c:v>21709</c:v>
                      </c:pt>
                      <c:pt idx="273">
                        <c:v>21709</c:v>
                      </c:pt>
                      <c:pt idx="274">
                        <c:v>21709</c:v>
                      </c:pt>
                      <c:pt idx="275">
                        <c:v>21748</c:v>
                      </c:pt>
                      <c:pt idx="276">
                        <c:v>21748</c:v>
                      </c:pt>
                      <c:pt idx="277">
                        <c:v>21748</c:v>
                      </c:pt>
                      <c:pt idx="278">
                        <c:v>21800</c:v>
                      </c:pt>
                      <c:pt idx="279">
                        <c:v>21800</c:v>
                      </c:pt>
                      <c:pt idx="280">
                        <c:v>21800</c:v>
                      </c:pt>
                      <c:pt idx="281">
                        <c:v>21800</c:v>
                      </c:pt>
                      <c:pt idx="282">
                        <c:v>21800</c:v>
                      </c:pt>
                      <c:pt idx="283">
                        <c:v>21800</c:v>
                      </c:pt>
                      <c:pt idx="284">
                        <c:v>21805</c:v>
                      </c:pt>
                      <c:pt idx="285">
                        <c:v>21829</c:v>
                      </c:pt>
                      <c:pt idx="286">
                        <c:v>21832.5</c:v>
                      </c:pt>
                      <c:pt idx="287">
                        <c:v>21832.5</c:v>
                      </c:pt>
                      <c:pt idx="288">
                        <c:v>21832.5</c:v>
                      </c:pt>
                      <c:pt idx="289">
                        <c:v>21832.5</c:v>
                      </c:pt>
                      <c:pt idx="290">
                        <c:v>21832.5</c:v>
                      </c:pt>
                      <c:pt idx="291">
                        <c:v>21832.5</c:v>
                      </c:pt>
                      <c:pt idx="292">
                        <c:v>21836</c:v>
                      </c:pt>
                      <c:pt idx="293">
                        <c:v>21836</c:v>
                      </c:pt>
                      <c:pt idx="294">
                        <c:v>21836</c:v>
                      </c:pt>
                      <c:pt idx="295">
                        <c:v>21836</c:v>
                      </c:pt>
                      <c:pt idx="296">
                        <c:v>21836</c:v>
                      </c:pt>
                      <c:pt idx="297">
                        <c:v>21836</c:v>
                      </c:pt>
                      <c:pt idx="298">
                        <c:v>21839.5</c:v>
                      </c:pt>
                      <c:pt idx="299">
                        <c:v>21839.5</c:v>
                      </c:pt>
                      <c:pt idx="300">
                        <c:v>21839.5</c:v>
                      </c:pt>
                      <c:pt idx="301">
                        <c:v>21839.5</c:v>
                      </c:pt>
                      <c:pt idx="302">
                        <c:v>21839.5</c:v>
                      </c:pt>
                      <c:pt idx="303">
                        <c:v>21839.5</c:v>
                      </c:pt>
                      <c:pt idx="304">
                        <c:v>21848</c:v>
                      </c:pt>
                      <c:pt idx="305">
                        <c:v>21848</c:v>
                      </c:pt>
                      <c:pt idx="306">
                        <c:v>21848</c:v>
                      </c:pt>
                      <c:pt idx="307">
                        <c:v>21848</c:v>
                      </c:pt>
                      <c:pt idx="308">
                        <c:v>21848</c:v>
                      </c:pt>
                      <c:pt idx="309">
                        <c:v>21848</c:v>
                      </c:pt>
                      <c:pt idx="310">
                        <c:v>22247.5</c:v>
                      </c:pt>
                      <c:pt idx="311">
                        <c:v>22332</c:v>
                      </c:pt>
                      <c:pt idx="312">
                        <c:v>22332</c:v>
                      </c:pt>
                      <c:pt idx="313">
                        <c:v>22332</c:v>
                      </c:pt>
                      <c:pt idx="314">
                        <c:v>22332</c:v>
                      </c:pt>
                      <c:pt idx="315">
                        <c:v>22332</c:v>
                      </c:pt>
                      <c:pt idx="316">
                        <c:v>22332</c:v>
                      </c:pt>
                      <c:pt idx="317">
                        <c:v>22429.5</c:v>
                      </c:pt>
                      <c:pt idx="318">
                        <c:v>22451.5</c:v>
                      </c:pt>
                      <c:pt idx="319">
                        <c:v>22470.5</c:v>
                      </c:pt>
                      <c:pt idx="320">
                        <c:v>22471</c:v>
                      </c:pt>
                      <c:pt idx="321">
                        <c:v>22471</c:v>
                      </c:pt>
                      <c:pt idx="322">
                        <c:v>22471</c:v>
                      </c:pt>
                      <c:pt idx="323">
                        <c:v>22471</c:v>
                      </c:pt>
                      <c:pt idx="324">
                        <c:v>22471</c:v>
                      </c:pt>
                      <c:pt idx="325">
                        <c:v>22471</c:v>
                      </c:pt>
                      <c:pt idx="326">
                        <c:v>22494.5</c:v>
                      </c:pt>
                      <c:pt idx="327">
                        <c:v>22894.5</c:v>
                      </c:pt>
                      <c:pt idx="328">
                        <c:v>22903</c:v>
                      </c:pt>
                      <c:pt idx="329">
                        <c:v>22950</c:v>
                      </c:pt>
                      <c:pt idx="330">
                        <c:v>22987</c:v>
                      </c:pt>
                      <c:pt idx="331">
                        <c:v>22989</c:v>
                      </c:pt>
                      <c:pt idx="332">
                        <c:v>23015</c:v>
                      </c:pt>
                      <c:pt idx="333">
                        <c:v>23015</c:v>
                      </c:pt>
                      <c:pt idx="334">
                        <c:v>23015</c:v>
                      </c:pt>
                      <c:pt idx="335">
                        <c:v>23030.5</c:v>
                      </c:pt>
                      <c:pt idx="336">
                        <c:v>23030.5</c:v>
                      </c:pt>
                      <c:pt idx="337">
                        <c:v>23030.5</c:v>
                      </c:pt>
                      <c:pt idx="338">
                        <c:v>23031.5</c:v>
                      </c:pt>
                      <c:pt idx="339">
                        <c:v>23035</c:v>
                      </c:pt>
                      <c:pt idx="340">
                        <c:v>23047.5</c:v>
                      </c:pt>
                      <c:pt idx="341">
                        <c:v>23047.5</c:v>
                      </c:pt>
                      <c:pt idx="342">
                        <c:v>23047.5</c:v>
                      </c:pt>
                      <c:pt idx="343">
                        <c:v>23071.5</c:v>
                      </c:pt>
                      <c:pt idx="344">
                        <c:v>23071.5</c:v>
                      </c:pt>
                      <c:pt idx="345">
                        <c:v>23071.5</c:v>
                      </c:pt>
                      <c:pt idx="346">
                        <c:v>23098.5</c:v>
                      </c:pt>
                      <c:pt idx="347">
                        <c:v>23140</c:v>
                      </c:pt>
                      <c:pt idx="348">
                        <c:v>23429</c:v>
                      </c:pt>
                      <c:pt idx="349">
                        <c:v>23549</c:v>
                      </c:pt>
                      <c:pt idx="350">
                        <c:v>23557</c:v>
                      </c:pt>
                      <c:pt idx="351">
                        <c:v>23751</c:v>
                      </c:pt>
                      <c:pt idx="352">
                        <c:v>24100</c:v>
                      </c:pt>
                      <c:pt idx="353">
                        <c:v>24105</c:v>
                      </c:pt>
                      <c:pt idx="354">
                        <c:v>24121.5</c:v>
                      </c:pt>
                      <c:pt idx="355">
                        <c:v>24157.5</c:v>
                      </c:pt>
                      <c:pt idx="356">
                        <c:v>24728</c:v>
                      </c:pt>
                      <c:pt idx="357">
                        <c:v>24745</c:v>
                      </c:pt>
                      <c:pt idx="358">
                        <c:v>24834</c:v>
                      </c:pt>
                      <c:pt idx="359">
                        <c:v>25469</c:v>
                      </c:pt>
                      <c:pt idx="360">
                        <c:v>25943</c:v>
                      </c:pt>
                      <c:pt idx="361">
                        <c:v>26028</c:v>
                      </c:pt>
                      <c:pt idx="362">
                        <c:v>26068</c:v>
                      </c:pt>
                      <c:pt idx="363">
                        <c:v>26193</c:v>
                      </c:pt>
                      <c:pt idx="364">
                        <c:v>26624</c:v>
                      </c:pt>
                      <c:pt idx="365">
                        <c:v>26634.5</c:v>
                      </c:pt>
                      <c:pt idx="366">
                        <c:v>26648.5</c:v>
                      </c:pt>
                      <c:pt idx="367">
                        <c:v>26783</c:v>
                      </c:pt>
                      <c:pt idx="368">
                        <c:v>27326</c:v>
                      </c:pt>
                      <c:pt idx="369">
                        <c:v>27377</c:v>
                      </c:pt>
                      <c:pt idx="370">
                        <c:v>27389</c:v>
                      </c:pt>
                      <c:pt idx="371">
                        <c:v>27882</c:v>
                      </c:pt>
                      <c:pt idx="372">
                        <c:v>27998</c:v>
                      </c:pt>
                      <c:pt idx="373">
                        <c:v>28175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Active!$T$21:$T$923</c15:sqref>
                        </c15:formulaRef>
                      </c:ext>
                    </c:extLst>
                    <c:numCache>
                      <c:formatCode>General</c:formatCode>
                      <c:ptCount val="903"/>
                      <c:pt idx="0">
                        <c:v>3.8200438540548854E-3</c:v>
                      </c:pt>
                      <c:pt idx="1">
                        <c:v>4.2978706155578266E-3</c:v>
                      </c:pt>
                      <c:pt idx="2">
                        <c:v>3.2056052218739574E-3</c:v>
                      </c:pt>
                      <c:pt idx="3">
                        <c:v>4.3038885033575805E-4</c:v>
                      </c:pt>
                      <c:pt idx="4">
                        <c:v>2.2419031968035547E-3</c:v>
                      </c:pt>
                      <c:pt idx="5">
                        <c:v>3.0131958162911312E-3</c:v>
                      </c:pt>
                      <c:pt idx="6">
                        <c:v>1.7666641943031134E-3</c:v>
                      </c:pt>
                      <c:pt idx="7">
                        <c:v>2.1140910758356397E-3</c:v>
                      </c:pt>
                      <c:pt idx="8">
                        <c:v>2.6412196962006108E-3</c:v>
                      </c:pt>
                      <c:pt idx="9">
                        <c:v>1.3354314625599432E-3</c:v>
                      </c:pt>
                      <c:pt idx="10">
                        <c:v>2.3736635090338505E-3</c:v>
                      </c:pt>
                      <c:pt idx="11">
                        <c:v>5.4101800206474929E-4</c:v>
                      </c:pt>
                      <c:pt idx="12">
                        <c:v>5.2620775296542742E-4</c:v>
                      </c:pt>
                      <c:pt idx="13">
                        <c:v>2.3516704904073173E-3</c:v>
                      </c:pt>
                      <c:pt idx="14">
                        <c:v>1.7669140127133292E-3</c:v>
                      </c:pt>
                      <c:pt idx="15">
                        <c:v>3.582995978447071E-3</c:v>
                      </c:pt>
                      <c:pt idx="16">
                        <c:v>3.7977069064487582E-3</c:v>
                      </c:pt>
                      <c:pt idx="17">
                        <c:v>3.6406552612599395E-3</c:v>
                      </c:pt>
                      <c:pt idx="18">
                        <c:v>2.6158575202782555E-3</c:v>
                      </c:pt>
                      <c:pt idx="19">
                        <c:v>2.1951756519448299E-3</c:v>
                      </c:pt>
                      <c:pt idx="20">
                        <c:v>1.6346152244735277E-3</c:v>
                      </c:pt>
                      <c:pt idx="21">
                        <c:v>8.0773892910353826E-4</c:v>
                      </c:pt>
                      <c:pt idx="22">
                        <c:v>1.1894021373598039E-3</c:v>
                      </c:pt>
                      <c:pt idx="23">
                        <c:v>1.5107955919328824E-3</c:v>
                      </c:pt>
                      <c:pt idx="24">
                        <c:v>2.0840660890144472E-3</c:v>
                      </c:pt>
                      <c:pt idx="25">
                        <c:v>5.8321988579915251E-4</c:v>
                      </c:pt>
                      <c:pt idx="26">
                        <c:v>1.7714328929761161E-3</c:v>
                      </c:pt>
                      <c:pt idx="27">
                        <c:v>6.8048615561265753E-4</c:v>
                      </c:pt>
                      <c:pt idx="28">
                        <c:v>1.7509699108381358E-3</c:v>
                      </c:pt>
                      <c:pt idx="29">
                        <c:v>2.4553127800000666E-3</c:v>
                      </c:pt>
                      <c:pt idx="30">
                        <c:v>7.0788943226431588E-4</c:v>
                      </c:pt>
                      <c:pt idx="31">
                        <c:v>2.524704377424249E-3</c:v>
                      </c:pt>
                      <c:pt idx="32">
                        <c:v>1.4076389228564795E-3</c:v>
                      </c:pt>
                      <c:pt idx="33">
                        <c:v>4.9369274445282708E-4</c:v>
                      </c:pt>
                      <c:pt idx="34">
                        <c:v>1.5022928907806254E-3</c:v>
                      </c:pt>
                      <c:pt idx="35">
                        <c:v>1.9415507686614984E-3</c:v>
                      </c:pt>
                      <c:pt idx="36">
                        <c:v>2.4885421165966354E-3</c:v>
                      </c:pt>
                      <c:pt idx="37">
                        <c:v>1.8548076073951879E-3</c:v>
                      </c:pt>
                      <c:pt idx="38">
                        <c:v>2.0295849615003525E-3</c:v>
                      </c:pt>
                      <c:pt idx="39">
                        <c:v>1.9402217513024328E-3</c:v>
                      </c:pt>
                      <c:pt idx="40">
                        <c:v>8.5256442715601378E-4</c:v>
                      </c:pt>
                      <c:pt idx="41">
                        <c:v>3.4524017312890921E-3</c:v>
                      </c:pt>
                      <c:pt idx="42">
                        <c:v>1.7668978517822733E-3</c:v>
                      </c:pt>
                      <c:pt idx="43">
                        <c:v>2.4243285159343563E-3</c:v>
                      </c:pt>
                      <c:pt idx="44">
                        <c:v>2.9912378509956792E-3</c:v>
                      </c:pt>
                      <c:pt idx="45">
                        <c:v>1.2797858639730197E-3</c:v>
                      </c:pt>
                      <c:pt idx="46">
                        <c:v>2.9064689151067879E-4</c:v>
                      </c:pt>
                      <c:pt idx="47">
                        <c:v>4.7803270590798596E-4</c:v>
                      </c:pt>
                      <c:pt idx="48">
                        <c:v>1.0743569069723462E-3</c:v>
                      </c:pt>
                      <c:pt idx="49">
                        <c:v>1.2469523461774048E-3</c:v>
                      </c:pt>
                      <c:pt idx="50">
                        <c:v>7.4204176371007698E-4</c:v>
                      </c:pt>
                      <c:pt idx="51">
                        <c:v>3.787799122117961E-4</c:v>
                      </c:pt>
                      <c:pt idx="52">
                        <c:v>2.7074502529925355E-4</c:v>
                      </c:pt>
                      <c:pt idx="53">
                        <c:v>1.8326988655722421E-3</c:v>
                      </c:pt>
                      <c:pt idx="54">
                        <c:v>6.2191177501060523E-5</c:v>
                      </c:pt>
                      <c:pt idx="55">
                        <c:v>1.3658174732622097E-4</c:v>
                      </c:pt>
                      <c:pt idx="56">
                        <c:v>3.2119607640992542E-4</c:v>
                      </c:pt>
                      <c:pt idx="57">
                        <c:v>6.2493870285875504E-4</c:v>
                      </c:pt>
                      <c:pt idx="58">
                        <c:v>2.6589733791189119E-3</c:v>
                      </c:pt>
                      <c:pt idx="59">
                        <c:v>1.8221022514548128E-3</c:v>
                      </c:pt>
                      <c:pt idx="60">
                        <c:v>1.7815097245629436E-3</c:v>
                      </c:pt>
                      <c:pt idx="61">
                        <c:v>4.1892746094352747E-4</c:v>
                      </c:pt>
                      <c:pt idx="62">
                        <c:v>3.3283544946521436E-4</c:v>
                      </c:pt>
                      <c:pt idx="63">
                        <c:v>5.6149372968627975E-4</c:v>
                      </c:pt>
                      <c:pt idx="64">
                        <c:v>1.8565732207092774E-5</c:v>
                      </c:pt>
                      <c:pt idx="65">
                        <c:v>7.0098161712237112E-5</c:v>
                      </c:pt>
                      <c:pt idx="66">
                        <c:v>6.4902950243411609E-5</c:v>
                      </c:pt>
                      <c:pt idx="67">
                        <c:v>3.0541258341630367E-5</c:v>
                      </c:pt>
                      <c:pt idx="68">
                        <c:v>5.6872179374795203E-5</c:v>
                      </c:pt>
                      <c:pt idx="69">
                        <c:v>4.9316850627777234E-5</c:v>
                      </c:pt>
                      <c:pt idx="70">
                        <c:v>6.0077282585443646E-5</c:v>
                      </c:pt>
                      <c:pt idx="71">
                        <c:v>2.446767951059915E-4</c:v>
                      </c:pt>
                      <c:pt idx="72">
                        <c:v>4.0456213231343166E-5</c:v>
                      </c:pt>
                      <c:pt idx="73">
                        <c:v>2.9947000690604952E-5</c:v>
                      </c:pt>
                      <c:pt idx="74">
                        <c:v>4.5117930198884282E-6</c:v>
                      </c:pt>
                      <c:pt idx="75">
                        <c:v>1.3706606075332606E-6</c:v>
                      </c:pt>
                      <c:pt idx="76">
                        <c:v>2.272607557553922E-5</c:v>
                      </c:pt>
                      <c:pt idx="77">
                        <c:v>1.2265939435056009E-5</c:v>
                      </c:pt>
                      <c:pt idx="78">
                        <c:v>2.4061707833198168E-5</c:v>
                      </c:pt>
                      <c:pt idx="79">
                        <c:v>1.6951209457908407E-4</c:v>
                      </c:pt>
                      <c:pt idx="80">
                        <c:v>5.8939726129537533E-5</c:v>
                      </c:pt>
                      <c:pt idx="81">
                        <c:v>2.6495717719895217E-5</c:v>
                      </c:pt>
                      <c:pt idx="82">
                        <c:v>5.3595687192230933E-5</c:v>
                      </c:pt>
                      <c:pt idx="83">
                        <c:v>3.1674427432412486E-6</c:v>
                      </c:pt>
                      <c:pt idx="84">
                        <c:v>1.9788181595988451E-5</c:v>
                      </c:pt>
                      <c:pt idx="85">
                        <c:v>2.9132854521738817E-7</c:v>
                      </c:pt>
                      <c:pt idx="86">
                        <c:v>7.0330473305267348E-6</c:v>
                      </c:pt>
                      <c:pt idx="87">
                        <c:v>1.3473661874728268E-4</c:v>
                      </c:pt>
                      <c:pt idx="88">
                        <c:v>2.4670345423843194E-5</c:v>
                      </c:pt>
                      <c:pt idx="89">
                        <c:v>3.7904152096170018E-5</c:v>
                      </c:pt>
                      <c:pt idx="90">
                        <c:v>7.5808304192340035E-5</c:v>
                      </c:pt>
                      <c:pt idx="91">
                        <c:v>7.3382238177615417E-5</c:v>
                      </c:pt>
                      <c:pt idx="92">
                        <c:v>3.9643785005254171E-6</c:v>
                      </c:pt>
                      <c:pt idx="93">
                        <c:v>7.384219967524895E-6</c:v>
                      </c:pt>
                      <c:pt idx="94">
                        <c:v>4.4157170917775014E-5</c:v>
                      </c:pt>
                      <c:pt idx="95">
                        <c:v>4.0206918048330337E-5</c:v>
                      </c:pt>
                      <c:pt idx="96">
                        <c:v>8.0482293256342854E-5</c:v>
                      </c:pt>
                      <c:pt idx="97">
                        <c:v>1.0273550248764591E-5</c:v>
                      </c:pt>
                      <c:pt idx="98">
                        <c:v>8.9233493164022292E-5</c:v>
                      </c:pt>
                      <c:pt idx="99">
                        <c:v>1.429484664992167E-4</c:v>
                      </c:pt>
                      <c:pt idx="100">
                        <c:v>4.1276700010285622E-6</c:v>
                      </c:pt>
                      <c:pt idx="101">
                        <c:v>3.1457610243917143E-6</c:v>
                      </c:pt>
                      <c:pt idx="102">
                        <c:v>8.8647539425285598E-6</c:v>
                      </c:pt>
                      <c:pt idx="103">
                        <c:v>8.4976177158956041E-6</c:v>
                      </c:pt>
                      <c:pt idx="104">
                        <c:v>6.8041211726982322E-5</c:v>
                      </c:pt>
                      <c:pt idx="105">
                        <c:v>1.1172681363739312E-4</c:v>
                      </c:pt>
                      <c:pt idx="106">
                        <c:v>3.6098823216292228E-7</c:v>
                      </c:pt>
                      <c:pt idx="107">
                        <c:v>4.1419918340087924E-7</c:v>
                      </c:pt>
                      <c:pt idx="108">
                        <c:v>4.6143786025223113E-6</c:v>
                      </c:pt>
                      <c:pt idx="109">
                        <c:v>1.2341471649874682E-6</c:v>
                      </c:pt>
                      <c:pt idx="110">
                        <c:v>1.4935944664485586E-10</c:v>
                      </c:pt>
                      <c:pt idx="111">
                        <c:v>8.1719233072232247E-8</c:v>
                      </c:pt>
                      <c:pt idx="112">
                        <c:v>1.8005247300461428E-6</c:v>
                      </c:pt>
                      <c:pt idx="113">
                        <c:v>2.3155328861107116E-6</c:v>
                      </c:pt>
                      <c:pt idx="114">
                        <c:v>4.5275858727993095E-5</c:v>
                      </c:pt>
                      <c:pt idx="115">
                        <c:v>6.3303198812560721E-5</c:v>
                      </c:pt>
                      <c:pt idx="116">
                        <c:v>4.0782017092792402E-5</c:v>
                      </c:pt>
                      <c:pt idx="117">
                        <c:v>1.9764679953959855E-5</c:v>
                      </c:pt>
                      <c:pt idx="118">
                        <c:v>4.6363359403920419E-5</c:v>
                      </c:pt>
                      <c:pt idx="119">
                        <c:v>7.0744591069164003E-5</c:v>
                      </c:pt>
                      <c:pt idx="120">
                        <c:v>2.8680523819981748E-5</c:v>
                      </c:pt>
                      <c:pt idx="121">
                        <c:v>2.0980414265402158E-6</c:v>
                      </c:pt>
                      <c:pt idx="122">
                        <c:v>3.7074120059133131E-5</c:v>
                      </c:pt>
                      <c:pt idx="123">
                        <c:v>3.3933059034682448E-4</c:v>
                      </c:pt>
                      <c:pt idx="124">
                        <c:v>2.8255402307801294E-4</c:v>
                      </c:pt>
                      <c:pt idx="125">
                        <c:v>9.4436691028464703E-6</c:v>
                      </c:pt>
                      <c:pt idx="126">
                        <c:v>3.7163771252142117E-5</c:v>
                      </c:pt>
                      <c:pt idx="127">
                        <c:v>5.4188336430800357E-5</c:v>
                      </c:pt>
                      <c:pt idx="128">
                        <c:v>5.1909420223645059E-7</c:v>
                      </c:pt>
                      <c:pt idx="129">
                        <c:v>8.212658396494998E-6</c:v>
                      </c:pt>
                      <c:pt idx="130">
                        <c:v>2.1850426668207969E-5</c:v>
                      </c:pt>
                      <c:pt idx="131">
                        <c:v>4.4611201478175072E-4</c:v>
                      </c:pt>
                      <c:pt idx="132">
                        <c:v>6.6716405877939404E-4</c:v>
                      </c:pt>
                      <c:pt idx="133">
                        <c:v>6.1861084289356952E-4</c:v>
                      </c:pt>
                      <c:pt idx="134">
                        <c:v>8.1169823047454333E-4</c:v>
                      </c:pt>
                      <c:pt idx="135">
                        <c:v>7.2389831490808772E-4</c:v>
                      </c:pt>
                      <c:pt idx="136">
                        <c:v>9.1090521822591417E-4</c:v>
                      </c:pt>
                      <c:pt idx="137">
                        <c:v>1.1188050298423732E-3</c:v>
                      </c:pt>
                      <c:pt idx="138">
                        <c:v>1.0337904794931936E-3</c:v>
                      </c:pt>
                      <c:pt idx="139">
                        <c:v>1.4141386534823504E-3</c:v>
                      </c:pt>
                      <c:pt idx="140">
                        <c:v>1.0265322855433029E-3</c:v>
                      </c:pt>
                      <c:pt idx="141">
                        <c:v>9.3100273983992966E-4</c:v>
                      </c:pt>
                      <c:pt idx="142">
                        <c:v>9.0938421535863626E-4</c:v>
                      </c:pt>
                      <c:pt idx="143">
                        <c:v>1.0966459637505787E-3</c:v>
                      </c:pt>
                      <c:pt idx="144">
                        <c:v>1.0946172418763416E-3</c:v>
                      </c:pt>
                      <c:pt idx="145">
                        <c:v>1.272007564372814E-3</c:v>
                      </c:pt>
                      <c:pt idx="146">
                        <c:v>1.4826982781023916E-3</c:v>
                      </c:pt>
                      <c:pt idx="147">
                        <c:v>1.3807741028994062E-3</c:v>
                      </c:pt>
                      <c:pt idx="148">
                        <c:v>1.9796596770687317E-3</c:v>
                      </c:pt>
                      <c:pt idx="149">
                        <c:v>1.8455388742073956E-3</c:v>
                      </c:pt>
                      <c:pt idx="150">
                        <c:v>2.188704201736487E-3</c:v>
                      </c:pt>
                      <c:pt idx="151">
                        <c:v>1.814840051334926E-3</c:v>
                      </c:pt>
                      <c:pt idx="152">
                        <c:v>1.9107263789746956E-3</c:v>
                      </c:pt>
                      <c:pt idx="153">
                        <c:v>1.7803869282250885E-3</c:v>
                      </c:pt>
                      <c:pt idx="154">
                        <c:v>1.3215798559437493E-3</c:v>
                      </c:pt>
                      <c:pt idx="155">
                        <c:v>1.4540785099971265E-3</c:v>
                      </c:pt>
                      <c:pt idx="156">
                        <c:v>2.2225891855407774E-5</c:v>
                      </c:pt>
                      <c:pt idx="157">
                        <c:v>1.7329819321320407E-5</c:v>
                      </c:pt>
                      <c:pt idx="158">
                        <c:v>1.055773783168141E-5</c:v>
                      </c:pt>
                      <c:pt idx="159">
                        <c:v>1.8109539314807128E-3</c:v>
                      </c:pt>
                      <c:pt idx="160">
                        <c:v>1.3641263126683446E-3</c:v>
                      </c:pt>
                      <c:pt idx="161">
                        <c:v>1.2834214302652751E-3</c:v>
                      </c:pt>
                      <c:pt idx="162">
                        <c:v>1.4493256629300975E-3</c:v>
                      </c:pt>
                      <c:pt idx="163">
                        <c:v>1.3738358447837791E-3</c:v>
                      </c:pt>
                      <c:pt idx="164">
                        <c:v>1.4330231054502541E-3</c:v>
                      </c:pt>
                      <c:pt idx="165">
                        <c:v>1.2189943591035947E-3</c:v>
                      </c:pt>
                      <c:pt idx="166">
                        <c:v>1.3064020385713687E-3</c:v>
                      </c:pt>
                      <c:pt idx="167">
                        <c:v>1.2976427006782456E-3</c:v>
                      </c:pt>
                      <c:pt idx="168">
                        <c:v>1.2985812506047111E-3</c:v>
                      </c:pt>
                      <c:pt idx="169">
                        <c:v>1.4289019065078627E-3</c:v>
                      </c:pt>
                      <c:pt idx="170">
                        <c:v>1.3152083752519055E-3</c:v>
                      </c:pt>
                      <c:pt idx="171">
                        <c:v>1.588877933614873E-3</c:v>
                      </c:pt>
                      <c:pt idx="172">
                        <c:v>1.5038096627643103E-3</c:v>
                      </c:pt>
                      <c:pt idx="173">
                        <c:v>1.4889652108831058E-3</c:v>
                      </c:pt>
                      <c:pt idx="174">
                        <c:v>1.5651271350226937E-3</c:v>
                      </c:pt>
                      <c:pt idx="175">
                        <c:v>1.4208539099302643E-3</c:v>
                      </c:pt>
                      <c:pt idx="176">
                        <c:v>1.4697045353322332E-3</c:v>
                      </c:pt>
                      <c:pt idx="177">
                        <c:v>1.5609068772237827E-3</c:v>
                      </c:pt>
                      <c:pt idx="178">
                        <c:v>1.6909346646425889E-3</c:v>
                      </c:pt>
                      <c:pt idx="179">
                        <c:v>1.6275804441313701E-3</c:v>
                      </c:pt>
                      <c:pt idx="180">
                        <c:v>1.6308095066510026E-3</c:v>
                      </c:pt>
                      <c:pt idx="181">
                        <c:v>1.5103474962822327E-3</c:v>
                      </c:pt>
                      <c:pt idx="182">
                        <c:v>1.8807226128305678E-3</c:v>
                      </c:pt>
                      <c:pt idx="183">
                        <c:v>1.8880897434904254E-3</c:v>
                      </c:pt>
                      <c:pt idx="184">
                        <c:v>1.9690751246764743E-3</c:v>
                      </c:pt>
                      <c:pt idx="185">
                        <c:v>2.0173584261655281E-3</c:v>
                      </c:pt>
                      <c:pt idx="186">
                        <c:v>2.0523379018338385E-3</c:v>
                      </c:pt>
                      <c:pt idx="187">
                        <c:v>2.2073774946971031E-3</c:v>
                      </c:pt>
                      <c:pt idx="188">
                        <c:v>2.3033027216843808E-3</c:v>
                      </c:pt>
                      <c:pt idx="189">
                        <c:v>1.9882306232685862E-3</c:v>
                      </c:pt>
                      <c:pt idx="190">
                        <c:v>2.4404164466702558E-3</c:v>
                      </c:pt>
                      <c:pt idx="191">
                        <c:v>2.500057132192843E-3</c:v>
                      </c:pt>
                      <c:pt idx="192">
                        <c:v>2.5821946084662564E-3</c:v>
                      </c:pt>
                      <c:pt idx="193">
                        <c:v>2.2302500780986743E-3</c:v>
                      </c:pt>
                      <c:pt idx="194">
                        <c:v>2.2777256018693647E-3</c:v>
                      </c:pt>
                      <c:pt idx="195">
                        <c:v>2.4133170680188127E-3</c:v>
                      </c:pt>
                      <c:pt idx="196">
                        <c:v>2.1634749529080553E-3</c:v>
                      </c:pt>
                      <c:pt idx="197">
                        <c:v>1.9157280325659358E-3</c:v>
                      </c:pt>
                      <c:pt idx="198">
                        <c:v>3.094969800931842E-3</c:v>
                      </c:pt>
                      <c:pt idx="199">
                        <c:v>2.0045480646588673E-3</c:v>
                      </c:pt>
                      <c:pt idx="200">
                        <c:v>2.1027407426527484E-3</c:v>
                      </c:pt>
                      <c:pt idx="201">
                        <c:v>2.0532432699853207E-3</c:v>
                      </c:pt>
                      <c:pt idx="202">
                        <c:v>2.1263836340726953E-3</c:v>
                      </c:pt>
                      <c:pt idx="203">
                        <c:v>2.1727463617147217E-3</c:v>
                      </c:pt>
                      <c:pt idx="204">
                        <c:v>1.6343113222205962E-3</c:v>
                      </c:pt>
                      <c:pt idx="205">
                        <c:v>1.7329198938459663E-3</c:v>
                      </c:pt>
                      <c:pt idx="206">
                        <c:v>1.7582692033353841E-3</c:v>
                      </c:pt>
                      <c:pt idx="207">
                        <c:v>1.6950000177354109E-3</c:v>
                      </c:pt>
                      <c:pt idx="208">
                        <c:v>1.5696664889504064E-3</c:v>
                      </c:pt>
                      <c:pt idx="209">
                        <c:v>1.625623112160491E-3</c:v>
                      </c:pt>
                      <c:pt idx="210">
                        <c:v>1.6734656816147829E-3</c:v>
                      </c:pt>
                      <c:pt idx="211">
                        <c:v>1.7395585055615286E-3</c:v>
                      </c:pt>
                      <c:pt idx="212">
                        <c:v>1.7482515010227937E-3</c:v>
                      </c:pt>
                      <c:pt idx="213">
                        <c:v>1.7097801386313175E-3</c:v>
                      </c:pt>
                      <c:pt idx="214">
                        <c:v>1.7346798312665806E-3</c:v>
                      </c:pt>
                      <c:pt idx="215">
                        <c:v>1.7430197292166109E-3</c:v>
                      </c:pt>
                      <c:pt idx="216">
                        <c:v>1.7568474364632646E-3</c:v>
                      </c:pt>
                      <c:pt idx="217">
                        <c:v>1.6092810831976332E-3</c:v>
                      </c:pt>
                      <c:pt idx="218">
                        <c:v>1.8429727078810637E-3</c:v>
                      </c:pt>
                      <c:pt idx="219">
                        <c:v>1.9014344962561358E-3</c:v>
                      </c:pt>
                      <c:pt idx="220">
                        <c:v>1.9985764668626373E-3</c:v>
                      </c:pt>
                      <c:pt idx="221">
                        <c:v>2.0030495105371991E-3</c:v>
                      </c:pt>
                      <c:pt idx="222">
                        <c:v>1.7321568182876344E-3</c:v>
                      </c:pt>
                      <c:pt idx="223">
                        <c:v>2.0889532027443974E-3</c:v>
                      </c:pt>
                      <c:pt idx="224">
                        <c:v>2.1256578570581471E-3</c:v>
                      </c:pt>
                      <c:pt idx="225">
                        <c:v>2.1164036886754502E-3</c:v>
                      </c:pt>
                      <c:pt idx="226">
                        <c:v>2.516588841185738E-3</c:v>
                      </c:pt>
                      <c:pt idx="227">
                        <c:v>2.3706967340757562E-3</c:v>
                      </c:pt>
                      <c:pt idx="228">
                        <c:v>2.3706967340757562E-3</c:v>
                      </c:pt>
                      <c:pt idx="229">
                        <c:v>2.1345192210125395E-3</c:v>
                      </c:pt>
                      <c:pt idx="230">
                        <c:v>2.2066435855466137E-3</c:v>
                      </c:pt>
                      <c:pt idx="231">
                        <c:v>2.2930583804345239E-3</c:v>
                      </c:pt>
                      <c:pt idx="232">
                        <c:v>2.2930583804345239E-3</c:v>
                      </c:pt>
                      <c:pt idx="233">
                        <c:v>2.3422928062436761E-3</c:v>
                      </c:pt>
                      <c:pt idx="234">
                        <c:v>2.7674980032691334E-3</c:v>
                      </c:pt>
                      <c:pt idx="235">
                        <c:v>2.7674980032691334E-3</c:v>
                      </c:pt>
                      <c:pt idx="236">
                        <c:v>2.4419838626974053E-3</c:v>
                      </c:pt>
                      <c:pt idx="237">
                        <c:v>2.6044970844870613E-3</c:v>
                      </c:pt>
                      <c:pt idx="238">
                        <c:v>2.9842623821667164E-3</c:v>
                      </c:pt>
                      <c:pt idx="239">
                        <c:v>2.7960856423953026E-3</c:v>
                      </c:pt>
                      <c:pt idx="240">
                        <c:v>3.1707870677810512E-3</c:v>
                      </c:pt>
                      <c:pt idx="241">
                        <c:v>2.8780155114575593E-3</c:v>
                      </c:pt>
                      <c:pt idx="242">
                        <c:v>2.8325740547771312E-3</c:v>
                      </c:pt>
                      <c:pt idx="243">
                        <c:v>2.9969756530176138E-3</c:v>
                      </c:pt>
                      <c:pt idx="244">
                        <c:v>3.1255260977950147E-3</c:v>
                      </c:pt>
                      <c:pt idx="245">
                        <c:v>2.794772694344957E-3</c:v>
                      </c:pt>
                      <c:pt idx="246">
                        <c:v>2.4628745896835146E-3</c:v>
                      </c:pt>
                      <c:pt idx="247">
                        <c:v>2.708113080659711E-3</c:v>
                      </c:pt>
                      <c:pt idx="248">
                        <c:v>2.796700193490995E-3</c:v>
                      </c:pt>
                      <c:pt idx="249">
                        <c:v>2.969814330955038E-3</c:v>
                      </c:pt>
                      <c:pt idx="250">
                        <c:v>2.7281400345267426E-3</c:v>
                      </c:pt>
                      <c:pt idx="251">
                        <c:v>2.8229669143607543E-3</c:v>
                      </c:pt>
                      <c:pt idx="252">
                        <c:v>2.8442595545821164E-3</c:v>
                      </c:pt>
                      <c:pt idx="253">
                        <c:v>2.67858199995538E-3</c:v>
                      </c:pt>
                      <c:pt idx="254">
                        <c:v>2.9910598387997891E-3</c:v>
                      </c:pt>
                      <c:pt idx="255">
                        <c:v>2.7041892854292801E-3</c:v>
                      </c:pt>
                      <c:pt idx="256">
                        <c:v>2.7041892854292801E-3</c:v>
                      </c:pt>
                      <c:pt idx="257">
                        <c:v>2.6963227730353923E-3</c:v>
                      </c:pt>
                      <c:pt idx="258">
                        <c:v>2.8289439667872496E-3</c:v>
                      </c:pt>
                      <c:pt idx="259">
                        <c:v>2.6534664554499605E-3</c:v>
                      </c:pt>
                      <c:pt idx="260">
                        <c:v>2.2834232556835305E-3</c:v>
                      </c:pt>
                      <c:pt idx="261">
                        <c:v>2.0531187779282544E-3</c:v>
                      </c:pt>
                      <c:pt idx="262">
                        <c:v>2.6748642841209346E-3</c:v>
                      </c:pt>
                      <c:pt idx="263">
                        <c:v>1.9562434825329627E-3</c:v>
                      </c:pt>
                      <c:pt idx="264">
                        <c:v>2.4780388774915639E-3</c:v>
                      </c:pt>
                      <c:pt idx="265">
                        <c:v>2.4780388774915639E-3</c:v>
                      </c:pt>
                      <c:pt idx="266">
                        <c:v>2.4979908394554204E-3</c:v>
                      </c:pt>
                      <c:pt idx="267">
                        <c:v>2.4979908394554204E-3</c:v>
                      </c:pt>
                      <c:pt idx="268">
                        <c:v>2.4979908394554204E-3</c:v>
                      </c:pt>
                      <c:pt idx="269">
                        <c:v>2.2176206431515949E-3</c:v>
                      </c:pt>
                      <c:pt idx="270">
                        <c:v>2.2176206431515949E-3</c:v>
                      </c:pt>
                      <c:pt idx="271">
                        <c:v>2.3128038821614402E-3</c:v>
                      </c:pt>
                      <c:pt idx="272">
                        <c:v>2.3128038821614402E-3</c:v>
                      </c:pt>
                      <c:pt idx="273">
                        <c:v>2.3320805302428551E-3</c:v>
                      </c:pt>
                      <c:pt idx="274">
                        <c:v>2.3320805302428551E-3</c:v>
                      </c:pt>
                      <c:pt idx="275">
                        <c:v>2.2863715287595957E-3</c:v>
                      </c:pt>
                      <c:pt idx="276">
                        <c:v>2.3141889192499405E-3</c:v>
                      </c:pt>
                      <c:pt idx="277">
                        <c:v>2.3441107496909299E-3</c:v>
                      </c:pt>
                      <c:pt idx="278">
                        <c:v>2.3201511802160746E-3</c:v>
                      </c:pt>
                      <c:pt idx="279">
                        <c:v>2.3201511802160746E-3</c:v>
                      </c:pt>
                      <c:pt idx="280">
                        <c:v>2.3783127173295933E-3</c:v>
                      </c:pt>
                      <c:pt idx="281">
                        <c:v>2.3783127173295933E-3</c:v>
                      </c:pt>
                      <c:pt idx="282">
                        <c:v>2.4669050229971464E-3</c:v>
                      </c:pt>
                      <c:pt idx="283">
                        <c:v>2.4669050229971464E-3</c:v>
                      </c:pt>
                      <c:pt idx="284">
                        <c:v>2.3756083108913903E-3</c:v>
                      </c:pt>
                      <c:pt idx="285">
                        <c:v>2.4927048619005042E-3</c:v>
                      </c:pt>
                      <c:pt idx="286">
                        <c:v>2.6099383389007356E-3</c:v>
                      </c:pt>
                      <c:pt idx="287">
                        <c:v>2.6099383389007356E-3</c:v>
                      </c:pt>
                      <c:pt idx="288">
                        <c:v>2.6201658497654766E-3</c:v>
                      </c:pt>
                      <c:pt idx="289">
                        <c:v>2.6201658497654766E-3</c:v>
                      </c:pt>
                      <c:pt idx="290">
                        <c:v>2.6819509164399177E-3</c:v>
                      </c:pt>
                      <c:pt idx="291">
                        <c:v>2.6819509164399177E-3</c:v>
                      </c:pt>
                      <c:pt idx="292">
                        <c:v>2.2894418983541837E-3</c:v>
                      </c:pt>
                      <c:pt idx="293">
                        <c:v>2.2894418983541837E-3</c:v>
                      </c:pt>
                      <c:pt idx="294">
                        <c:v>2.3861381236151727E-3</c:v>
                      </c:pt>
                      <c:pt idx="295">
                        <c:v>2.3861381236151727E-3</c:v>
                      </c:pt>
                      <c:pt idx="296">
                        <c:v>2.4155369912623108E-3</c:v>
                      </c:pt>
                      <c:pt idx="297">
                        <c:v>2.4155369912623108E-3</c:v>
                      </c:pt>
                      <c:pt idx="298">
                        <c:v>2.5815206288961642E-3</c:v>
                      </c:pt>
                      <c:pt idx="299">
                        <c:v>2.5815206288961642E-3</c:v>
                      </c:pt>
                      <c:pt idx="300">
                        <c:v>2.6018840958701747E-3</c:v>
                      </c:pt>
                      <c:pt idx="301">
                        <c:v>2.6018840958701747E-3</c:v>
                      </c:pt>
                      <c:pt idx="302">
                        <c:v>2.632579295961206E-3</c:v>
                      </c:pt>
                      <c:pt idx="303">
                        <c:v>2.632579295961206E-3</c:v>
                      </c:pt>
                      <c:pt idx="304">
                        <c:v>2.2888022438340475E-3</c:v>
                      </c:pt>
                      <c:pt idx="305">
                        <c:v>2.2888022438340475E-3</c:v>
                      </c:pt>
                      <c:pt idx="306">
                        <c:v>2.3659885289713102E-3</c:v>
                      </c:pt>
                      <c:pt idx="307">
                        <c:v>2.3659885289713102E-3</c:v>
                      </c:pt>
                      <c:pt idx="308">
                        <c:v>2.4742096709530217E-3</c:v>
                      </c:pt>
                      <c:pt idx="309">
                        <c:v>2.4742096709530217E-3</c:v>
                      </c:pt>
                      <c:pt idx="310">
                        <c:v>3.3247366878260726E-3</c:v>
                      </c:pt>
                      <c:pt idx="311">
                        <c:v>2.9421250663221954E-3</c:v>
                      </c:pt>
                      <c:pt idx="312">
                        <c:v>2.9421250663221954E-3</c:v>
                      </c:pt>
                      <c:pt idx="313">
                        <c:v>3.0405695130883317E-3</c:v>
                      </c:pt>
                      <c:pt idx="314">
                        <c:v>3.0405695130883317E-3</c:v>
                      </c:pt>
                      <c:pt idx="315">
                        <c:v>3.1406339598511988E-3</c:v>
                      </c:pt>
                      <c:pt idx="316">
                        <c:v>3.1406339598511988E-3</c:v>
                      </c:pt>
                      <c:pt idx="317">
                        <c:v>3.6464955013660494E-3</c:v>
                      </c:pt>
                      <c:pt idx="318">
                        <c:v>3.4012951401708514E-3</c:v>
                      </c:pt>
                      <c:pt idx="319">
                        <c:v>3.4612107749864263E-3</c:v>
                      </c:pt>
                      <c:pt idx="320">
                        <c:v>3.1549787360886862E-3</c:v>
                      </c:pt>
                      <c:pt idx="321">
                        <c:v>3.1549787360886862E-3</c:v>
                      </c:pt>
                      <c:pt idx="322">
                        <c:v>3.1662225752835511E-3</c:v>
                      </c:pt>
                      <c:pt idx="323">
                        <c:v>3.1662225752835511E-3</c:v>
                      </c:pt>
                      <c:pt idx="324">
                        <c:v>3.2683171304876257E-3</c:v>
                      </c:pt>
                      <c:pt idx="325">
                        <c:v>3.2683171304876257E-3</c:v>
                      </c:pt>
                      <c:pt idx="326">
                        <c:v>3.5778086595754225E-3</c:v>
                      </c:pt>
                      <c:pt idx="327">
                        <c:v>2.9926861293343983E-3</c:v>
                      </c:pt>
                      <c:pt idx="328">
                        <c:v>2.5337063440756891E-3</c:v>
                      </c:pt>
                      <c:pt idx="329">
                        <c:v>2.6236749799822671E-3</c:v>
                      </c:pt>
                      <c:pt idx="330">
                        <c:v>2.476618477453031E-3</c:v>
                      </c:pt>
                      <c:pt idx="331">
                        <c:v>2.5214397589899602E-3</c:v>
                      </c:pt>
                      <c:pt idx="332">
                        <c:v>2.3660251493621558E-3</c:v>
                      </c:pt>
                      <c:pt idx="333">
                        <c:v>2.4247553147561454E-3</c:v>
                      </c:pt>
                      <c:pt idx="334">
                        <c:v>2.4742471194913063E-3</c:v>
                      </c:pt>
                      <c:pt idx="335">
                        <c:v>2.4592699475120042E-3</c:v>
                      </c:pt>
                      <c:pt idx="336">
                        <c:v>2.5291873848360693E-3</c:v>
                      </c:pt>
                      <c:pt idx="337">
                        <c:v>2.569580206054791E-3</c:v>
                      </c:pt>
                      <c:pt idx="338">
                        <c:v>3.4886940907415446E-3</c:v>
                      </c:pt>
                      <c:pt idx="339">
                        <c:v>2.2207336418331607E-3</c:v>
                      </c:pt>
                      <c:pt idx="340">
                        <c:v>2.357237878147715E-3</c:v>
                      </c:pt>
                      <c:pt idx="341">
                        <c:v>2.6164651279344765E-3</c:v>
                      </c:pt>
                      <c:pt idx="342">
                        <c:v>2.8463712618900581E-3</c:v>
                      </c:pt>
                      <c:pt idx="343">
                        <c:v>2.563458816345131E-3</c:v>
                      </c:pt>
                      <c:pt idx="344">
                        <c:v>2.5735949391181212E-3</c:v>
                      </c:pt>
                      <c:pt idx="345">
                        <c:v>2.5939271831875248E-3</c:v>
                      </c:pt>
                      <c:pt idx="346">
                        <c:v>2.5333158808782891E-3</c:v>
                      </c:pt>
                      <c:pt idx="347">
                        <c:v>2.2475175421122441E-3</c:v>
                      </c:pt>
                      <c:pt idx="348">
                        <c:v>2.2768389911969329E-3</c:v>
                      </c:pt>
                      <c:pt idx="349">
                        <c:v>2.3618865366508536E-3</c:v>
                      </c:pt>
                      <c:pt idx="350">
                        <c:v>2.2840097870958169E-3</c:v>
                      </c:pt>
                      <c:pt idx="351">
                        <c:v>2.504407958514076E-3</c:v>
                      </c:pt>
                      <c:pt idx="352">
                        <c:v>2.9203394422792537E-3</c:v>
                      </c:pt>
                      <c:pt idx="353">
                        <c:v>2.9062355114817884E-3</c:v>
                      </c:pt>
                      <c:pt idx="354">
                        <c:v>2.9951882342422053E-3</c:v>
                      </c:pt>
                      <c:pt idx="355">
                        <c:v>3.3974063813754234E-3</c:v>
                      </c:pt>
                      <c:pt idx="356">
                        <c:v>3.3040123371612736E-3</c:v>
                      </c:pt>
                      <c:pt idx="357">
                        <c:v>3.3563002339883343E-3</c:v>
                      </c:pt>
                      <c:pt idx="358">
                        <c:v>3.2367510725761751E-3</c:v>
                      </c:pt>
                      <c:pt idx="359">
                        <c:v>2.4930591549082496E-3</c:v>
                      </c:pt>
                      <c:pt idx="360">
                        <c:v>2.965000861817833E-3</c:v>
                      </c:pt>
                      <c:pt idx="361">
                        <c:v>3.1237050688632719E-3</c:v>
                      </c:pt>
                      <c:pt idx="362">
                        <c:v>2.9948420169761125E-3</c:v>
                      </c:pt>
                      <c:pt idx="363">
                        <c:v>3.1241966794364638E-3</c:v>
                      </c:pt>
                      <c:pt idx="364">
                        <c:v>3.6578403651070391E-3</c:v>
                      </c:pt>
                      <c:pt idx="365">
                        <c:v>3.8129365707468524E-3</c:v>
                      </c:pt>
                      <c:pt idx="366">
                        <c:v>1.0206225588147497E-2</c:v>
                      </c:pt>
                      <c:pt idx="367">
                        <c:v>3.772465396743984E-3</c:v>
                      </c:pt>
                      <c:pt idx="368">
                        <c:v>2.8971115345959256E-3</c:v>
                      </c:pt>
                      <c:pt idx="369">
                        <c:v>2.7300755110367318E-3</c:v>
                      </c:pt>
                      <c:pt idx="370">
                        <c:v>2.9622515456146381E-3</c:v>
                      </c:pt>
                      <c:pt idx="371">
                        <c:v>2.8732064736760399E-3</c:v>
                      </c:pt>
                      <c:pt idx="372">
                        <c:v>2.8045725403953018E-3</c:v>
                      </c:pt>
                      <c:pt idx="373">
                        <c:v>3.108530545431953E-3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342F-464C-ACF5-4B20124523FC}"/>
                  </c:ext>
                </c:extLst>
              </c15:ser>
            </c15:filteredScatterSeries>
            <c15:filteredScatte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Active!$U$20</c15:sqref>
                        </c15:formulaRef>
                      </c:ext>
                    </c:extLst>
                    <c:strCache>
                      <c:ptCount val="1"/>
                      <c:pt idx="0">
                        <c:v>Residuals</c:v>
                      </c:pt>
                    </c:strCache>
                  </c:strRef>
                </c:tx>
                <c:spPr>
                  <a:ln w="28575">
                    <a:noFill/>
                  </a:ln>
                </c:spP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Active!$F$21:$F$923</c15:sqref>
                        </c15:formulaRef>
                      </c:ext>
                    </c:extLst>
                    <c:numCache>
                      <c:formatCode>General</c:formatCode>
                      <c:ptCount val="903"/>
                      <c:pt idx="0">
                        <c:v>-25736</c:v>
                      </c:pt>
                      <c:pt idx="1">
                        <c:v>-25175</c:v>
                      </c:pt>
                      <c:pt idx="2">
                        <c:v>-25174.5</c:v>
                      </c:pt>
                      <c:pt idx="3">
                        <c:v>-22115</c:v>
                      </c:pt>
                      <c:pt idx="4">
                        <c:v>-22114.5</c:v>
                      </c:pt>
                      <c:pt idx="5">
                        <c:v>-19005</c:v>
                      </c:pt>
                      <c:pt idx="6">
                        <c:v>-18899</c:v>
                      </c:pt>
                      <c:pt idx="7">
                        <c:v>-18887</c:v>
                      </c:pt>
                      <c:pt idx="8">
                        <c:v>-18798</c:v>
                      </c:pt>
                      <c:pt idx="9">
                        <c:v>-18798</c:v>
                      </c:pt>
                      <c:pt idx="10">
                        <c:v>-18437</c:v>
                      </c:pt>
                      <c:pt idx="11">
                        <c:v>-17931</c:v>
                      </c:pt>
                      <c:pt idx="12">
                        <c:v>-17715</c:v>
                      </c:pt>
                      <c:pt idx="13">
                        <c:v>-17603</c:v>
                      </c:pt>
                      <c:pt idx="14">
                        <c:v>-17061</c:v>
                      </c:pt>
                      <c:pt idx="15">
                        <c:v>-17016</c:v>
                      </c:pt>
                      <c:pt idx="16">
                        <c:v>-16673</c:v>
                      </c:pt>
                      <c:pt idx="17">
                        <c:v>-16649</c:v>
                      </c:pt>
                      <c:pt idx="18">
                        <c:v>-16649</c:v>
                      </c:pt>
                      <c:pt idx="19">
                        <c:v>-16508</c:v>
                      </c:pt>
                      <c:pt idx="20">
                        <c:v>-16469</c:v>
                      </c:pt>
                      <c:pt idx="21">
                        <c:v>-15846</c:v>
                      </c:pt>
                      <c:pt idx="22">
                        <c:v>-15841</c:v>
                      </c:pt>
                      <c:pt idx="23">
                        <c:v>-15810</c:v>
                      </c:pt>
                      <c:pt idx="24">
                        <c:v>-15798</c:v>
                      </c:pt>
                      <c:pt idx="25">
                        <c:v>-15786</c:v>
                      </c:pt>
                      <c:pt idx="26">
                        <c:v>-15738</c:v>
                      </c:pt>
                      <c:pt idx="27">
                        <c:v>-15690</c:v>
                      </c:pt>
                      <c:pt idx="28">
                        <c:v>-15293</c:v>
                      </c:pt>
                      <c:pt idx="29">
                        <c:v>-15194</c:v>
                      </c:pt>
                      <c:pt idx="30">
                        <c:v>-15129</c:v>
                      </c:pt>
                      <c:pt idx="31">
                        <c:v>-15127</c:v>
                      </c:pt>
                      <c:pt idx="32">
                        <c:v>-15127</c:v>
                      </c:pt>
                      <c:pt idx="33">
                        <c:v>-15086</c:v>
                      </c:pt>
                      <c:pt idx="34">
                        <c:v>-14883</c:v>
                      </c:pt>
                      <c:pt idx="35">
                        <c:v>-14631</c:v>
                      </c:pt>
                      <c:pt idx="36">
                        <c:v>-14586</c:v>
                      </c:pt>
                      <c:pt idx="37">
                        <c:v>-14585.5</c:v>
                      </c:pt>
                      <c:pt idx="38">
                        <c:v>-14576</c:v>
                      </c:pt>
                      <c:pt idx="39">
                        <c:v>-14571</c:v>
                      </c:pt>
                      <c:pt idx="40">
                        <c:v>-14571</c:v>
                      </c:pt>
                      <c:pt idx="41">
                        <c:v>-14528</c:v>
                      </c:pt>
                      <c:pt idx="42">
                        <c:v>-14427</c:v>
                      </c:pt>
                      <c:pt idx="43">
                        <c:v>-14135</c:v>
                      </c:pt>
                      <c:pt idx="44">
                        <c:v>-12794</c:v>
                      </c:pt>
                      <c:pt idx="45">
                        <c:v>-12794</c:v>
                      </c:pt>
                      <c:pt idx="46">
                        <c:v>-12093</c:v>
                      </c:pt>
                      <c:pt idx="47">
                        <c:v>-12057</c:v>
                      </c:pt>
                      <c:pt idx="48">
                        <c:v>-12055</c:v>
                      </c:pt>
                      <c:pt idx="49">
                        <c:v>-12050</c:v>
                      </c:pt>
                      <c:pt idx="50">
                        <c:v>-12045</c:v>
                      </c:pt>
                      <c:pt idx="51">
                        <c:v>-12045</c:v>
                      </c:pt>
                      <c:pt idx="52">
                        <c:v>-12041.5</c:v>
                      </c:pt>
                      <c:pt idx="53">
                        <c:v>-12038</c:v>
                      </c:pt>
                      <c:pt idx="54">
                        <c:v>-11997</c:v>
                      </c:pt>
                      <c:pt idx="55">
                        <c:v>-11990</c:v>
                      </c:pt>
                      <c:pt idx="56">
                        <c:v>-11909.5</c:v>
                      </c:pt>
                      <c:pt idx="57">
                        <c:v>-11896</c:v>
                      </c:pt>
                      <c:pt idx="58">
                        <c:v>-11382.5</c:v>
                      </c:pt>
                      <c:pt idx="59">
                        <c:v>-10826</c:v>
                      </c:pt>
                      <c:pt idx="60">
                        <c:v>-10790</c:v>
                      </c:pt>
                      <c:pt idx="61">
                        <c:v>-6524</c:v>
                      </c:pt>
                      <c:pt idx="62">
                        <c:v>-6479.5</c:v>
                      </c:pt>
                      <c:pt idx="63">
                        <c:v>-6455.5</c:v>
                      </c:pt>
                      <c:pt idx="64">
                        <c:v>-6339</c:v>
                      </c:pt>
                      <c:pt idx="65">
                        <c:v>-4597</c:v>
                      </c:pt>
                      <c:pt idx="66">
                        <c:v>-4597</c:v>
                      </c:pt>
                      <c:pt idx="67">
                        <c:v>-4597</c:v>
                      </c:pt>
                      <c:pt idx="68">
                        <c:v>-3933</c:v>
                      </c:pt>
                      <c:pt idx="69">
                        <c:v>-3932.5</c:v>
                      </c:pt>
                      <c:pt idx="70">
                        <c:v>-2170.5</c:v>
                      </c:pt>
                      <c:pt idx="71">
                        <c:v>-2083</c:v>
                      </c:pt>
                      <c:pt idx="72">
                        <c:v>-1566.5</c:v>
                      </c:pt>
                      <c:pt idx="73">
                        <c:v>-1544</c:v>
                      </c:pt>
                      <c:pt idx="74">
                        <c:v>-1467</c:v>
                      </c:pt>
                      <c:pt idx="75">
                        <c:v>-1412</c:v>
                      </c:pt>
                      <c:pt idx="76">
                        <c:v>-1215</c:v>
                      </c:pt>
                      <c:pt idx="77">
                        <c:v>-1215</c:v>
                      </c:pt>
                      <c:pt idx="78">
                        <c:v>-1056</c:v>
                      </c:pt>
                      <c:pt idx="79">
                        <c:v>-780</c:v>
                      </c:pt>
                      <c:pt idx="80">
                        <c:v>-696.5</c:v>
                      </c:pt>
                      <c:pt idx="81">
                        <c:v>-696.5</c:v>
                      </c:pt>
                      <c:pt idx="82">
                        <c:v>-248</c:v>
                      </c:pt>
                      <c:pt idx="83">
                        <c:v>-176.5</c:v>
                      </c:pt>
                      <c:pt idx="84">
                        <c:v>-137</c:v>
                      </c:pt>
                      <c:pt idx="85">
                        <c:v>-125</c:v>
                      </c:pt>
                      <c:pt idx="86">
                        <c:v>-68.5</c:v>
                      </c:pt>
                      <c:pt idx="87">
                        <c:v>-25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363</c:v>
                      </c:pt>
                      <c:pt idx="92">
                        <c:v>1138.5</c:v>
                      </c:pt>
                      <c:pt idx="93">
                        <c:v>1166</c:v>
                      </c:pt>
                      <c:pt idx="94">
                        <c:v>1686</c:v>
                      </c:pt>
                      <c:pt idx="95">
                        <c:v>1854</c:v>
                      </c:pt>
                      <c:pt idx="96">
                        <c:v>2225</c:v>
                      </c:pt>
                      <c:pt idx="97">
                        <c:v>2949</c:v>
                      </c:pt>
                      <c:pt idx="98">
                        <c:v>3584</c:v>
                      </c:pt>
                      <c:pt idx="99">
                        <c:v>4380</c:v>
                      </c:pt>
                      <c:pt idx="100">
                        <c:v>6037.5</c:v>
                      </c:pt>
                      <c:pt idx="101">
                        <c:v>6053</c:v>
                      </c:pt>
                      <c:pt idx="102">
                        <c:v>6089</c:v>
                      </c:pt>
                      <c:pt idx="103">
                        <c:v>6214</c:v>
                      </c:pt>
                      <c:pt idx="104">
                        <c:v>6222.5</c:v>
                      </c:pt>
                      <c:pt idx="105">
                        <c:v>6234.5</c:v>
                      </c:pt>
                      <c:pt idx="106">
                        <c:v>6238</c:v>
                      </c:pt>
                      <c:pt idx="107">
                        <c:v>6617.5</c:v>
                      </c:pt>
                      <c:pt idx="108">
                        <c:v>6681</c:v>
                      </c:pt>
                      <c:pt idx="109">
                        <c:v>6681</c:v>
                      </c:pt>
                      <c:pt idx="110">
                        <c:v>6732.5</c:v>
                      </c:pt>
                      <c:pt idx="111">
                        <c:v>6741</c:v>
                      </c:pt>
                      <c:pt idx="112">
                        <c:v>6753</c:v>
                      </c:pt>
                      <c:pt idx="113">
                        <c:v>6811.5</c:v>
                      </c:pt>
                      <c:pt idx="114">
                        <c:v>6825</c:v>
                      </c:pt>
                      <c:pt idx="115">
                        <c:v>6869.5</c:v>
                      </c:pt>
                      <c:pt idx="116">
                        <c:v>7292</c:v>
                      </c:pt>
                      <c:pt idx="117">
                        <c:v>7300.5</c:v>
                      </c:pt>
                      <c:pt idx="118">
                        <c:v>7304</c:v>
                      </c:pt>
                      <c:pt idx="119">
                        <c:v>7333</c:v>
                      </c:pt>
                      <c:pt idx="120">
                        <c:v>7345</c:v>
                      </c:pt>
                      <c:pt idx="121">
                        <c:v>7448</c:v>
                      </c:pt>
                      <c:pt idx="122">
                        <c:v>7472</c:v>
                      </c:pt>
                      <c:pt idx="123">
                        <c:v>7583</c:v>
                      </c:pt>
                      <c:pt idx="124">
                        <c:v>7902</c:v>
                      </c:pt>
                      <c:pt idx="125">
                        <c:v>8006</c:v>
                      </c:pt>
                      <c:pt idx="126">
                        <c:v>8627</c:v>
                      </c:pt>
                      <c:pt idx="127">
                        <c:v>8663</c:v>
                      </c:pt>
                      <c:pt idx="128">
                        <c:v>8735</c:v>
                      </c:pt>
                      <c:pt idx="129">
                        <c:v>10337</c:v>
                      </c:pt>
                      <c:pt idx="130">
                        <c:v>10441</c:v>
                      </c:pt>
                      <c:pt idx="131">
                        <c:v>11068</c:v>
                      </c:pt>
                      <c:pt idx="132">
                        <c:v>12867.5</c:v>
                      </c:pt>
                      <c:pt idx="133">
                        <c:v>12967</c:v>
                      </c:pt>
                      <c:pt idx="134">
                        <c:v>12970.5</c:v>
                      </c:pt>
                      <c:pt idx="135">
                        <c:v>12972</c:v>
                      </c:pt>
                      <c:pt idx="136">
                        <c:v>13463</c:v>
                      </c:pt>
                      <c:pt idx="137">
                        <c:v>13562.5</c:v>
                      </c:pt>
                      <c:pt idx="138">
                        <c:v>13570</c:v>
                      </c:pt>
                      <c:pt idx="139">
                        <c:v>14263</c:v>
                      </c:pt>
                      <c:pt idx="140">
                        <c:v>14820.5</c:v>
                      </c:pt>
                      <c:pt idx="141">
                        <c:v>14870</c:v>
                      </c:pt>
                      <c:pt idx="142">
                        <c:v>14927</c:v>
                      </c:pt>
                      <c:pt idx="143">
                        <c:v>15260</c:v>
                      </c:pt>
                      <c:pt idx="144">
                        <c:v>15533</c:v>
                      </c:pt>
                      <c:pt idx="145">
                        <c:v>15538</c:v>
                      </c:pt>
                      <c:pt idx="146">
                        <c:v>15553</c:v>
                      </c:pt>
                      <c:pt idx="147">
                        <c:v>15580</c:v>
                      </c:pt>
                      <c:pt idx="148">
                        <c:v>16053</c:v>
                      </c:pt>
                      <c:pt idx="149">
                        <c:v>16071</c:v>
                      </c:pt>
                      <c:pt idx="150">
                        <c:v>16167.5</c:v>
                      </c:pt>
                      <c:pt idx="151">
                        <c:v>16173</c:v>
                      </c:pt>
                      <c:pt idx="152">
                        <c:v>16214</c:v>
                      </c:pt>
                      <c:pt idx="153">
                        <c:v>16281</c:v>
                      </c:pt>
                      <c:pt idx="154">
                        <c:v>16615.5</c:v>
                      </c:pt>
                      <c:pt idx="155">
                        <c:v>16620.5</c:v>
                      </c:pt>
                      <c:pt idx="156">
                        <c:v>16641</c:v>
                      </c:pt>
                      <c:pt idx="157">
                        <c:v>16643</c:v>
                      </c:pt>
                      <c:pt idx="158">
                        <c:v>16644.5</c:v>
                      </c:pt>
                      <c:pt idx="159">
                        <c:v>16667</c:v>
                      </c:pt>
                      <c:pt idx="160">
                        <c:v>16672</c:v>
                      </c:pt>
                      <c:pt idx="161">
                        <c:v>16693</c:v>
                      </c:pt>
                      <c:pt idx="162">
                        <c:v>16720</c:v>
                      </c:pt>
                      <c:pt idx="163">
                        <c:v>16730.5</c:v>
                      </c:pt>
                      <c:pt idx="164">
                        <c:v>16730.5</c:v>
                      </c:pt>
                      <c:pt idx="165">
                        <c:v>16780</c:v>
                      </c:pt>
                      <c:pt idx="166">
                        <c:v>16787</c:v>
                      </c:pt>
                      <c:pt idx="167">
                        <c:v>16792</c:v>
                      </c:pt>
                      <c:pt idx="168">
                        <c:v>16845</c:v>
                      </c:pt>
                      <c:pt idx="169">
                        <c:v>16848.5</c:v>
                      </c:pt>
                      <c:pt idx="170">
                        <c:v>16852</c:v>
                      </c:pt>
                      <c:pt idx="171">
                        <c:v>16862.5</c:v>
                      </c:pt>
                      <c:pt idx="172">
                        <c:v>17272.5</c:v>
                      </c:pt>
                      <c:pt idx="173">
                        <c:v>17307</c:v>
                      </c:pt>
                      <c:pt idx="174">
                        <c:v>17310.5</c:v>
                      </c:pt>
                      <c:pt idx="175">
                        <c:v>17319</c:v>
                      </c:pt>
                      <c:pt idx="176">
                        <c:v>17327.5</c:v>
                      </c:pt>
                      <c:pt idx="177">
                        <c:v>17343</c:v>
                      </c:pt>
                      <c:pt idx="178">
                        <c:v>17430.5</c:v>
                      </c:pt>
                      <c:pt idx="179">
                        <c:v>17452.5</c:v>
                      </c:pt>
                      <c:pt idx="180">
                        <c:v>17452.5</c:v>
                      </c:pt>
                      <c:pt idx="181">
                        <c:v>17484</c:v>
                      </c:pt>
                      <c:pt idx="182">
                        <c:v>17786</c:v>
                      </c:pt>
                      <c:pt idx="183">
                        <c:v>17807</c:v>
                      </c:pt>
                      <c:pt idx="184">
                        <c:v>17855</c:v>
                      </c:pt>
                      <c:pt idx="185">
                        <c:v>17890</c:v>
                      </c:pt>
                      <c:pt idx="186">
                        <c:v>17890.5</c:v>
                      </c:pt>
                      <c:pt idx="187">
                        <c:v>17890.5</c:v>
                      </c:pt>
                      <c:pt idx="188">
                        <c:v>17890.5</c:v>
                      </c:pt>
                      <c:pt idx="189">
                        <c:v>18005</c:v>
                      </c:pt>
                      <c:pt idx="190">
                        <c:v>18087.5</c:v>
                      </c:pt>
                      <c:pt idx="191">
                        <c:v>18087.5</c:v>
                      </c:pt>
                      <c:pt idx="192">
                        <c:v>18099.5</c:v>
                      </c:pt>
                      <c:pt idx="193">
                        <c:v>18494.5</c:v>
                      </c:pt>
                      <c:pt idx="194">
                        <c:v>18494.5</c:v>
                      </c:pt>
                      <c:pt idx="195">
                        <c:v>18494.5</c:v>
                      </c:pt>
                      <c:pt idx="196">
                        <c:v>18495</c:v>
                      </c:pt>
                      <c:pt idx="197">
                        <c:v>18606</c:v>
                      </c:pt>
                      <c:pt idx="198">
                        <c:v>18609.5</c:v>
                      </c:pt>
                      <c:pt idx="199">
                        <c:v>18618</c:v>
                      </c:pt>
                      <c:pt idx="200">
                        <c:v>18651</c:v>
                      </c:pt>
                      <c:pt idx="201">
                        <c:v>18710.5</c:v>
                      </c:pt>
                      <c:pt idx="202">
                        <c:v>18710.5</c:v>
                      </c:pt>
                      <c:pt idx="203">
                        <c:v>18710.5</c:v>
                      </c:pt>
                      <c:pt idx="204">
                        <c:v>19069.5</c:v>
                      </c:pt>
                      <c:pt idx="205">
                        <c:v>19081.5</c:v>
                      </c:pt>
                      <c:pt idx="206">
                        <c:v>19105.5</c:v>
                      </c:pt>
                      <c:pt idx="207">
                        <c:v>19114</c:v>
                      </c:pt>
                      <c:pt idx="208">
                        <c:v>19122.5</c:v>
                      </c:pt>
                      <c:pt idx="209">
                        <c:v>19122.5</c:v>
                      </c:pt>
                      <c:pt idx="210">
                        <c:v>19153.5</c:v>
                      </c:pt>
                      <c:pt idx="211">
                        <c:v>19153.5</c:v>
                      </c:pt>
                      <c:pt idx="212">
                        <c:v>19257</c:v>
                      </c:pt>
                      <c:pt idx="213">
                        <c:v>19282</c:v>
                      </c:pt>
                      <c:pt idx="214">
                        <c:v>19282</c:v>
                      </c:pt>
                      <c:pt idx="215">
                        <c:v>19282</c:v>
                      </c:pt>
                      <c:pt idx="216">
                        <c:v>19285</c:v>
                      </c:pt>
                      <c:pt idx="217">
                        <c:v>19297</c:v>
                      </c:pt>
                      <c:pt idx="218">
                        <c:v>19314.5</c:v>
                      </c:pt>
                      <c:pt idx="219">
                        <c:v>19321.5</c:v>
                      </c:pt>
                      <c:pt idx="220">
                        <c:v>19321.5</c:v>
                      </c:pt>
                      <c:pt idx="221">
                        <c:v>19321.5</c:v>
                      </c:pt>
                      <c:pt idx="222">
                        <c:v>19337</c:v>
                      </c:pt>
                      <c:pt idx="223">
                        <c:v>19746</c:v>
                      </c:pt>
                      <c:pt idx="224">
                        <c:v>19754</c:v>
                      </c:pt>
                      <c:pt idx="225">
                        <c:v>19770</c:v>
                      </c:pt>
                      <c:pt idx="226">
                        <c:v>19805.5</c:v>
                      </c:pt>
                      <c:pt idx="227">
                        <c:v>19824.5</c:v>
                      </c:pt>
                      <c:pt idx="228">
                        <c:v>19824.5</c:v>
                      </c:pt>
                      <c:pt idx="229">
                        <c:v>19854</c:v>
                      </c:pt>
                      <c:pt idx="230">
                        <c:v>19871</c:v>
                      </c:pt>
                      <c:pt idx="231">
                        <c:v>19896.5</c:v>
                      </c:pt>
                      <c:pt idx="232">
                        <c:v>19896.5</c:v>
                      </c:pt>
                      <c:pt idx="233">
                        <c:v>19914</c:v>
                      </c:pt>
                      <c:pt idx="234">
                        <c:v>19951.5</c:v>
                      </c:pt>
                      <c:pt idx="235">
                        <c:v>19951.5</c:v>
                      </c:pt>
                      <c:pt idx="236">
                        <c:v>19989</c:v>
                      </c:pt>
                      <c:pt idx="237">
                        <c:v>20013</c:v>
                      </c:pt>
                      <c:pt idx="238">
                        <c:v>20364.5</c:v>
                      </c:pt>
                      <c:pt idx="239">
                        <c:v>20432</c:v>
                      </c:pt>
                      <c:pt idx="240">
                        <c:v>20460.5</c:v>
                      </c:pt>
                      <c:pt idx="241">
                        <c:v>20461</c:v>
                      </c:pt>
                      <c:pt idx="242">
                        <c:v>20462</c:v>
                      </c:pt>
                      <c:pt idx="243">
                        <c:v>20473</c:v>
                      </c:pt>
                      <c:pt idx="244">
                        <c:v>20476.5</c:v>
                      </c:pt>
                      <c:pt idx="245">
                        <c:v>20492</c:v>
                      </c:pt>
                      <c:pt idx="246">
                        <c:v>20495.5</c:v>
                      </c:pt>
                      <c:pt idx="247">
                        <c:v>20497</c:v>
                      </c:pt>
                      <c:pt idx="248">
                        <c:v>20523</c:v>
                      </c:pt>
                      <c:pt idx="249">
                        <c:v>20524.5</c:v>
                      </c:pt>
                      <c:pt idx="250">
                        <c:v>20533</c:v>
                      </c:pt>
                      <c:pt idx="251">
                        <c:v>20533</c:v>
                      </c:pt>
                      <c:pt idx="252">
                        <c:v>20533</c:v>
                      </c:pt>
                      <c:pt idx="253">
                        <c:v>20540</c:v>
                      </c:pt>
                      <c:pt idx="254">
                        <c:v>20548.5</c:v>
                      </c:pt>
                      <c:pt idx="255">
                        <c:v>20554</c:v>
                      </c:pt>
                      <c:pt idx="256">
                        <c:v>20554</c:v>
                      </c:pt>
                      <c:pt idx="257">
                        <c:v>20557</c:v>
                      </c:pt>
                      <c:pt idx="258">
                        <c:v>20560.5</c:v>
                      </c:pt>
                      <c:pt idx="259">
                        <c:v>20617</c:v>
                      </c:pt>
                      <c:pt idx="260">
                        <c:v>21003.5</c:v>
                      </c:pt>
                      <c:pt idx="261">
                        <c:v>21036</c:v>
                      </c:pt>
                      <c:pt idx="262">
                        <c:v>21183.5</c:v>
                      </c:pt>
                      <c:pt idx="263">
                        <c:v>21189</c:v>
                      </c:pt>
                      <c:pt idx="264">
                        <c:v>21707.5</c:v>
                      </c:pt>
                      <c:pt idx="265">
                        <c:v>21707.5</c:v>
                      </c:pt>
                      <c:pt idx="266">
                        <c:v>21707.5</c:v>
                      </c:pt>
                      <c:pt idx="267">
                        <c:v>21707.5</c:v>
                      </c:pt>
                      <c:pt idx="268">
                        <c:v>21707.5</c:v>
                      </c:pt>
                      <c:pt idx="269">
                        <c:v>21709</c:v>
                      </c:pt>
                      <c:pt idx="270">
                        <c:v>21709</c:v>
                      </c:pt>
                      <c:pt idx="271">
                        <c:v>21709</c:v>
                      </c:pt>
                      <c:pt idx="272">
                        <c:v>21709</c:v>
                      </c:pt>
                      <c:pt idx="273">
                        <c:v>21709</c:v>
                      </c:pt>
                      <c:pt idx="274">
                        <c:v>21709</c:v>
                      </c:pt>
                      <c:pt idx="275">
                        <c:v>21748</c:v>
                      </c:pt>
                      <c:pt idx="276">
                        <c:v>21748</c:v>
                      </c:pt>
                      <c:pt idx="277">
                        <c:v>21748</c:v>
                      </c:pt>
                      <c:pt idx="278">
                        <c:v>21800</c:v>
                      </c:pt>
                      <c:pt idx="279">
                        <c:v>21800</c:v>
                      </c:pt>
                      <c:pt idx="280">
                        <c:v>21800</c:v>
                      </c:pt>
                      <c:pt idx="281">
                        <c:v>21800</c:v>
                      </c:pt>
                      <c:pt idx="282">
                        <c:v>21800</c:v>
                      </c:pt>
                      <c:pt idx="283">
                        <c:v>21800</c:v>
                      </c:pt>
                      <c:pt idx="284">
                        <c:v>21805</c:v>
                      </c:pt>
                      <c:pt idx="285">
                        <c:v>21829</c:v>
                      </c:pt>
                      <c:pt idx="286">
                        <c:v>21832.5</c:v>
                      </c:pt>
                      <c:pt idx="287">
                        <c:v>21832.5</c:v>
                      </c:pt>
                      <c:pt idx="288">
                        <c:v>21832.5</c:v>
                      </c:pt>
                      <c:pt idx="289">
                        <c:v>21832.5</c:v>
                      </c:pt>
                      <c:pt idx="290">
                        <c:v>21832.5</c:v>
                      </c:pt>
                      <c:pt idx="291">
                        <c:v>21832.5</c:v>
                      </c:pt>
                      <c:pt idx="292">
                        <c:v>21836</c:v>
                      </c:pt>
                      <c:pt idx="293">
                        <c:v>21836</c:v>
                      </c:pt>
                      <c:pt idx="294">
                        <c:v>21836</c:v>
                      </c:pt>
                      <c:pt idx="295">
                        <c:v>21836</c:v>
                      </c:pt>
                      <c:pt idx="296">
                        <c:v>21836</c:v>
                      </c:pt>
                      <c:pt idx="297">
                        <c:v>21836</c:v>
                      </c:pt>
                      <c:pt idx="298">
                        <c:v>21839.5</c:v>
                      </c:pt>
                      <c:pt idx="299">
                        <c:v>21839.5</c:v>
                      </c:pt>
                      <c:pt idx="300">
                        <c:v>21839.5</c:v>
                      </c:pt>
                      <c:pt idx="301">
                        <c:v>21839.5</c:v>
                      </c:pt>
                      <c:pt idx="302">
                        <c:v>21839.5</c:v>
                      </c:pt>
                      <c:pt idx="303">
                        <c:v>21839.5</c:v>
                      </c:pt>
                      <c:pt idx="304">
                        <c:v>21848</c:v>
                      </c:pt>
                      <c:pt idx="305">
                        <c:v>21848</c:v>
                      </c:pt>
                      <c:pt idx="306">
                        <c:v>21848</c:v>
                      </c:pt>
                      <c:pt idx="307">
                        <c:v>21848</c:v>
                      </c:pt>
                      <c:pt idx="308">
                        <c:v>21848</c:v>
                      </c:pt>
                      <c:pt idx="309">
                        <c:v>21848</c:v>
                      </c:pt>
                      <c:pt idx="310">
                        <c:v>22247.5</c:v>
                      </c:pt>
                      <c:pt idx="311">
                        <c:v>22332</c:v>
                      </c:pt>
                      <c:pt idx="312">
                        <c:v>22332</c:v>
                      </c:pt>
                      <c:pt idx="313">
                        <c:v>22332</c:v>
                      </c:pt>
                      <c:pt idx="314">
                        <c:v>22332</c:v>
                      </c:pt>
                      <c:pt idx="315">
                        <c:v>22332</c:v>
                      </c:pt>
                      <c:pt idx="316">
                        <c:v>22332</c:v>
                      </c:pt>
                      <c:pt idx="317">
                        <c:v>22429.5</c:v>
                      </c:pt>
                      <c:pt idx="318">
                        <c:v>22451.5</c:v>
                      </c:pt>
                      <c:pt idx="319">
                        <c:v>22470.5</c:v>
                      </c:pt>
                      <c:pt idx="320">
                        <c:v>22471</c:v>
                      </c:pt>
                      <c:pt idx="321">
                        <c:v>22471</c:v>
                      </c:pt>
                      <c:pt idx="322">
                        <c:v>22471</c:v>
                      </c:pt>
                      <c:pt idx="323">
                        <c:v>22471</c:v>
                      </c:pt>
                      <c:pt idx="324">
                        <c:v>22471</c:v>
                      </c:pt>
                      <c:pt idx="325">
                        <c:v>22471</c:v>
                      </c:pt>
                      <c:pt idx="326">
                        <c:v>22494.5</c:v>
                      </c:pt>
                      <c:pt idx="327">
                        <c:v>22894.5</c:v>
                      </c:pt>
                      <c:pt idx="328">
                        <c:v>22903</c:v>
                      </c:pt>
                      <c:pt idx="329">
                        <c:v>22950</c:v>
                      </c:pt>
                      <c:pt idx="330">
                        <c:v>22987</c:v>
                      </c:pt>
                      <c:pt idx="331">
                        <c:v>22989</c:v>
                      </c:pt>
                      <c:pt idx="332">
                        <c:v>23015</c:v>
                      </c:pt>
                      <c:pt idx="333">
                        <c:v>23015</c:v>
                      </c:pt>
                      <c:pt idx="334">
                        <c:v>23015</c:v>
                      </c:pt>
                      <c:pt idx="335">
                        <c:v>23030.5</c:v>
                      </c:pt>
                      <c:pt idx="336">
                        <c:v>23030.5</c:v>
                      </c:pt>
                      <c:pt idx="337">
                        <c:v>23030.5</c:v>
                      </c:pt>
                      <c:pt idx="338">
                        <c:v>23031.5</c:v>
                      </c:pt>
                      <c:pt idx="339">
                        <c:v>23035</c:v>
                      </c:pt>
                      <c:pt idx="340">
                        <c:v>23047.5</c:v>
                      </c:pt>
                      <c:pt idx="341">
                        <c:v>23047.5</c:v>
                      </c:pt>
                      <c:pt idx="342">
                        <c:v>23047.5</c:v>
                      </c:pt>
                      <c:pt idx="343">
                        <c:v>23071.5</c:v>
                      </c:pt>
                      <c:pt idx="344">
                        <c:v>23071.5</c:v>
                      </c:pt>
                      <c:pt idx="345">
                        <c:v>23071.5</c:v>
                      </c:pt>
                      <c:pt idx="346">
                        <c:v>23098.5</c:v>
                      </c:pt>
                      <c:pt idx="347">
                        <c:v>23140</c:v>
                      </c:pt>
                      <c:pt idx="348">
                        <c:v>23429</c:v>
                      </c:pt>
                      <c:pt idx="349">
                        <c:v>23549</c:v>
                      </c:pt>
                      <c:pt idx="350">
                        <c:v>23557</c:v>
                      </c:pt>
                      <c:pt idx="351">
                        <c:v>23751</c:v>
                      </c:pt>
                      <c:pt idx="352">
                        <c:v>24100</c:v>
                      </c:pt>
                      <c:pt idx="353">
                        <c:v>24105</c:v>
                      </c:pt>
                      <c:pt idx="354">
                        <c:v>24121.5</c:v>
                      </c:pt>
                      <c:pt idx="355">
                        <c:v>24157.5</c:v>
                      </c:pt>
                      <c:pt idx="356">
                        <c:v>24728</c:v>
                      </c:pt>
                      <c:pt idx="357">
                        <c:v>24745</c:v>
                      </c:pt>
                      <c:pt idx="358">
                        <c:v>24834</c:v>
                      </c:pt>
                      <c:pt idx="359">
                        <c:v>25469</c:v>
                      </c:pt>
                      <c:pt idx="360">
                        <c:v>25943</c:v>
                      </c:pt>
                      <c:pt idx="361">
                        <c:v>26028</c:v>
                      </c:pt>
                      <c:pt idx="362">
                        <c:v>26068</c:v>
                      </c:pt>
                      <c:pt idx="363">
                        <c:v>26193</c:v>
                      </c:pt>
                      <c:pt idx="364">
                        <c:v>26624</c:v>
                      </c:pt>
                      <c:pt idx="365">
                        <c:v>26634.5</c:v>
                      </c:pt>
                      <c:pt idx="366">
                        <c:v>26648.5</c:v>
                      </c:pt>
                      <c:pt idx="367">
                        <c:v>26783</c:v>
                      </c:pt>
                      <c:pt idx="368">
                        <c:v>27326</c:v>
                      </c:pt>
                      <c:pt idx="369">
                        <c:v>27377</c:v>
                      </c:pt>
                      <c:pt idx="370">
                        <c:v>27389</c:v>
                      </c:pt>
                      <c:pt idx="371">
                        <c:v>27882</c:v>
                      </c:pt>
                      <c:pt idx="372">
                        <c:v>27998</c:v>
                      </c:pt>
                      <c:pt idx="373">
                        <c:v>28175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Active!$U$21:$U$923</c15:sqref>
                        </c15:formulaRef>
                      </c:ext>
                    </c:extLst>
                    <c:numCache>
                      <c:formatCode>General</c:formatCode>
                      <c:ptCount val="903"/>
                      <c:pt idx="0">
                        <c:v>-8.7407595254129777E-2</c:v>
                      </c:pt>
                      <c:pt idx="1">
                        <c:v>-9.2713220368594973E-2</c:v>
                      </c:pt>
                      <c:pt idx="2">
                        <c:v>-8.0070034618126118E-2</c:v>
                      </c:pt>
                      <c:pt idx="3">
                        <c:v>-6.5604028103139977E-2</c:v>
                      </c:pt>
                      <c:pt idx="4">
                        <c:v>-6.6961230526380783E-2</c:v>
                      </c:pt>
                      <c:pt idx="5">
                        <c:v>-7.7629837257218712E-2</c:v>
                      </c:pt>
                      <c:pt idx="6">
                        <c:v>-5.9441806740763076E-2</c:v>
                      </c:pt>
                      <c:pt idx="7">
                        <c:v>-6.5024473482461043E-2</c:v>
                      </c:pt>
                      <c:pt idx="8">
                        <c:v>-7.2680392076551303E-2</c:v>
                      </c:pt>
                      <c:pt idx="9">
                        <c:v>-5.1680392075911019E-2</c:v>
                      </c:pt>
                      <c:pt idx="10">
                        <c:v>-6.8900849182486137E-2</c:v>
                      </c:pt>
                      <c:pt idx="11">
                        <c:v>-3.2894315681124886E-2</c:v>
                      </c:pt>
                      <c:pt idx="12">
                        <c:v>-3.244095414643125E-2</c:v>
                      </c:pt>
                      <c:pt idx="13">
                        <c:v>-6.8580908282222644E-2</c:v>
                      </c:pt>
                      <c:pt idx="14">
                        <c:v>-5.944600933138118E-2</c:v>
                      </c:pt>
                      <c:pt idx="15">
                        <c:v>-8.4652182233502654E-2</c:v>
                      </c:pt>
                      <c:pt idx="16">
                        <c:v>-8.7151671314424695E-2</c:v>
                      </c:pt>
                      <c:pt idx="17">
                        <c:v>-8.5330595465635178E-2</c:v>
                      </c:pt>
                      <c:pt idx="18">
                        <c:v>-7.2330595466624709E-2</c:v>
                      </c:pt>
                      <c:pt idx="19">
                        <c:v>-6.6259726107867817E-2</c:v>
                      </c:pt>
                      <c:pt idx="20">
                        <c:v>-5.7177184688886662E-2</c:v>
                      </c:pt>
                      <c:pt idx="21">
                        <c:v>-4.0193007578521373E-2</c:v>
                      </c:pt>
                      <c:pt idx="22">
                        <c:v>-4.8772987141650528E-2</c:v>
                      </c:pt>
                      <c:pt idx="23">
                        <c:v>-5.4969002027194971E-2</c:v>
                      </c:pt>
                      <c:pt idx="24">
                        <c:v>-6.456107324099325E-2</c:v>
                      </c:pt>
                      <c:pt idx="25">
                        <c:v>-3.4153180987988585E-2</c:v>
                      </c:pt>
                      <c:pt idx="26">
                        <c:v>-5.9521977335705439E-2</c:v>
                      </c:pt>
                      <c:pt idx="27">
                        <c:v>-3.6891358218766018E-2</c:v>
                      </c:pt>
                      <c:pt idx="28">
                        <c:v>-5.9177190045458156E-2</c:v>
                      </c:pt>
                      <c:pt idx="29">
                        <c:v>-7.007585575645961E-2</c:v>
                      </c:pt>
                      <c:pt idx="30">
                        <c:v>-3.7626837025301924E-2</c:v>
                      </c:pt>
                      <c:pt idx="31">
                        <c:v>-7.1059191909622066E-2</c:v>
                      </c:pt>
                      <c:pt idx="32">
                        <c:v>-5.3059191905954983E-2</c:v>
                      </c:pt>
                      <c:pt idx="33">
                        <c:v>-3.1422690669413625E-2</c:v>
                      </c:pt>
                      <c:pt idx="34">
                        <c:v>-5.4814102031879086E-2</c:v>
                      </c:pt>
                      <c:pt idx="35">
                        <c:v>-6.2314537126765185E-2</c:v>
                      </c:pt>
                      <c:pt idx="36">
                        <c:v>-7.0548453088592034E-2</c:v>
                      </c:pt>
                      <c:pt idx="37">
                        <c:v>-6.0906610600084912E-2</c:v>
                      </c:pt>
                      <c:pt idx="38">
                        <c:v>-6.3711615291096688E-2</c:v>
                      </c:pt>
                      <c:pt idx="39">
                        <c:v>-6.2293205910475227E-2</c:v>
                      </c:pt>
                      <c:pt idx="40">
                        <c:v>-4.1293205909834943E-2</c:v>
                      </c:pt>
                      <c:pt idx="41">
                        <c:v>-8.3095147045890619E-2</c:v>
                      </c:pt>
                      <c:pt idx="42">
                        <c:v>-5.9445737471786372E-2</c:v>
                      </c:pt>
                      <c:pt idx="43">
                        <c:v>-6.9632298769096462E-2</c:v>
                      </c:pt>
                      <c:pt idx="44">
                        <c:v>-5.4692210149121595E-2</c:v>
                      </c:pt>
                      <c:pt idx="45">
                        <c:v>-5.05922101508329E-2</c:v>
                      </c:pt>
                      <c:pt idx="46">
                        <c:v>-2.4110034902947726E-2</c:v>
                      </c:pt>
                      <c:pt idx="47">
                        <c:v>-3.0920307434046834E-2</c:v>
                      </c:pt>
                      <c:pt idx="48">
                        <c:v>-4.6354221101693557E-2</c:v>
                      </c:pt>
                      <c:pt idx="49">
                        <c:v>-4.9939009725412153E-2</c:v>
                      </c:pt>
                      <c:pt idx="50">
                        <c:v>-3.8523804685157384E-2</c:v>
                      </c:pt>
                      <c:pt idx="51">
                        <c:v>-2.7523804686554368E-2</c:v>
                      </c:pt>
                      <c:pt idx="52">
                        <c:v>-5.2033164933458886E-2</c:v>
                      </c:pt>
                      <c:pt idx="53">
                        <c:v>-6.0542528285036826E-2</c:v>
                      </c:pt>
                      <c:pt idx="54">
                        <c:v>-2.4938159014061267E-2</c:v>
                      </c:pt>
                      <c:pt idx="55">
                        <c:v>-3.6956967858067166E-2</c:v>
                      </c:pt>
                      <c:pt idx="56">
                        <c:v>-5.6674163108944575E-2</c:v>
                      </c:pt>
                      <c:pt idx="57">
                        <c:v>-3.5353605271846181E-2</c:v>
                      </c:pt>
                      <c:pt idx="58">
                        <c:v>-5.1565234209871594E-2</c:v>
                      </c:pt>
                      <c:pt idx="59">
                        <c:v>-4.2686089671634397E-2</c:v>
                      </c:pt>
                      <c:pt idx="60">
                        <c:v>-4.2207934379248455E-2</c:v>
                      </c:pt>
                      <c:pt idx="61">
                        <c:v>-6.4724605904055335E-2</c:v>
                      </c:pt>
                      <c:pt idx="62">
                        <c:v>-5.7691892798313903E-2</c:v>
                      </c:pt>
                      <c:pt idx="63">
                        <c:v>-7.4932885283183898E-2</c:v>
                      </c:pt>
                      <c:pt idx="64">
                        <c:v>-1.3625612722770589E-2</c:v>
                      </c:pt>
                      <c:pt idx="65">
                        <c:v>-2.6476057431618686E-2</c:v>
                      </c:pt>
                      <c:pt idx="66">
                        <c:v>-2.5476057435052938E-2</c:v>
                      </c:pt>
                      <c:pt idx="67">
                        <c:v>-1.7476057433423123E-2</c:v>
                      </c:pt>
                      <c:pt idx="68">
                        <c:v>-2.3847888664365071E-2</c:v>
                      </c:pt>
                      <c:pt idx="69">
                        <c:v>-2.220739755752061E-2</c:v>
                      </c:pt>
                      <c:pt idx="70">
                        <c:v>-2.451066759299788E-2</c:v>
                      </c:pt>
                      <c:pt idx="71">
                        <c:v>-4.9464815283794553E-2</c:v>
                      </c:pt>
                      <c:pt idx="72">
                        <c:v>-2.0113729945324205E-2</c:v>
                      </c:pt>
                      <c:pt idx="73">
                        <c:v>-1.7305201729712644E-2</c:v>
                      </c:pt>
                      <c:pt idx="74">
                        <c:v>-6.716988179153234E-3</c:v>
                      </c:pt>
                      <c:pt idx="75">
                        <c:v>3.7022433841297636E-3</c:v>
                      </c:pt>
                      <c:pt idx="76">
                        <c:v>-1.5075170173347701E-2</c:v>
                      </c:pt>
                      <c:pt idx="77">
                        <c:v>-1.1075170172532794E-2</c:v>
                      </c:pt>
                      <c:pt idx="78">
                        <c:v>-1.551183671690692E-2</c:v>
                      </c:pt>
                      <c:pt idx="79">
                        <c:v>-4.1171846519081949E-2</c:v>
                      </c:pt>
                      <c:pt idx="80">
                        <c:v>-2.4277505252710281E-2</c:v>
                      </c:pt>
                      <c:pt idx="81">
                        <c:v>-1.6277505251080467E-2</c:v>
                      </c:pt>
                      <c:pt idx="82">
                        <c:v>-2.3150742362229106E-2</c:v>
                      </c:pt>
                      <c:pt idx="83">
                        <c:v>-5.628003858599644E-3</c:v>
                      </c:pt>
                      <c:pt idx="84">
                        <c:v>-1.4067047165623797E-2</c:v>
                      </c:pt>
                      <c:pt idx="85">
                        <c:v>-1.7068349223559615E-3</c:v>
                      </c:pt>
                      <c:pt idx="86">
                        <c:v>-8.386326568007434E-3</c:v>
                      </c:pt>
                      <c:pt idx="87">
                        <c:v>-3.6706486994437737E-2</c:v>
                      </c:pt>
                      <c:pt idx="88">
                        <c:v>-1.5706796434614919E-2</c:v>
                      </c:pt>
                      <c:pt idx="89">
                        <c:v>-8.7067964368268101E-3</c:v>
                      </c:pt>
                      <c:pt idx="90">
                        <c:v>-8.7067964368268101E-3</c:v>
                      </c:pt>
                      <c:pt idx="91">
                        <c:v>-2.7089156165819452E-2</c:v>
                      </c:pt>
                      <c:pt idx="92">
                        <c:v>1.9910747099306488E-3</c:v>
                      </c:pt>
                      <c:pt idx="93">
                        <c:v>-2.7173921261983694E-3</c:v>
                      </c:pt>
                      <c:pt idx="94">
                        <c:v>-2.1013607714472783E-2</c:v>
                      </c:pt>
                      <c:pt idx="95">
                        <c:v>-2.0051662785996162E-2</c:v>
                      </c:pt>
                      <c:pt idx="96">
                        <c:v>-2.8369401343056721E-2</c:v>
                      </c:pt>
                      <c:pt idx="97">
                        <c:v>-1.0135852331582476E-2</c:v>
                      </c:pt>
                      <c:pt idx="98">
                        <c:v>-2.9871975690272362E-2</c:v>
                      </c:pt>
                      <c:pt idx="99">
                        <c:v>-3.7808526353088227E-2</c:v>
                      </c:pt>
                      <c:pt idx="100">
                        <c:v>-6.4246945460687561E-3</c:v>
                      </c:pt>
                      <c:pt idx="101">
                        <c:v>-5.6087084292123033E-3</c:v>
                      </c:pt>
                      <c:pt idx="102">
                        <c:v>9.4152822275960259E-3</c:v>
                      </c:pt>
                      <c:pt idx="103">
                        <c:v>9.2182523918016065E-3</c:v>
                      </c:pt>
                      <c:pt idx="104">
                        <c:v>2.6084710411845159E-2</c:v>
                      </c:pt>
                      <c:pt idx="105">
                        <c:v>3.3425561122798389E-2</c:v>
                      </c:pt>
                      <c:pt idx="106">
                        <c:v>1.8999690317553133E-3</c:v>
                      </c:pt>
                      <c:pt idx="107">
                        <c:v>2.0351884025831104E-3</c:v>
                      </c:pt>
                      <c:pt idx="108">
                        <c:v>-6.7929217590977087E-3</c:v>
                      </c:pt>
                      <c:pt idx="110">
                        <c:v>3.8647049906151421E-5</c:v>
                      </c:pt>
                      <c:pt idx="111">
                        <c:v>9.0398690849056128E-4</c:v>
                      </c:pt>
                      <c:pt idx="112">
                        <c:v>4.2432590423472178E-3</c:v>
                      </c:pt>
                      <c:pt idx="113">
                        <c:v>1.5216875126354661E-3</c:v>
                      </c:pt>
                      <c:pt idx="114">
                        <c:v>2.1278124618488607E-2</c:v>
                      </c:pt>
                      <c:pt idx="115">
                        <c:v>2.5160126949711665E-2</c:v>
                      </c:pt>
                      <c:pt idx="116">
                        <c:v>2.0194557953268598E-2</c:v>
                      </c:pt>
                      <c:pt idx="117">
                        <c:v>1.4058691245617372E-2</c:v>
                      </c:pt>
                      <c:pt idx="118">
                        <c:v>2.1532152563996109E-2</c:v>
                      </c:pt>
                      <c:pt idx="119">
                        <c:v>2.659785537767359E-2</c:v>
                      </c:pt>
                      <c:pt idx="120">
                        <c:v>1.6935325157782399E-2</c:v>
                      </c:pt>
                      <c:pt idx="121">
                        <c:v>4.5804382176165368E-3</c:v>
                      </c:pt>
                      <c:pt idx="122">
                        <c:v>1.9254641014345899E-2</c:v>
                      </c:pt>
                      <c:pt idx="123">
                        <c:v>1.842092805335346E-2</c:v>
                      </c:pt>
                      <c:pt idx="124">
                        <c:v>1.6809343326793375E-2</c:v>
                      </c:pt>
                      <c:pt idx="125">
                        <c:v>9.7178542399268732E-3</c:v>
                      </c:pt>
                      <c:pt idx="126">
                        <c:v>1.9277907368835993E-2</c:v>
                      </c:pt>
                      <c:pt idx="127">
                        <c:v>2.3278388352890832E-2</c:v>
                      </c:pt>
                      <c:pt idx="128">
                        <c:v>2.278363891560017E-3</c:v>
                      </c:pt>
                      <c:pt idx="129">
                        <c:v>-9.0623718730225358E-3</c:v>
                      </c:pt>
                      <c:pt idx="130">
                        <c:v>1.4781889821064141E-2</c:v>
                      </c:pt>
                      <c:pt idx="131">
                        <c:v>2.1121363942268281E-2</c:v>
                      </c:pt>
                      <c:pt idx="132">
                        <c:v>2.5829519135659378E-2</c:v>
                      </c:pt>
                      <c:pt idx="133">
                        <c:v>2.4871888607292562E-2</c:v>
                      </c:pt>
                      <c:pt idx="134">
                        <c:v>2.8490318188369595E-2</c:v>
                      </c:pt>
                      <c:pt idx="135">
                        <c:v>2.6905358479456982E-2</c:v>
                      </c:pt>
                      <c:pt idx="136">
                        <c:v>3.0181206374595336E-2</c:v>
                      </c:pt>
                      <c:pt idx="137">
                        <c:v>3.3448543015240188E-2</c:v>
                      </c:pt>
                      <c:pt idx="138">
                        <c:v>3.2152612327666218E-2</c:v>
                      </c:pt>
                      <c:pt idx="139">
                        <c:v>3.7605034948559088E-2</c:v>
                      </c:pt>
                      <c:pt idx="140">
                        <c:v>3.2039542530181403E-2</c:v>
                      </c:pt>
                      <c:pt idx="141">
                        <c:v>3.0512337502065123E-2</c:v>
                      </c:pt>
                      <c:pt idx="142">
                        <c:v>3.0155997999712036E-2</c:v>
                      </c:pt>
                      <c:pt idx="143">
                        <c:v>3.3115645301738855E-2</c:v>
                      </c:pt>
                      <c:pt idx="144">
                        <c:v>3.308500025504521E-2</c:v>
                      </c:pt>
                      <c:pt idx="145">
                        <c:v>3.5665215047337287E-2</c:v>
                      </c:pt>
                      <c:pt idx="146">
                        <c:v>3.8505821353431634E-2</c:v>
                      </c:pt>
                      <c:pt idx="147">
                        <c:v>3.7158768856077648E-2</c:v>
                      </c:pt>
                      <c:pt idx="148">
                        <c:v>4.4493366663680686E-2</c:v>
                      </c:pt>
                      <c:pt idx="149">
                        <c:v>4.2959735499737375E-2</c:v>
                      </c:pt>
                      <c:pt idx="150">
                        <c:v>4.678358902154138E-2</c:v>
                      </c:pt>
                      <c:pt idx="151">
                        <c:v>4.2600939559297585E-2</c:v>
                      </c:pt>
                      <c:pt idx="152">
                        <c:v>4.3711856274638985E-2</c:v>
                      </c:pt>
                      <c:pt idx="153">
                        <c:v>4.2194631509530789E-2</c:v>
                      </c:pt>
                      <c:pt idx="154">
                        <c:v>3.6353539799361345E-2</c:v>
                      </c:pt>
                      <c:pt idx="155">
                        <c:v>3.8132381383767872E-2</c:v>
                      </c:pt>
                      <c:pt idx="156">
                        <c:v>-4.714434415219685E-3</c:v>
                      </c:pt>
                      <c:pt idx="157">
                        <c:v>-4.1629099583488961E-3</c:v>
                      </c:pt>
                      <c:pt idx="158">
                        <c:v>-3.2492672761226353E-3</c:v>
                      </c:pt>
                      <c:pt idx="159">
                        <c:v>4.2555304387123266E-2</c:v>
                      </c:pt>
                      <c:pt idx="160">
                        <c:v>3.6934080639273323E-2</c:v>
                      </c:pt>
                      <c:pt idx="161">
                        <c:v>3.5824871671302258E-2</c:v>
                      </c:pt>
                      <c:pt idx="162">
                        <c:v>3.8070010020094525E-2</c:v>
                      </c:pt>
                      <c:pt idx="163">
                        <c:v>3.7065291645740212E-2</c:v>
                      </c:pt>
                      <c:pt idx="164">
                        <c:v>3.7855291643973027E-2</c:v>
                      </c:pt>
                      <c:pt idx="165">
                        <c:v>3.4914099717787292E-2</c:v>
                      </c:pt>
                      <c:pt idx="166">
                        <c:v>3.6144184021379824E-2</c:v>
                      </c:pt>
                      <c:pt idx="167">
                        <c:v>3.6022808062090961E-2</c:v>
                      </c:pt>
                      <c:pt idx="168">
                        <c:v>3.6035832869585671E-2</c:v>
                      </c:pt>
                      <c:pt idx="169">
                        <c:v>3.7800818860282151E-2</c:v>
                      </c:pt>
                      <c:pt idx="170">
                        <c:v>3.626580173182313E-2</c:v>
                      </c:pt>
                      <c:pt idx="171">
                        <c:v>3.9860731724529003E-2</c:v>
                      </c:pt>
                      <c:pt idx="172">
                        <c:v>3.8778984808325118E-2</c:v>
                      </c:pt>
                      <c:pt idx="173">
                        <c:v>3.858711197904173E-2</c:v>
                      </c:pt>
                      <c:pt idx="174">
                        <c:v>3.9561687717066543E-2</c:v>
                      </c:pt>
                      <c:pt idx="175">
                        <c:v>3.769421586835657E-2</c:v>
                      </c:pt>
                      <c:pt idx="176">
                        <c:v>3.8336725673070116E-2</c:v>
                      </c:pt>
                      <c:pt idx="177">
                        <c:v>3.9508314026591704E-2</c:v>
                      </c:pt>
                      <c:pt idx="178">
                        <c:v>4.1120975968994083E-2</c:v>
                      </c:pt>
                      <c:pt idx="179">
                        <c:v>4.0343282515573398E-2</c:v>
                      </c:pt>
                      <c:pt idx="180">
                        <c:v>4.0383282514562913E-2</c:v>
                      </c:pt>
                      <c:pt idx="181">
                        <c:v>3.8863189476447152E-2</c:v>
                      </c:pt>
                      <c:pt idx="182">
                        <c:v>4.3367298887878269E-2</c:v>
                      </c:pt>
                      <c:pt idx="183">
                        <c:v>4.3452154647271812E-2</c:v>
                      </c:pt>
                      <c:pt idx="184">
                        <c:v>4.4374261962048162E-2</c:v>
                      </c:pt>
                      <c:pt idx="185">
                        <c:v>4.4915013371539012E-2</c:v>
                      </c:pt>
                      <c:pt idx="186">
                        <c:v>4.5302736140699476E-2</c:v>
                      </c:pt>
                      <c:pt idx="187">
                        <c:v>4.6982736134638894E-2</c:v>
                      </c:pt>
                      <c:pt idx="188">
                        <c:v>4.799273613459E-2</c:v>
                      </c:pt>
                      <c:pt idx="189">
                        <c:v>4.4589579761067338E-2</c:v>
                      </c:pt>
                      <c:pt idx="190">
                        <c:v>4.940057131926974E-2</c:v>
                      </c:pt>
                      <c:pt idx="191">
                        <c:v>5.000057131866438E-2</c:v>
                      </c:pt>
                      <c:pt idx="192">
                        <c:v>5.0815298960709229E-2</c:v>
                      </c:pt>
                      <c:pt idx="193">
                        <c:v>4.7225523587342833E-2</c:v>
                      </c:pt>
                      <c:pt idx="194">
                        <c:v>4.7725523589263685E-2</c:v>
                      </c:pt>
                      <c:pt idx="195">
                        <c:v>4.9125523590276499E-2</c:v>
                      </c:pt>
                      <c:pt idx="196">
                        <c:v>4.6513169671696802E-2</c:v>
                      </c:pt>
                      <c:pt idx="197">
                        <c:v>4.3769030518917548E-2</c:v>
                      </c:pt>
                      <c:pt idx="198">
                        <c:v>5.5632452767533466E-2</c:v>
                      </c:pt>
                      <c:pt idx="199">
                        <c:v>4.4772179583518909E-2</c:v>
                      </c:pt>
                      <c:pt idx="200">
                        <c:v>4.5855651152859542E-2</c:v>
                      </c:pt>
                      <c:pt idx="201">
                        <c:v>4.5312727461336078E-2</c:v>
                      </c:pt>
                      <c:pt idx="202">
                        <c:v>4.6112727462954251E-2</c:v>
                      </c:pt>
                      <c:pt idx="203">
                        <c:v>4.6612727464875103E-2</c:v>
                      </c:pt>
                      <c:pt idx="204">
                        <c:v>4.0426616507204707E-2</c:v>
                      </c:pt>
                      <c:pt idx="205">
                        <c:v>4.1628354445569504E-2</c:v>
                      </c:pt>
                      <c:pt idx="206">
                        <c:v>4.1931720729483354E-2</c:v>
                      </c:pt>
                      <c:pt idx="207">
                        <c:v>4.1170377915868236E-2</c:v>
                      </c:pt>
                      <c:pt idx="208">
                        <c:v>3.9619016759006101E-2</c:v>
                      </c:pt>
                      <c:pt idx="209">
                        <c:v>4.0319016755874529E-2</c:v>
                      </c:pt>
                      <c:pt idx="210">
                        <c:v>4.0908014882352614E-2</c:v>
                      </c:pt>
                      <c:pt idx="211">
                        <c:v>4.1708014883970787E-2</c:v>
                      </c:pt>
                      <c:pt idx="212">
                        <c:v>4.1812097543926133E-2</c:v>
                      </c:pt>
                      <c:pt idx="213">
                        <c:v>4.1349487767459919E-2</c:v>
                      </c:pt>
                      <c:pt idx="214">
                        <c:v>4.1649487767157239E-2</c:v>
                      </c:pt>
                      <c:pt idx="215">
                        <c:v>4.1749487771906985E-2</c:v>
                      </c:pt>
                      <c:pt idx="216">
                        <c:v>4.1914763943785543E-2</c:v>
                      </c:pt>
                      <c:pt idx="217">
                        <c:v>4.0115845786891161E-2</c:v>
                      </c:pt>
                      <c:pt idx="218">
                        <c:v>4.292985799977754E-2</c:v>
                      </c:pt>
                      <c:pt idx="219">
                        <c:v>4.360544113130993E-2</c:v>
                      </c:pt>
                      <c:pt idx="220">
                        <c:v>4.4705441132625423E-2</c:v>
                      </c:pt>
                      <c:pt idx="221">
                        <c:v>4.4755441127724338E-2</c:v>
                      </c:pt>
                      <c:pt idx="222">
                        <c:v>4.1619188102215959E-2</c:v>
                      </c:pt>
                      <c:pt idx="223">
                        <c:v>4.5705067582757136E-2</c:v>
                      </c:pt>
                      <c:pt idx="224">
                        <c:v>4.6104857195941373E-2</c:v>
                      </c:pt>
                      <c:pt idx="225">
                        <c:v>4.6004387711124362E-2</c:v>
                      </c:pt>
                      <c:pt idx="226">
                        <c:v>5.0165614131452013E-2</c:v>
                      </c:pt>
                      <c:pt idx="227">
                        <c:v>4.8689801129967208E-2</c:v>
                      </c:pt>
                      <c:pt idx="228">
                        <c:v>4.8689801129967208E-2</c:v>
                      </c:pt>
                      <c:pt idx="229">
                        <c:v>4.6200857362310277E-2</c:v>
                      </c:pt>
                      <c:pt idx="230">
                        <c:v>4.6974925072283125E-2</c:v>
                      </c:pt>
                      <c:pt idx="231">
                        <c:v>4.788588915781479E-2</c:v>
                      </c:pt>
                      <c:pt idx="232">
                        <c:v>4.788588915781479E-2</c:v>
                      </c:pt>
                      <c:pt idx="233">
                        <c:v>4.8397239655208396E-2</c:v>
                      </c:pt>
                      <c:pt idx="234">
                        <c:v>5.2607014772453428E-2</c:v>
                      </c:pt>
                      <c:pt idx="235">
                        <c:v>5.2607014772453428E-2</c:v>
                      </c:pt>
                      <c:pt idx="236">
                        <c:v>4.9416433123986248E-2</c:v>
                      </c:pt>
                      <c:pt idx="237">
                        <c:v>5.103427362554562E-2</c:v>
                      </c:pt>
                      <c:pt idx="238">
                        <c:v>5.4628402705613831E-2</c:v>
                      </c:pt>
                      <c:pt idx="239">
                        <c:v>5.2878026082630036E-2</c:v>
                      </c:pt>
                      <c:pt idx="240">
                        <c:v>5.6309742210216618E-2</c:v>
                      </c:pt>
                      <c:pt idx="241">
                        <c:v>5.3647138893491417E-2</c:v>
                      </c:pt>
                      <c:pt idx="242">
                        <c:v>5.3221932084218167E-2</c:v>
                      </c:pt>
                      <c:pt idx="243">
                        <c:v>5.4744640404496343E-2</c:v>
                      </c:pt>
                      <c:pt idx="244">
                        <c:v>5.5906404801194423E-2</c:v>
                      </c:pt>
                      <c:pt idx="245">
                        <c:v>5.2865609750999347E-2</c:v>
                      </c:pt>
                      <c:pt idx="246">
                        <c:v>4.962735727079888E-2</c:v>
                      </c:pt>
                      <c:pt idx="247">
                        <c:v>5.2039533824388848E-2</c:v>
                      </c:pt>
                      <c:pt idx="248">
                        <c:v>5.2883836788672915E-2</c:v>
                      </c:pt>
                      <c:pt idx="249">
                        <c:v>5.4496002889707774E-2</c:v>
                      </c:pt>
                      <c:pt idx="250">
                        <c:v>5.2231599961390637E-2</c:v>
                      </c:pt>
                      <c:pt idx="251">
                        <c:v>5.3131599960482598E-2</c:v>
                      </c:pt>
                      <c:pt idx="252">
                        <c:v>5.333159996270613E-2</c:v>
                      </c:pt>
                      <c:pt idx="253">
                        <c:v>5.175501907984751E-2</c:v>
                      </c:pt>
                      <c:pt idx="254">
                        <c:v>5.4690582724997445E-2</c:v>
                      </c:pt>
                      <c:pt idx="255">
                        <c:v>5.2001820020353903E-2</c:v>
                      </c:pt>
                      <c:pt idx="256">
                        <c:v>5.2001820020353903E-2</c:v>
                      </c:pt>
                      <c:pt idx="257">
                        <c:v>5.192612803816006E-2</c:v>
                      </c:pt>
                      <c:pt idx="258">
                        <c:v>5.318781784193867E-2</c:v>
                      </c:pt>
                      <c:pt idx="259">
                        <c:v>5.1511808893203899E-2</c:v>
                      </c:pt>
                      <c:pt idx="260">
                        <c:v>4.7785178200813801E-2</c:v>
                      </c:pt>
                      <c:pt idx="261">
                        <c:v>4.5311353741951416E-2</c:v>
                      </c:pt>
                      <c:pt idx="262">
                        <c:v>5.1719090132376987E-2</c:v>
                      </c:pt>
                      <c:pt idx="263">
                        <c:v>4.4229441354520435E-2</c:v>
                      </c:pt>
                      <c:pt idx="264">
                        <c:v>4.9779904353981677E-2</c:v>
                      </c:pt>
                      <c:pt idx="265">
                        <c:v>4.9779904353981677E-2</c:v>
                      </c:pt>
                      <c:pt idx="266">
                        <c:v>4.997990435620521E-2</c:v>
                      </c:pt>
                      <c:pt idx="267">
                        <c:v>4.997990435620521E-2</c:v>
                      </c:pt>
                      <c:pt idx="268">
                        <c:v>4.997990435620521E-2</c:v>
                      </c:pt>
                      <c:pt idx="269">
                        <c:v>4.7091619670081374E-2</c:v>
                      </c:pt>
                      <c:pt idx="270">
                        <c:v>4.7091619670081374E-2</c:v>
                      </c:pt>
                      <c:pt idx="271">
                        <c:v>4.8091619666647122E-2</c:v>
                      </c:pt>
                      <c:pt idx="272">
                        <c:v>4.8091619666647122E-2</c:v>
                      </c:pt>
                      <c:pt idx="273">
                        <c:v>4.8291619668870654E-2</c:v>
                      </c:pt>
                      <c:pt idx="274">
                        <c:v>4.8291619668870654E-2</c:v>
                      </c:pt>
                      <c:pt idx="275">
                        <c:v>4.7816017491627172E-2</c:v>
                      </c:pt>
                      <c:pt idx="276">
                        <c:v>4.8106017495215092E-2</c:v>
                      </c:pt>
                      <c:pt idx="277">
                        <c:v>4.8416017491021812E-2</c:v>
                      </c:pt>
                      <c:pt idx="278">
                        <c:v>4.816794764380225E-2</c:v>
                      </c:pt>
                      <c:pt idx="279">
                        <c:v>4.816794764380225E-2</c:v>
                      </c:pt>
                      <c:pt idx="280">
                        <c:v>4.8767947643196891E-2</c:v>
                      </c:pt>
                      <c:pt idx="281">
                        <c:v>4.8767947643196891E-2</c:v>
                      </c:pt>
                      <c:pt idx="282">
                        <c:v>4.9667947642288851E-2</c:v>
                      </c:pt>
                      <c:pt idx="283">
                        <c:v>4.9667947642288851E-2</c:v>
                      </c:pt>
                      <c:pt idx="284">
                        <c:v>4.8740212462517953E-2</c:v>
                      </c:pt>
                      <c:pt idx="285">
                        <c:v>4.9926995322175198E-2</c:v>
                      </c:pt>
                      <c:pt idx="286">
                        <c:v>5.108755561681079E-2</c:v>
                      </c:pt>
                      <c:pt idx="287">
                        <c:v>5.108755561681079E-2</c:v>
                      </c:pt>
                      <c:pt idx="288">
                        <c:v>5.1187555614284577E-2</c:v>
                      </c:pt>
                      <c:pt idx="289">
                        <c:v>5.1187555614284577E-2</c:v>
                      </c:pt>
                      <c:pt idx="290">
                        <c:v>5.1787555613679218E-2</c:v>
                      </c:pt>
                      <c:pt idx="291">
                        <c:v>5.1787555613679218E-2</c:v>
                      </c:pt>
                      <c:pt idx="292">
                        <c:v>4.7848112798251338E-2</c:v>
                      </c:pt>
                      <c:pt idx="293">
                        <c:v>4.7848112798251338E-2</c:v>
                      </c:pt>
                      <c:pt idx="294">
                        <c:v>4.8848112794817086E-2</c:v>
                      </c:pt>
                      <c:pt idx="295">
                        <c:v>4.8848112794817086E-2</c:v>
                      </c:pt>
                      <c:pt idx="296">
                        <c:v>4.9148112794514406E-2</c:v>
                      </c:pt>
                      <c:pt idx="297">
                        <c:v>4.9148112794514406E-2</c:v>
                      </c:pt>
                      <c:pt idx="298">
                        <c:v>5.0808666867928787E-2</c:v>
                      </c:pt>
                      <c:pt idx="299">
                        <c:v>5.0808666867928787E-2</c:v>
                      </c:pt>
                      <c:pt idx="300">
                        <c:v>5.1008666870152319E-2</c:v>
                      </c:pt>
                      <c:pt idx="301">
                        <c:v>5.1008666870152319E-2</c:v>
                      </c:pt>
                      <c:pt idx="302">
                        <c:v>5.130866686984964E-2</c:v>
                      </c:pt>
                      <c:pt idx="303">
                        <c:v>5.130866686984964E-2</c:v>
                      </c:pt>
                      <c:pt idx="304">
                        <c:v>4.7841428112401156E-2</c:v>
                      </c:pt>
                      <c:pt idx="305">
                        <c:v>4.7841428112401156E-2</c:v>
                      </c:pt>
                      <c:pt idx="306">
                        <c:v>4.8641428114019329E-2</c:v>
                      </c:pt>
                      <c:pt idx="307">
                        <c:v>4.8641428114019329E-2</c:v>
                      </c:pt>
                      <c:pt idx="308">
                        <c:v>4.9741428115334822E-2</c:v>
                      </c:pt>
                      <c:pt idx="309">
                        <c:v>4.9741428115334822E-2</c:v>
                      </c:pt>
                      <c:pt idx="310">
                        <c:v>5.7660529722038389E-2</c:v>
                      </c:pt>
                      <c:pt idx="311">
                        <c:v>5.4241359370154021E-2</c:v>
                      </c:pt>
                      <c:pt idx="312">
                        <c:v>5.4241359370154021E-2</c:v>
                      </c:pt>
                      <c:pt idx="313">
                        <c:v>5.5141359369245982E-2</c:v>
                      </c:pt>
                      <c:pt idx="314">
                        <c:v>5.5141359369245982E-2</c:v>
                      </c:pt>
                      <c:pt idx="315">
                        <c:v>5.6041359368337942E-2</c:v>
                      </c:pt>
                      <c:pt idx="316">
                        <c:v>5.6041359368337942E-2</c:v>
                      </c:pt>
                      <c:pt idx="317">
                        <c:v>6.0386219465752691E-2</c:v>
                      </c:pt>
                      <c:pt idx="318">
                        <c:v>5.8320623626388388E-2</c:v>
                      </c:pt>
                      <c:pt idx="319">
                        <c:v>5.8832055675341027E-2</c:v>
                      </c:pt>
                      <c:pt idx="320">
                        <c:v>5.6169197395803033E-2</c:v>
                      </c:pt>
                      <c:pt idx="321">
                        <c:v>5.6169197395803033E-2</c:v>
                      </c:pt>
                      <c:pt idx="322">
                        <c:v>5.6269197393276821E-2</c:v>
                      </c:pt>
                      <c:pt idx="323">
                        <c:v>5.6269197393276821E-2</c:v>
                      </c:pt>
                      <c:pt idx="324">
                        <c:v>5.7169197392368781E-2</c:v>
                      </c:pt>
                      <c:pt idx="325">
                        <c:v>5.7169197392368781E-2</c:v>
                      </c:pt>
                      <c:pt idx="326">
                        <c:v>5.9814786295492375E-2</c:v>
                      </c:pt>
                      <c:pt idx="327">
                        <c:v>5.4705448808454155E-2</c:v>
                      </c:pt>
                      <c:pt idx="328">
                        <c:v>5.0335934918065137E-2</c:v>
                      </c:pt>
                      <c:pt idx="329">
                        <c:v>5.1221821326288927E-2</c:v>
                      </c:pt>
                      <c:pt idx="330">
                        <c:v>4.9765635507376282E-2</c:v>
                      </c:pt>
                      <c:pt idx="331">
                        <c:v>5.021393988714648E-2</c:v>
                      </c:pt>
                      <c:pt idx="332">
                        <c:v>4.8641804544672845E-2</c:v>
                      </c:pt>
                      <c:pt idx="333">
                        <c:v>4.9241804544067486E-2</c:v>
                      </c:pt>
                      <c:pt idx="334">
                        <c:v>4.9741804545988338E-2</c:v>
                      </c:pt>
                      <c:pt idx="335">
                        <c:v>4.9591026885032377E-2</c:v>
                      </c:pt>
                      <c:pt idx="336">
                        <c:v>5.0291026881900805E-2</c:v>
                      </c:pt>
                      <c:pt idx="337">
                        <c:v>5.0691026879071913E-2</c:v>
                      </c:pt>
                      <c:pt idx="338">
                        <c:v>5.9065168168232152E-2</c:v>
                      </c:pt>
                      <c:pt idx="339">
                        <c:v>4.7124660654832951E-2</c:v>
                      </c:pt>
                      <c:pt idx="340">
                        <c:v>4.8551394193655395E-2</c:v>
                      </c:pt>
                      <c:pt idx="341">
                        <c:v>5.1151394193457489E-2</c:v>
                      </c:pt>
                      <c:pt idx="342">
                        <c:v>5.3351394188812518E-2</c:v>
                      </c:pt>
                      <c:pt idx="343">
                        <c:v>5.0630611455374813E-2</c:v>
                      </c:pt>
                      <c:pt idx="344">
                        <c:v>5.0730611460124558E-2</c:v>
                      </c:pt>
                      <c:pt idx="345">
                        <c:v>5.0930611455072133E-2</c:v>
                      </c:pt>
                      <c:pt idx="346">
                        <c:v>5.0332056195612443E-2</c:v>
                      </c:pt>
                      <c:pt idx="347">
                        <c:v>4.7407990277085615E-2</c:v>
                      </c:pt>
                      <c:pt idx="348">
                        <c:v>4.7716234042482153E-2</c:v>
                      </c:pt>
                      <c:pt idx="349">
                        <c:v>4.8599244198349975E-2</c:v>
                      </c:pt>
                      <c:pt idx="350">
                        <c:v>4.7791314975587529E-2</c:v>
                      </c:pt>
                      <c:pt idx="351">
                        <c:v>5.0044060172153057E-2</c:v>
                      </c:pt>
                      <c:pt idx="352">
                        <c:v>5.4040165083752784E-2</c:v>
                      </c:pt>
                      <c:pt idx="353">
                        <c:v>5.390951225416335E-2</c:v>
                      </c:pt>
                      <c:pt idx="354">
                        <c:v>5.4728312912442359E-2</c:v>
                      </c:pt>
                      <c:pt idx="355">
                        <c:v>5.8287274609261183E-2</c:v>
                      </c:pt>
                      <c:pt idx="356">
                        <c:v>5.7480538768884842E-2</c:v>
                      </c:pt>
                      <c:pt idx="357">
                        <c:v>5.7933584680980463E-2</c:v>
                      </c:pt>
                      <c:pt idx="358">
                        <c:v>5.6892451806686756E-2</c:v>
                      </c:pt>
                      <c:pt idx="359">
                        <c:v>4.9930543306760139E-2</c:v>
                      </c:pt>
                      <c:pt idx="360">
                        <c:v>5.4451821473829806E-2</c:v>
                      </c:pt>
                      <c:pt idx="361">
                        <c:v>5.589011602120067E-2</c:v>
                      </c:pt>
                      <c:pt idx="362">
                        <c:v>5.472514976659372E-2</c:v>
                      </c:pt>
                      <c:pt idx="363">
                        <c:v>5.5894513858128006E-2</c:v>
                      </c:pt>
                      <c:pt idx="364">
                        <c:v>6.0480082383434622E-2</c:v>
                      </c:pt>
                      <c:pt idx="365">
                        <c:v>6.1748980321515046E-2</c:v>
                      </c:pt>
                      <c:pt idx="366">
                        <c:v>-0.10102586593614279</c:v>
                      </c:pt>
                      <c:pt idx="367">
                        <c:v>6.1420398865067491E-2</c:v>
                      </c:pt>
                      <c:pt idx="368">
                        <c:v>5.3824822662001642E-2</c:v>
                      </c:pt>
                      <c:pt idx="369">
                        <c:v>5.2250124507380188E-2</c:v>
                      </c:pt>
                      <c:pt idx="370">
                        <c:v>5.4426570217262799E-2</c:v>
                      </c:pt>
                      <c:pt idx="371">
                        <c:v>5.3602299145428828E-2</c:v>
                      </c:pt>
                      <c:pt idx="372">
                        <c:v>5.2958215041627885E-2</c:v>
                      </c:pt>
                      <c:pt idx="373">
                        <c:v>5.5754197558856078E-2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342F-464C-ACF5-4B20124523FC}"/>
                  </c:ext>
                </c:extLst>
              </c15:ser>
            </c15:filteredScatterSeries>
            <c15:filteredScatter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Active!$V$20</c15:sqref>
                        </c15:formulaRef>
                      </c:ext>
                    </c:extLst>
                    <c:strCache>
                      <c:ptCount val="1"/>
                      <c:pt idx="0">
                        <c:v>Sine fit</c:v>
                      </c:pt>
                    </c:strCache>
                  </c:strRef>
                </c:tx>
                <c:spPr>
                  <a:ln w="28575">
                    <a:noFill/>
                  </a:ln>
                </c:spP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Active!$F$21:$F$923</c15:sqref>
                        </c15:formulaRef>
                      </c:ext>
                    </c:extLst>
                    <c:numCache>
                      <c:formatCode>General</c:formatCode>
                      <c:ptCount val="903"/>
                      <c:pt idx="0">
                        <c:v>-25736</c:v>
                      </c:pt>
                      <c:pt idx="1">
                        <c:v>-25175</c:v>
                      </c:pt>
                      <c:pt idx="2">
                        <c:v>-25174.5</c:v>
                      </c:pt>
                      <c:pt idx="3">
                        <c:v>-22115</c:v>
                      </c:pt>
                      <c:pt idx="4">
                        <c:v>-22114.5</c:v>
                      </c:pt>
                      <c:pt idx="5">
                        <c:v>-19005</c:v>
                      </c:pt>
                      <c:pt idx="6">
                        <c:v>-18899</c:v>
                      </c:pt>
                      <c:pt idx="7">
                        <c:v>-18887</c:v>
                      </c:pt>
                      <c:pt idx="8">
                        <c:v>-18798</c:v>
                      </c:pt>
                      <c:pt idx="9">
                        <c:v>-18798</c:v>
                      </c:pt>
                      <c:pt idx="10">
                        <c:v>-18437</c:v>
                      </c:pt>
                      <c:pt idx="11">
                        <c:v>-17931</c:v>
                      </c:pt>
                      <c:pt idx="12">
                        <c:v>-17715</c:v>
                      </c:pt>
                      <c:pt idx="13">
                        <c:v>-17603</c:v>
                      </c:pt>
                      <c:pt idx="14">
                        <c:v>-17061</c:v>
                      </c:pt>
                      <c:pt idx="15">
                        <c:v>-17016</c:v>
                      </c:pt>
                      <c:pt idx="16">
                        <c:v>-16673</c:v>
                      </c:pt>
                      <c:pt idx="17">
                        <c:v>-16649</c:v>
                      </c:pt>
                      <c:pt idx="18">
                        <c:v>-16649</c:v>
                      </c:pt>
                      <c:pt idx="19">
                        <c:v>-16508</c:v>
                      </c:pt>
                      <c:pt idx="20">
                        <c:v>-16469</c:v>
                      </c:pt>
                      <c:pt idx="21">
                        <c:v>-15846</c:v>
                      </c:pt>
                      <c:pt idx="22">
                        <c:v>-15841</c:v>
                      </c:pt>
                      <c:pt idx="23">
                        <c:v>-15810</c:v>
                      </c:pt>
                      <c:pt idx="24">
                        <c:v>-15798</c:v>
                      </c:pt>
                      <c:pt idx="25">
                        <c:v>-15786</c:v>
                      </c:pt>
                      <c:pt idx="26">
                        <c:v>-15738</c:v>
                      </c:pt>
                      <c:pt idx="27">
                        <c:v>-15690</c:v>
                      </c:pt>
                      <c:pt idx="28">
                        <c:v>-15293</c:v>
                      </c:pt>
                      <c:pt idx="29">
                        <c:v>-15194</c:v>
                      </c:pt>
                      <c:pt idx="30">
                        <c:v>-15129</c:v>
                      </c:pt>
                      <c:pt idx="31">
                        <c:v>-15127</c:v>
                      </c:pt>
                      <c:pt idx="32">
                        <c:v>-15127</c:v>
                      </c:pt>
                      <c:pt idx="33">
                        <c:v>-15086</c:v>
                      </c:pt>
                      <c:pt idx="34">
                        <c:v>-14883</c:v>
                      </c:pt>
                      <c:pt idx="35">
                        <c:v>-14631</c:v>
                      </c:pt>
                      <c:pt idx="36">
                        <c:v>-14586</c:v>
                      </c:pt>
                      <c:pt idx="37">
                        <c:v>-14585.5</c:v>
                      </c:pt>
                      <c:pt idx="38">
                        <c:v>-14576</c:v>
                      </c:pt>
                      <c:pt idx="39">
                        <c:v>-14571</c:v>
                      </c:pt>
                      <c:pt idx="40">
                        <c:v>-14571</c:v>
                      </c:pt>
                      <c:pt idx="41">
                        <c:v>-14528</c:v>
                      </c:pt>
                      <c:pt idx="42">
                        <c:v>-14427</c:v>
                      </c:pt>
                      <c:pt idx="43">
                        <c:v>-14135</c:v>
                      </c:pt>
                      <c:pt idx="44">
                        <c:v>-12794</c:v>
                      </c:pt>
                      <c:pt idx="45">
                        <c:v>-12794</c:v>
                      </c:pt>
                      <c:pt idx="46">
                        <c:v>-12093</c:v>
                      </c:pt>
                      <c:pt idx="47">
                        <c:v>-12057</c:v>
                      </c:pt>
                      <c:pt idx="48">
                        <c:v>-12055</c:v>
                      </c:pt>
                      <c:pt idx="49">
                        <c:v>-12050</c:v>
                      </c:pt>
                      <c:pt idx="50">
                        <c:v>-12045</c:v>
                      </c:pt>
                      <c:pt idx="51">
                        <c:v>-12045</c:v>
                      </c:pt>
                      <c:pt idx="52">
                        <c:v>-12041.5</c:v>
                      </c:pt>
                      <c:pt idx="53">
                        <c:v>-12038</c:v>
                      </c:pt>
                      <c:pt idx="54">
                        <c:v>-11997</c:v>
                      </c:pt>
                      <c:pt idx="55">
                        <c:v>-11990</c:v>
                      </c:pt>
                      <c:pt idx="56">
                        <c:v>-11909.5</c:v>
                      </c:pt>
                      <c:pt idx="57">
                        <c:v>-11896</c:v>
                      </c:pt>
                      <c:pt idx="58">
                        <c:v>-11382.5</c:v>
                      </c:pt>
                      <c:pt idx="59">
                        <c:v>-10826</c:v>
                      </c:pt>
                      <c:pt idx="60">
                        <c:v>-10790</c:v>
                      </c:pt>
                      <c:pt idx="61">
                        <c:v>-6524</c:v>
                      </c:pt>
                      <c:pt idx="62">
                        <c:v>-6479.5</c:v>
                      </c:pt>
                      <c:pt idx="63">
                        <c:v>-6455.5</c:v>
                      </c:pt>
                      <c:pt idx="64">
                        <c:v>-6339</c:v>
                      </c:pt>
                      <c:pt idx="65">
                        <c:v>-4597</c:v>
                      </c:pt>
                      <c:pt idx="66">
                        <c:v>-4597</c:v>
                      </c:pt>
                      <c:pt idx="67">
                        <c:v>-4597</c:v>
                      </c:pt>
                      <c:pt idx="68">
                        <c:v>-3933</c:v>
                      </c:pt>
                      <c:pt idx="69">
                        <c:v>-3932.5</c:v>
                      </c:pt>
                      <c:pt idx="70">
                        <c:v>-2170.5</c:v>
                      </c:pt>
                      <c:pt idx="71">
                        <c:v>-2083</c:v>
                      </c:pt>
                      <c:pt idx="72">
                        <c:v>-1566.5</c:v>
                      </c:pt>
                      <c:pt idx="73">
                        <c:v>-1544</c:v>
                      </c:pt>
                      <c:pt idx="74">
                        <c:v>-1467</c:v>
                      </c:pt>
                      <c:pt idx="75">
                        <c:v>-1412</c:v>
                      </c:pt>
                      <c:pt idx="76">
                        <c:v>-1215</c:v>
                      </c:pt>
                      <c:pt idx="77">
                        <c:v>-1215</c:v>
                      </c:pt>
                      <c:pt idx="78">
                        <c:v>-1056</c:v>
                      </c:pt>
                      <c:pt idx="79">
                        <c:v>-780</c:v>
                      </c:pt>
                      <c:pt idx="80">
                        <c:v>-696.5</c:v>
                      </c:pt>
                      <c:pt idx="81">
                        <c:v>-696.5</c:v>
                      </c:pt>
                      <c:pt idx="82">
                        <c:v>-248</c:v>
                      </c:pt>
                      <c:pt idx="83">
                        <c:v>-176.5</c:v>
                      </c:pt>
                      <c:pt idx="84">
                        <c:v>-137</c:v>
                      </c:pt>
                      <c:pt idx="85">
                        <c:v>-125</c:v>
                      </c:pt>
                      <c:pt idx="86">
                        <c:v>-68.5</c:v>
                      </c:pt>
                      <c:pt idx="87">
                        <c:v>-25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363</c:v>
                      </c:pt>
                      <c:pt idx="92">
                        <c:v>1138.5</c:v>
                      </c:pt>
                      <c:pt idx="93">
                        <c:v>1166</c:v>
                      </c:pt>
                      <c:pt idx="94">
                        <c:v>1686</c:v>
                      </c:pt>
                      <c:pt idx="95">
                        <c:v>1854</c:v>
                      </c:pt>
                      <c:pt idx="96">
                        <c:v>2225</c:v>
                      </c:pt>
                      <c:pt idx="97">
                        <c:v>2949</c:v>
                      </c:pt>
                      <c:pt idx="98">
                        <c:v>3584</c:v>
                      </c:pt>
                      <c:pt idx="99">
                        <c:v>4380</c:v>
                      </c:pt>
                      <c:pt idx="100">
                        <c:v>6037.5</c:v>
                      </c:pt>
                      <c:pt idx="101">
                        <c:v>6053</c:v>
                      </c:pt>
                      <c:pt idx="102">
                        <c:v>6089</c:v>
                      </c:pt>
                      <c:pt idx="103">
                        <c:v>6214</c:v>
                      </c:pt>
                      <c:pt idx="104">
                        <c:v>6222.5</c:v>
                      </c:pt>
                      <c:pt idx="105">
                        <c:v>6234.5</c:v>
                      </c:pt>
                      <c:pt idx="106">
                        <c:v>6238</c:v>
                      </c:pt>
                      <c:pt idx="107">
                        <c:v>6617.5</c:v>
                      </c:pt>
                      <c:pt idx="108">
                        <c:v>6681</c:v>
                      </c:pt>
                      <c:pt idx="109">
                        <c:v>6681</c:v>
                      </c:pt>
                      <c:pt idx="110">
                        <c:v>6732.5</c:v>
                      </c:pt>
                      <c:pt idx="111">
                        <c:v>6741</c:v>
                      </c:pt>
                      <c:pt idx="112">
                        <c:v>6753</c:v>
                      </c:pt>
                      <c:pt idx="113">
                        <c:v>6811.5</c:v>
                      </c:pt>
                      <c:pt idx="114">
                        <c:v>6825</c:v>
                      </c:pt>
                      <c:pt idx="115">
                        <c:v>6869.5</c:v>
                      </c:pt>
                      <c:pt idx="116">
                        <c:v>7292</c:v>
                      </c:pt>
                      <c:pt idx="117">
                        <c:v>7300.5</c:v>
                      </c:pt>
                      <c:pt idx="118">
                        <c:v>7304</c:v>
                      </c:pt>
                      <c:pt idx="119">
                        <c:v>7333</c:v>
                      </c:pt>
                      <c:pt idx="120">
                        <c:v>7345</c:v>
                      </c:pt>
                      <c:pt idx="121">
                        <c:v>7448</c:v>
                      </c:pt>
                      <c:pt idx="122">
                        <c:v>7472</c:v>
                      </c:pt>
                      <c:pt idx="123">
                        <c:v>7583</c:v>
                      </c:pt>
                      <c:pt idx="124">
                        <c:v>7902</c:v>
                      </c:pt>
                      <c:pt idx="125">
                        <c:v>8006</c:v>
                      </c:pt>
                      <c:pt idx="126">
                        <c:v>8627</c:v>
                      </c:pt>
                      <c:pt idx="127">
                        <c:v>8663</c:v>
                      </c:pt>
                      <c:pt idx="128">
                        <c:v>8735</c:v>
                      </c:pt>
                      <c:pt idx="129">
                        <c:v>10337</c:v>
                      </c:pt>
                      <c:pt idx="130">
                        <c:v>10441</c:v>
                      </c:pt>
                      <c:pt idx="131">
                        <c:v>11068</c:v>
                      </c:pt>
                      <c:pt idx="132">
                        <c:v>12867.5</c:v>
                      </c:pt>
                      <c:pt idx="133">
                        <c:v>12967</c:v>
                      </c:pt>
                      <c:pt idx="134">
                        <c:v>12970.5</c:v>
                      </c:pt>
                      <c:pt idx="135">
                        <c:v>12972</c:v>
                      </c:pt>
                      <c:pt idx="136">
                        <c:v>13463</c:v>
                      </c:pt>
                      <c:pt idx="137">
                        <c:v>13562.5</c:v>
                      </c:pt>
                      <c:pt idx="138">
                        <c:v>13570</c:v>
                      </c:pt>
                      <c:pt idx="139">
                        <c:v>14263</c:v>
                      </c:pt>
                      <c:pt idx="140">
                        <c:v>14820.5</c:v>
                      </c:pt>
                      <c:pt idx="141">
                        <c:v>14870</c:v>
                      </c:pt>
                      <c:pt idx="142">
                        <c:v>14927</c:v>
                      </c:pt>
                      <c:pt idx="143">
                        <c:v>15260</c:v>
                      </c:pt>
                      <c:pt idx="144">
                        <c:v>15533</c:v>
                      </c:pt>
                      <c:pt idx="145">
                        <c:v>15538</c:v>
                      </c:pt>
                      <c:pt idx="146">
                        <c:v>15553</c:v>
                      </c:pt>
                      <c:pt idx="147">
                        <c:v>15580</c:v>
                      </c:pt>
                      <c:pt idx="148">
                        <c:v>16053</c:v>
                      </c:pt>
                      <c:pt idx="149">
                        <c:v>16071</c:v>
                      </c:pt>
                      <c:pt idx="150">
                        <c:v>16167.5</c:v>
                      </c:pt>
                      <c:pt idx="151">
                        <c:v>16173</c:v>
                      </c:pt>
                      <c:pt idx="152">
                        <c:v>16214</c:v>
                      </c:pt>
                      <c:pt idx="153">
                        <c:v>16281</c:v>
                      </c:pt>
                      <c:pt idx="154">
                        <c:v>16615.5</c:v>
                      </c:pt>
                      <c:pt idx="155">
                        <c:v>16620.5</c:v>
                      </c:pt>
                      <c:pt idx="156">
                        <c:v>16641</c:v>
                      </c:pt>
                      <c:pt idx="157">
                        <c:v>16643</c:v>
                      </c:pt>
                      <c:pt idx="158">
                        <c:v>16644.5</c:v>
                      </c:pt>
                      <c:pt idx="159">
                        <c:v>16667</c:v>
                      </c:pt>
                      <c:pt idx="160">
                        <c:v>16672</c:v>
                      </c:pt>
                      <c:pt idx="161">
                        <c:v>16693</c:v>
                      </c:pt>
                      <c:pt idx="162">
                        <c:v>16720</c:v>
                      </c:pt>
                      <c:pt idx="163">
                        <c:v>16730.5</c:v>
                      </c:pt>
                      <c:pt idx="164">
                        <c:v>16730.5</c:v>
                      </c:pt>
                      <c:pt idx="165">
                        <c:v>16780</c:v>
                      </c:pt>
                      <c:pt idx="166">
                        <c:v>16787</c:v>
                      </c:pt>
                      <c:pt idx="167">
                        <c:v>16792</c:v>
                      </c:pt>
                      <c:pt idx="168">
                        <c:v>16845</c:v>
                      </c:pt>
                      <c:pt idx="169">
                        <c:v>16848.5</c:v>
                      </c:pt>
                      <c:pt idx="170">
                        <c:v>16852</c:v>
                      </c:pt>
                      <c:pt idx="171">
                        <c:v>16862.5</c:v>
                      </c:pt>
                      <c:pt idx="172">
                        <c:v>17272.5</c:v>
                      </c:pt>
                      <c:pt idx="173">
                        <c:v>17307</c:v>
                      </c:pt>
                      <c:pt idx="174">
                        <c:v>17310.5</c:v>
                      </c:pt>
                      <c:pt idx="175">
                        <c:v>17319</c:v>
                      </c:pt>
                      <c:pt idx="176">
                        <c:v>17327.5</c:v>
                      </c:pt>
                      <c:pt idx="177">
                        <c:v>17343</c:v>
                      </c:pt>
                      <c:pt idx="178">
                        <c:v>17430.5</c:v>
                      </c:pt>
                      <c:pt idx="179">
                        <c:v>17452.5</c:v>
                      </c:pt>
                      <c:pt idx="180">
                        <c:v>17452.5</c:v>
                      </c:pt>
                      <c:pt idx="181">
                        <c:v>17484</c:v>
                      </c:pt>
                      <c:pt idx="182">
                        <c:v>17786</c:v>
                      </c:pt>
                      <c:pt idx="183">
                        <c:v>17807</c:v>
                      </c:pt>
                      <c:pt idx="184">
                        <c:v>17855</c:v>
                      </c:pt>
                      <c:pt idx="185">
                        <c:v>17890</c:v>
                      </c:pt>
                      <c:pt idx="186">
                        <c:v>17890.5</c:v>
                      </c:pt>
                      <c:pt idx="187">
                        <c:v>17890.5</c:v>
                      </c:pt>
                      <c:pt idx="188">
                        <c:v>17890.5</c:v>
                      </c:pt>
                      <c:pt idx="189">
                        <c:v>18005</c:v>
                      </c:pt>
                      <c:pt idx="190">
                        <c:v>18087.5</c:v>
                      </c:pt>
                      <c:pt idx="191">
                        <c:v>18087.5</c:v>
                      </c:pt>
                      <c:pt idx="192">
                        <c:v>18099.5</c:v>
                      </c:pt>
                      <c:pt idx="193">
                        <c:v>18494.5</c:v>
                      </c:pt>
                      <c:pt idx="194">
                        <c:v>18494.5</c:v>
                      </c:pt>
                      <c:pt idx="195">
                        <c:v>18494.5</c:v>
                      </c:pt>
                      <c:pt idx="196">
                        <c:v>18495</c:v>
                      </c:pt>
                      <c:pt idx="197">
                        <c:v>18606</c:v>
                      </c:pt>
                      <c:pt idx="198">
                        <c:v>18609.5</c:v>
                      </c:pt>
                      <c:pt idx="199">
                        <c:v>18618</c:v>
                      </c:pt>
                      <c:pt idx="200">
                        <c:v>18651</c:v>
                      </c:pt>
                      <c:pt idx="201">
                        <c:v>18710.5</c:v>
                      </c:pt>
                      <c:pt idx="202">
                        <c:v>18710.5</c:v>
                      </c:pt>
                      <c:pt idx="203">
                        <c:v>18710.5</c:v>
                      </c:pt>
                      <c:pt idx="204">
                        <c:v>19069.5</c:v>
                      </c:pt>
                      <c:pt idx="205">
                        <c:v>19081.5</c:v>
                      </c:pt>
                      <c:pt idx="206">
                        <c:v>19105.5</c:v>
                      </c:pt>
                      <c:pt idx="207">
                        <c:v>19114</c:v>
                      </c:pt>
                      <c:pt idx="208">
                        <c:v>19122.5</c:v>
                      </c:pt>
                      <c:pt idx="209">
                        <c:v>19122.5</c:v>
                      </c:pt>
                      <c:pt idx="210">
                        <c:v>19153.5</c:v>
                      </c:pt>
                      <c:pt idx="211">
                        <c:v>19153.5</c:v>
                      </c:pt>
                      <c:pt idx="212">
                        <c:v>19257</c:v>
                      </c:pt>
                      <c:pt idx="213">
                        <c:v>19282</c:v>
                      </c:pt>
                      <c:pt idx="214">
                        <c:v>19282</c:v>
                      </c:pt>
                      <c:pt idx="215">
                        <c:v>19282</c:v>
                      </c:pt>
                      <c:pt idx="216">
                        <c:v>19285</c:v>
                      </c:pt>
                      <c:pt idx="217">
                        <c:v>19297</c:v>
                      </c:pt>
                      <c:pt idx="218">
                        <c:v>19314.5</c:v>
                      </c:pt>
                      <c:pt idx="219">
                        <c:v>19321.5</c:v>
                      </c:pt>
                      <c:pt idx="220">
                        <c:v>19321.5</c:v>
                      </c:pt>
                      <c:pt idx="221">
                        <c:v>19321.5</c:v>
                      </c:pt>
                      <c:pt idx="222">
                        <c:v>19337</c:v>
                      </c:pt>
                      <c:pt idx="223">
                        <c:v>19746</c:v>
                      </c:pt>
                      <c:pt idx="224">
                        <c:v>19754</c:v>
                      </c:pt>
                      <c:pt idx="225">
                        <c:v>19770</c:v>
                      </c:pt>
                      <c:pt idx="226">
                        <c:v>19805.5</c:v>
                      </c:pt>
                      <c:pt idx="227">
                        <c:v>19824.5</c:v>
                      </c:pt>
                      <c:pt idx="228">
                        <c:v>19824.5</c:v>
                      </c:pt>
                      <c:pt idx="229">
                        <c:v>19854</c:v>
                      </c:pt>
                      <c:pt idx="230">
                        <c:v>19871</c:v>
                      </c:pt>
                      <c:pt idx="231">
                        <c:v>19896.5</c:v>
                      </c:pt>
                      <c:pt idx="232">
                        <c:v>19896.5</c:v>
                      </c:pt>
                      <c:pt idx="233">
                        <c:v>19914</c:v>
                      </c:pt>
                      <c:pt idx="234">
                        <c:v>19951.5</c:v>
                      </c:pt>
                      <c:pt idx="235">
                        <c:v>19951.5</c:v>
                      </c:pt>
                      <c:pt idx="236">
                        <c:v>19989</c:v>
                      </c:pt>
                      <c:pt idx="237">
                        <c:v>20013</c:v>
                      </c:pt>
                      <c:pt idx="238">
                        <c:v>20364.5</c:v>
                      </c:pt>
                      <c:pt idx="239">
                        <c:v>20432</c:v>
                      </c:pt>
                      <c:pt idx="240">
                        <c:v>20460.5</c:v>
                      </c:pt>
                      <c:pt idx="241">
                        <c:v>20461</c:v>
                      </c:pt>
                      <c:pt idx="242">
                        <c:v>20462</c:v>
                      </c:pt>
                      <c:pt idx="243">
                        <c:v>20473</c:v>
                      </c:pt>
                      <c:pt idx="244">
                        <c:v>20476.5</c:v>
                      </c:pt>
                      <c:pt idx="245">
                        <c:v>20492</c:v>
                      </c:pt>
                      <c:pt idx="246">
                        <c:v>20495.5</c:v>
                      </c:pt>
                      <c:pt idx="247">
                        <c:v>20497</c:v>
                      </c:pt>
                      <c:pt idx="248">
                        <c:v>20523</c:v>
                      </c:pt>
                      <c:pt idx="249">
                        <c:v>20524.5</c:v>
                      </c:pt>
                      <c:pt idx="250">
                        <c:v>20533</c:v>
                      </c:pt>
                      <c:pt idx="251">
                        <c:v>20533</c:v>
                      </c:pt>
                      <c:pt idx="252">
                        <c:v>20533</c:v>
                      </c:pt>
                      <c:pt idx="253">
                        <c:v>20540</c:v>
                      </c:pt>
                      <c:pt idx="254">
                        <c:v>20548.5</c:v>
                      </c:pt>
                      <c:pt idx="255">
                        <c:v>20554</c:v>
                      </c:pt>
                      <c:pt idx="256">
                        <c:v>20554</c:v>
                      </c:pt>
                      <c:pt idx="257">
                        <c:v>20557</c:v>
                      </c:pt>
                      <c:pt idx="258">
                        <c:v>20560.5</c:v>
                      </c:pt>
                      <c:pt idx="259">
                        <c:v>20617</c:v>
                      </c:pt>
                      <c:pt idx="260">
                        <c:v>21003.5</c:v>
                      </c:pt>
                      <c:pt idx="261">
                        <c:v>21036</c:v>
                      </c:pt>
                      <c:pt idx="262">
                        <c:v>21183.5</c:v>
                      </c:pt>
                      <c:pt idx="263">
                        <c:v>21189</c:v>
                      </c:pt>
                      <c:pt idx="264">
                        <c:v>21707.5</c:v>
                      </c:pt>
                      <c:pt idx="265">
                        <c:v>21707.5</c:v>
                      </c:pt>
                      <c:pt idx="266">
                        <c:v>21707.5</c:v>
                      </c:pt>
                      <c:pt idx="267">
                        <c:v>21707.5</c:v>
                      </c:pt>
                      <c:pt idx="268">
                        <c:v>21707.5</c:v>
                      </c:pt>
                      <c:pt idx="269">
                        <c:v>21709</c:v>
                      </c:pt>
                      <c:pt idx="270">
                        <c:v>21709</c:v>
                      </c:pt>
                      <c:pt idx="271">
                        <c:v>21709</c:v>
                      </c:pt>
                      <c:pt idx="272">
                        <c:v>21709</c:v>
                      </c:pt>
                      <c:pt idx="273">
                        <c:v>21709</c:v>
                      </c:pt>
                      <c:pt idx="274">
                        <c:v>21709</c:v>
                      </c:pt>
                      <c:pt idx="275">
                        <c:v>21748</c:v>
                      </c:pt>
                      <c:pt idx="276">
                        <c:v>21748</c:v>
                      </c:pt>
                      <c:pt idx="277">
                        <c:v>21748</c:v>
                      </c:pt>
                      <c:pt idx="278">
                        <c:v>21800</c:v>
                      </c:pt>
                      <c:pt idx="279">
                        <c:v>21800</c:v>
                      </c:pt>
                      <c:pt idx="280">
                        <c:v>21800</c:v>
                      </c:pt>
                      <c:pt idx="281">
                        <c:v>21800</c:v>
                      </c:pt>
                      <c:pt idx="282">
                        <c:v>21800</c:v>
                      </c:pt>
                      <c:pt idx="283">
                        <c:v>21800</c:v>
                      </c:pt>
                      <c:pt idx="284">
                        <c:v>21805</c:v>
                      </c:pt>
                      <c:pt idx="285">
                        <c:v>21829</c:v>
                      </c:pt>
                      <c:pt idx="286">
                        <c:v>21832.5</c:v>
                      </c:pt>
                      <c:pt idx="287">
                        <c:v>21832.5</c:v>
                      </c:pt>
                      <c:pt idx="288">
                        <c:v>21832.5</c:v>
                      </c:pt>
                      <c:pt idx="289">
                        <c:v>21832.5</c:v>
                      </c:pt>
                      <c:pt idx="290">
                        <c:v>21832.5</c:v>
                      </c:pt>
                      <c:pt idx="291">
                        <c:v>21832.5</c:v>
                      </c:pt>
                      <c:pt idx="292">
                        <c:v>21836</c:v>
                      </c:pt>
                      <c:pt idx="293">
                        <c:v>21836</c:v>
                      </c:pt>
                      <c:pt idx="294">
                        <c:v>21836</c:v>
                      </c:pt>
                      <c:pt idx="295">
                        <c:v>21836</c:v>
                      </c:pt>
                      <c:pt idx="296">
                        <c:v>21836</c:v>
                      </c:pt>
                      <c:pt idx="297">
                        <c:v>21836</c:v>
                      </c:pt>
                      <c:pt idx="298">
                        <c:v>21839.5</c:v>
                      </c:pt>
                      <c:pt idx="299">
                        <c:v>21839.5</c:v>
                      </c:pt>
                      <c:pt idx="300">
                        <c:v>21839.5</c:v>
                      </c:pt>
                      <c:pt idx="301">
                        <c:v>21839.5</c:v>
                      </c:pt>
                      <c:pt idx="302">
                        <c:v>21839.5</c:v>
                      </c:pt>
                      <c:pt idx="303">
                        <c:v>21839.5</c:v>
                      </c:pt>
                      <c:pt idx="304">
                        <c:v>21848</c:v>
                      </c:pt>
                      <c:pt idx="305">
                        <c:v>21848</c:v>
                      </c:pt>
                      <c:pt idx="306">
                        <c:v>21848</c:v>
                      </c:pt>
                      <c:pt idx="307">
                        <c:v>21848</c:v>
                      </c:pt>
                      <c:pt idx="308">
                        <c:v>21848</c:v>
                      </c:pt>
                      <c:pt idx="309">
                        <c:v>21848</c:v>
                      </c:pt>
                      <c:pt idx="310">
                        <c:v>22247.5</c:v>
                      </c:pt>
                      <c:pt idx="311">
                        <c:v>22332</c:v>
                      </c:pt>
                      <c:pt idx="312">
                        <c:v>22332</c:v>
                      </c:pt>
                      <c:pt idx="313">
                        <c:v>22332</c:v>
                      </c:pt>
                      <c:pt idx="314">
                        <c:v>22332</c:v>
                      </c:pt>
                      <c:pt idx="315">
                        <c:v>22332</c:v>
                      </c:pt>
                      <c:pt idx="316">
                        <c:v>22332</c:v>
                      </c:pt>
                      <c:pt idx="317">
                        <c:v>22429.5</c:v>
                      </c:pt>
                      <c:pt idx="318">
                        <c:v>22451.5</c:v>
                      </c:pt>
                      <c:pt idx="319">
                        <c:v>22470.5</c:v>
                      </c:pt>
                      <c:pt idx="320">
                        <c:v>22471</c:v>
                      </c:pt>
                      <c:pt idx="321">
                        <c:v>22471</c:v>
                      </c:pt>
                      <c:pt idx="322">
                        <c:v>22471</c:v>
                      </c:pt>
                      <c:pt idx="323">
                        <c:v>22471</c:v>
                      </c:pt>
                      <c:pt idx="324">
                        <c:v>22471</c:v>
                      </c:pt>
                      <c:pt idx="325">
                        <c:v>22471</c:v>
                      </c:pt>
                      <c:pt idx="326">
                        <c:v>22494.5</c:v>
                      </c:pt>
                      <c:pt idx="327">
                        <c:v>22894.5</c:v>
                      </c:pt>
                      <c:pt idx="328">
                        <c:v>22903</c:v>
                      </c:pt>
                      <c:pt idx="329">
                        <c:v>22950</c:v>
                      </c:pt>
                      <c:pt idx="330">
                        <c:v>22987</c:v>
                      </c:pt>
                      <c:pt idx="331">
                        <c:v>22989</c:v>
                      </c:pt>
                      <c:pt idx="332">
                        <c:v>23015</c:v>
                      </c:pt>
                      <c:pt idx="333">
                        <c:v>23015</c:v>
                      </c:pt>
                      <c:pt idx="334">
                        <c:v>23015</c:v>
                      </c:pt>
                      <c:pt idx="335">
                        <c:v>23030.5</c:v>
                      </c:pt>
                      <c:pt idx="336">
                        <c:v>23030.5</c:v>
                      </c:pt>
                      <c:pt idx="337">
                        <c:v>23030.5</c:v>
                      </c:pt>
                      <c:pt idx="338">
                        <c:v>23031.5</c:v>
                      </c:pt>
                      <c:pt idx="339">
                        <c:v>23035</c:v>
                      </c:pt>
                      <c:pt idx="340">
                        <c:v>23047.5</c:v>
                      </c:pt>
                      <c:pt idx="341">
                        <c:v>23047.5</c:v>
                      </c:pt>
                      <c:pt idx="342">
                        <c:v>23047.5</c:v>
                      </c:pt>
                      <c:pt idx="343">
                        <c:v>23071.5</c:v>
                      </c:pt>
                      <c:pt idx="344">
                        <c:v>23071.5</c:v>
                      </c:pt>
                      <c:pt idx="345">
                        <c:v>23071.5</c:v>
                      </c:pt>
                      <c:pt idx="346">
                        <c:v>23098.5</c:v>
                      </c:pt>
                      <c:pt idx="347">
                        <c:v>23140</c:v>
                      </c:pt>
                      <c:pt idx="348">
                        <c:v>23429</c:v>
                      </c:pt>
                      <c:pt idx="349">
                        <c:v>23549</c:v>
                      </c:pt>
                      <c:pt idx="350">
                        <c:v>23557</c:v>
                      </c:pt>
                      <c:pt idx="351">
                        <c:v>23751</c:v>
                      </c:pt>
                      <c:pt idx="352">
                        <c:v>24100</c:v>
                      </c:pt>
                      <c:pt idx="353">
                        <c:v>24105</c:v>
                      </c:pt>
                      <c:pt idx="354">
                        <c:v>24121.5</c:v>
                      </c:pt>
                      <c:pt idx="355">
                        <c:v>24157.5</c:v>
                      </c:pt>
                      <c:pt idx="356">
                        <c:v>24728</c:v>
                      </c:pt>
                      <c:pt idx="357">
                        <c:v>24745</c:v>
                      </c:pt>
                      <c:pt idx="358">
                        <c:v>24834</c:v>
                      </c:pt>
                      <c:pt idx="359">
                        <c:v>25469</c:v>
                      </c:pt>
                      <c:pt idx="360">
                        <c:v>25943</c:v>
                      </c:pt>
                      <c:pt idx="361">
                        <c:v>26028</c:v>
                      </c:pt>
                      <c:pt idx="362">
                        <c:v>26068</c:v>
                      </c:pt>
                      <c:pt idx="363">
                        <c:v>26193</c:v>
                      </c:pt>
                      <c:pt idx="364">
                        <c:v>26624</c:v>
                      </c:pt>
                      <c:pt idx="365">
                        <c:v>26634.5</c:v>
                      </c:pt>
                      <c:pt idx="366">
                        <c:v>26648.5</c:v>
                      </c:pt>
                      <c:pt idx="367">
                        <c:v>26783</c:v>
                      </c:pt>
                      <c:pt idx="368">
                        <c:v>27326</c:v>
                      </c:pt>
                      <c:pt idx="369">
                        <c:v>27377</c:v>
                      </c:pt>
                      <c:pt idx="370">
                        <c:v>27389</c:v>
                      </c:pt>
                      <c:pt idx="371">
                        <c:v>27882</c:v>
                      </c:pt>
                      <c:pt idx="372">
                        <c:v>27998</c:v>
                      </c:pt>
                      <c:pt idx="373">
                        <c:v>28175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Active!$V$21:$V$923</c15:sqref>
                        </c15:formulaRef>
                      </c:ext>
                    </c:extLst>
                    <c:numCache>
                      <c:formatCode>General</c:formatCode>
                      <c:ptCount val="90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9">
                        <c:v>0</c:v>
                      </c:pt>
                      <c:pt idx="78">
                        <c:v>-3.054060015624474E-2</c:v>
                      </c:pt>
                      <c:pt idx="79">
                        <c:v>-2.9719769746988377E-2</c:v>
                      </c:pt>
                      <c:pt idx="82">
                        <c:v>-2.164274125338092E-2</c:v>
                      </c:pt>
                      <c:pt idx="87">
                        <c:v>-1.8699535561348332E-2</c:v>
                      </c:pt>
                      <c:pt idx="90">
                        <c:v>-1.8473449834597054E-2</c:v>
                      </c:pt>
                      <c:pt idx="91">
                        <c:v>-1.8269431215420295E-2</c:v>
                      </c:pt>
                      <c:pt idx="94">
                        <c:v>-2.6026420142812229E-2</c:v>
                      </c:pt>
                      <c:pt idx="95">
                        <c:v>-2.3295429622880649E-2</c:v>
                      </c:pt>
                      <c:pt idx="96">
                        <c:v>-1.7531342915815977E-2</c:v>
                      </c:pt>
                      <c:pt idx="97">
                        <c:v>-2.0176600679057501E-2</c:v>
                      </c:pt>
                      <c:pt idx="98">
                        <c:v>-2.739843676825637E-2</c:v>
                      </c:pt>
                      <c:pt idx="99">
                        <c:v>-1.7766756870971203E-2</c:v>
                      </c:pt>
                      <c:pt idx="109">
                        <c:v>0.11768769999616779</c:v>
                      </c:pt>
                      <c:pt idx="113">
                        <c:v>-1.4299322302318325E-2</c:v>
                      </c:pt>
                      <c:pt idx="129">
                        <c:v>-2.203516016642457E-2</c:v>
                      </c:pt>
                      <c:pt idx="131">
                        <c:v>-1.6138867039236546E-2</c:v>
                      </c:pt>
                      <c:pt idx="139">
                        <c:v>-9.8622704452436295E-3</c:v>
                      </c:pt>
                      <c:pt idx="141">
                        <c:v>-1.8362486777323613E-2</c:v>
                      </c:pt>
                      <c:pt idx="142">
                        <c:v>-1.8797569823937293E-2</c:v>
                      </c:pt>
                      <c:pt idx="144">
                        <c:v>-1.4987905598103556E-2</c:v>
                      </c:pt>
                      <c:pt idx="145">
                        <c:v>-1.4905842754464802E-2</c:v>
                      </c:pt>
                      <c:pt idx="148">
                        <c:v>-7.1448820445736676E-3</c:v>
                      </c:pt>
                      <c:pt idx="149">
                        <c:v>-6.9937562886474422E-3</c:v>
                      </c:pt>
                      <c:pt idx="150">
                        <c:v>-6.4176926488032646E-3</c:v>
                      </c:pt>
                      <c:pt idx="151">
                        <c:v>-6.3972023443022268E-3</c:v>
                      </c:pt>
                      <c:pt idx="152">
                        <c:v>-6.287638474851893E-3</c:v>
                      </c:pt>
                      <c:pt idx="153">
                        <c:v>-6.2737864465401087E-3</c:v>
                      </c:pt>
                      <c:pt idx="154">
                        <c:v>-8.9941146058385973E-3</c:v>
                      </c:pt>
                      <c:pt idx="155">
                        <c:v>-9.0628435720350106E-3</c:v>
                      </c:pt>
                      <c:pt idx="156">
                        <c:v>-9.3504200442686529E-3</c:v>
                      </c:pt>
                      <c:pt idx="157">
                        <c:v>-9.3789517345110578E-3</c:v>
                      </c:pt>
                      <c:pt idx="158">
                        <c:v>-9.4004036278887652E-3</c:v>
                      </c:pt>
                      <c:pt idx="159">
                        <c:v>-9.7273811477063613E-3</c:v>
                      </c:pt>
                      <c:pt idx="160">
                        <c:v>-9.8012906030833478E-3</c:v>
                      </c:pt>
                      <c:pt idx="161">
                        <c:v>-1.0116152622355417E-2</c:v>
                      </c:pt>
                      <c:pt idx="162">
                        <c:v>-1.0530164165361323E-2</c:v>
                      </c:pt>
                      <c:pt idx="163">
                        <c:v>-1.0693499493510176E-2</c:v>
                      </c:pt>
                      <c:pt idx="164">
                        <c:v>-1.0693499493510176E-2</c:v>
                      </c:pt>
                      <c:pt idx="165">
                        <c:v>-1.147582109245391E-2</c:v>
                      </c:pt>
                      <c:pt idx="166">
                        <c:v>-1.1587545047291883E-2</c:v>
                      </c:pt>
                      <c:pt idx="167">
                        <c:v>-1.1667436967627795E-2</c:v>
                      </c:pt>
                      <c:pt idx="168">
                        <c:v>-1.2514684093892198E-2</c:v>
                      </c:pt>
                      <c:pt idx="169">
                        <c:v>-1.2570405731945979E-2</c:v>
                      </c:pt>
                      <c:pt idx="170">
                        <c:v>-1.2626068407346348E-2</c:v>
                      </c:pt>
                      <c:pt idx="171">
                        <c:v>-1.2792649258847467E-2</c:v>
                      </c:pt>
                      <c:pt idx="172">
                        <c:v>-1.7450519780058352E-2</c:v>
                      </c:pt>
                      <c:pt idx="173">
                        <c:v>-1.7572540285906695E-2</c:v>
                      </c:pt>
                      <c:pt idx="174">
                        <c:v>-1.758196166618297E-2</c:v>
                      </c:pt>
                      <c:pt idx="175">
                        <c:v>-1.7602552112214329E-2</c:v>
                      </c:pt>
                      <c:pt idx="176">
                        <c:v>-1.7619886935718931E-2</c:v>
                      </c:pt>
                      <c:pt idx="177">
                        <c:v>-1.7643075903844861E-2</c:v>
                      </c:pt>
                      <c:pt idx="178">
                        <c:v>-1.7568311830499419E-2</c:v>
                      </c:pt>
                      <c:pt idx="179">
                        <c:v>-1.7494622430829911E-2</c:v>
                      </c:pt>
                      <c:pt idx="180">
                        <c:v>-1.7494622430829911E-2</c:v>
                      </c:pt>
                      <c:pt idx="181">
                        <c:v>-1.7351307568571731E-2</c:v>
                      </c:pt>
                      <c:pt idx="182">
                        <c:v>-1.4020265996922557E-2</c:v>
                      </c:pt>
                      <c:pt idx="183">
                        <c:v>-1.3687850684340364E-2</c:v>
                      </c:pt>
                      <c:pt idx="184">
                        <c:v>-1.2899501501963168E-2</c:v>
                      </c:pt>
                      <c:pt idx="185">
                        <c:v>-1.2305581673771436E-2</c:v>
                      </c:pt>
                      <c:pt idx="186">
                        <c:v>-1.2297010381927513E-2</c:v>
                      </c:pt>
                      <c:pt idx="187">
                        <c:v>-1.2297010381927513E-2</c:v>
                      </c:pt>
                      <c:pt idx="188">
                        <c:v>-1.2297010381927513E-2</c:v>
                      </c:pt>
                      <c:pt idx="189">
                        <c:v>-1.0310684007917573E-2</c:v>
                      </c:pt>
                      <c:pt idx="190">
                        <c:v>-8.9171759060347744E-3</c:v>
                      </c:pt>
                      <c:pt idx="191">
                        <c:v>-8.9171759060347744E-3</c:v>
                      </c:pt>
                      <c:pt idx="192">
                        <c:v>-8.7219655708247364E-3</c:v>
                      </c:pt>
                      <c:pt idx="193">
                        <c:v>-4.6904039111108631E-3</c:v>
                      </c:pt>
                      <c:pt idx="194">
                        <c:v>-4.6904039111108631E-3</c:v>
                      </c:pt>
                      <c:pt idx="195">
                        <c:v>-4.6904039111108631E-3</c:v>
                      </c:pt>
                      <c:pt idx="196">
                        <c:v>-4.6892310586788746E-3</c:v>
                      </c:pt>
                      <c:pt idx="197">
                        <c:v>-4.7114004284134628E-3</c:v>
                      </c:pt>
                      <c:pt idx="198">
                        <c:v>-4.721193797960376E-3</c:v>
                      </c:pt>
                      <c:pt idx="199">
                        <c:v>-4.7472555816993386E-3</c:v>
                      </c:pt>
                      <c:pt idx="200">
                        <c:v>-4.8787045647677918E-3</c:v>
                      </c:pt>
                      <c:pt idx="201">
                        <c:v>-5.2337073211107575E-3</c:v>
                      </c:pt>
                      <c:pt idx="202">
                        <c:v>-5.2337073211107575E-3</c:v>
                      </c:pt>
                      <c:pt idx="203">
                        <c:v>-5.2337073211107575E-3</c:v>
                      </c:pt>
                      <c:pt idx="204">
                        <c:v>-9.7782919947184861E-3</c:v>
                      </c:pt>
                      <c:pt idx="205">
                        <c:v>-9.9697278644792914E-3</c:v>
                      </c:pt>
                      <c:pt idx="206">
                        <c:v>-1.0353605795056358E-2</c:v>
                      </c:pt>
                      <c:pt idx="207">
                        <c:v>-1.0489627585776162E-2</c:v>
                      </c:pt>
                      <c:pt idx="208">
                        <c:v>-1.0625559613348391E-2</c:v>
                      </c:pt>
                      <c:pt idx="209">
                        <c:v>-1.0625559613348391E-2</c:v>
                      </c:pt>
                      <c:pt idx="210">
                        <c:v>-1.1119324974773942E-2</c:v>
                      </c:pt>
                      <c:pt idx="211">
                        <c:v>-1.1119324974773942E-2</c:v>
                      </c:pt>
                      <c:pt idx="212">
                        <c:v>-1.270429791297693E-2</c:v>
                      </c:pt>
                      <c:pt idx="213">
                        <c:v>-1.306219672242941E-2</c:v>
                      </c:pt>
                      <c:pt idx="214">
                        <c:v>-1.306219672242941E-2</c:v>
                      </c:pt>
                      <c:pt idx="215">
                        <c:v>-1.306219672242941E-2</c:v>
                      </c:pt>
                      <c:pt idx="216">
                        <c:v>-1.3104278798987515E-2</c:v>
                      </c:pt>
                      <c:pt idx="217">
                        <c:v>-1.3270618605724052E-2</c:v>
                      </c:pt>
                      <c:pt idx="218">
                        <c:v>-1.3507190470556475E-2</c:v>
                      </c:pt>
                      <c:pt idx="219">
                        <c:v>-1.3599712092927596E-2</c:v>
                      </c:pt>
                      <c:pt idx="220">
                        <c:v>-1.3599712092927596E-2</c:v>
                      </c:pt>
                      <c:pt idx="221">
                        <c:v>-1.3599712092927596E-2</c:v>
                      </c:pt>
                      <c:pt idx="222">
                        <c:v>-1.3800053437471942E-2</c:v>
                      </c:pt>
                      <c:pt idx="223">
                        <c:v>-1.5871746238880904E-2</c:v>
                      </c:pt>
                      <c:pt idx="224">
                        <c:v>-1.5839740494192942E-2</c:v>
                      </c:pt>
                      <c:pt idx="225">
                        <c:v>-1.5767146064721085E-2</c:v>
                      </c:pt>
                      <c:pt idx="226">
                        <c:v>-1.5565775338086067E-2</c:v>
                      </c:pt>
                      <c:pt idx="227">
                        <c:v>-1.5435628941681413E-2</c:v>
                      </c:pt>
                      <c:pt idx="228">
                        <c:v>-1.5435628941681413E-2</c:v>
                      </c:pt>
                      <c:pt idx="229">
                        <c:v>-1.5203562890896704E-2</c:v>
                      </c:pt>
                      <c:pt idx="230">
                        <c:v>-1.5053718505301456E-2</c:v>
                      </c:pt>
                      <c:pt idx="231">
                        <c:v>-1.4807650276465219E-2</c:v>
                      </c:pt>
                      <c:pt idx="232">
                        <c:v>-1.4807650276465219E-2</c:v>
                      </c:pt>
                      <c:pt idx="233">
                        <c:v>-1.4624494068859694E-2</c:v>
                      </c:pt>
                      <c:pt idx="234">
                        <c:v>-1.4194908385209698E-2</c:v>
                      </c:pt>
                      <c:pt idx="235">
                        <c:v>-1.4194908385209698E-2</c:v>
                      </c:pt>
                      <c:pt idx="236">
                        <c:v>-1.371827126294186E-2</c:v>
                      </c:pt>
                      <c:pt idx="237">
                        <c:v>-1.3390702536606042E-2</c:v>
                      </c:pt>
                      <c:pt idx="238">
                        <c:v>-7.5734805352956711E-3</c:v>
                      </c:pt>
                      <c:pt idx="239">
                        <c:v>-6.4893696666276871E-3</c:v>
                      </c:pt>
                      <c:pt idx="240">
                        <c:v>-6.0593831507752965E-3</c:v>
                      </c:pt>
                      <c:pt idx="241">
                        <c:v>-6.052012378033397E-3</c:v>
                      </c:pt>
                      <c:pt idx="242">
                        <c:v>-6.0372895125351787E-3</c:v>
                      </c:pt>
                      <c:pt idx="243">
                        <c:v>-5.8770106054980027E-3</c:v>
                      </c:pt>
                      <c:pt idx="244">
                        <c:v>-5.8266694585339691E-3</c:v>
                      </c:pt>
                      <c:pt idx="245">
                        <c:v>-5.6076915328602756E-3</c:v>
                      </c:pt>
                      <c:pt idx="246">
                        <c:v>-5.5591645267409895E-3</c:v>
                      </c:pt>
                      <c:pt idx="247">
                        <c:v>-5.5384735030143111E-3</c:v>
                      </c:pt>
                      <c:pt idx="248">
                        <c:v>-5.1903177608240703E-3</c:v>
                      </c:pt>
                      <c:pt idx="249">
                        <c:v>-5.1708559374228896E-3</c:v>
                      </c:pt>
                      <c:pt idx="250">
                        <c:v>-5.0619057032030715E-3</c:v>
                      </c:pt>
                      <c:pt idx="251">
                        <c:v>-5.0619057032030715E-3</c:v>
                      </c:pt>
                      <c:pt idx="252">
                        <c:v>-5.0619057032030715E-3</c:v>
                      </c:pt>
                      <c:pt idx="253">
                        <c:v>-4.9739118921864637E-3</c:v>
                      </c:pt>
                      <c:pt idx="254">
                        <c:v>-4.869209764346751E-3</c:v>
                      </c:pt>
                      <c:pt idx="255">
                        <c:v>-4.802739909109381E-3</c:v>
                      </c:pt>
                      <c:pt idx="256">
                        <c:v>-4.802739909109381E-3</c:v>
                      </c:pt>
                      <c:pt idx="257">
                        <c:v>-4.7669132414945399E-3</c:v>
                      </c:pt>
                      <c:pt idx="258">
                        <c:v>-4.7255025885291988E-3</c:v>
                      </c:pt>
                      <c:pt idx="259">
                        <c:v>-4.1175470744735628E-3</c:v>
                      </c:pt>
                      <c:pt idx="260">
                        <c:v>-3.6011753361955079E-3</c:v>
                      </c:pt>
                      <c:pt idx="261">
                        <c:v>-3.8547293115125149E-3</c:v>
                      </c:pt>
                      <c:pt idx="262">
                        <c:v>-5.4738218333507437E-3</c:v>
                      </c:pt>
                      <c:pt idx="263">
                        <c:v>-5.5467980088834135E-3</c:v>
                      </c:pt>
                      <c:pt idx="264">
                        <c:v>-1.3060490573779327E-2</c:v>
                      </c:pt>
                      <c:pt idx="265">
                        <c:v>-1.3060490573779327E-2</c:v>
                      </c:pt>
                      <c:pt idx="266">
                        <c:v>-1.3060490573779327E-2</c:v>
                      </c:pt>
                      <c:pt idx="267">
                        <c:v>-1.3060490573779327E-2</c:v>
                      </c:pt>
                      <c:pt idx="268">
                        <c:v>-1.3060490573779327E-2</c:v>
                      </c:pt>
                      <c:pt idx="269">
                        <c:v>-1.3075985805670905E-2</c:v>
                      </c:pt>
                      <c:pt idx="270">
                        <c:v>-1.3075985805670905E-2</c:v>
                      </c:pt>
                      <c:pt idx="271">
                        <c:v>-1.3075985805670905E-2</c:v>
                      </c:pt>
                      <c:pt idx="272">
                        <c:v>-1.3075985805670905E-2</c:v>
                      </c:pt>
                      <c:pt idx="273">
                        <c:v>-1.3075985805670905E-2</c:v>
                      </c:pt>
                      <c:pt idx="274">
                        <c:v>-1.3075985805670905E-2</c:v>
                      </c:pt>
                      <c:pt idx="275">
                        <c:v>-1.3450877842151487E-2</c:v>
                      </c:pt>
                      <c:pt idx="276">
                        <c:v>-1.3450877842151487E-2</c:v>
                      </c:pt>
                      <c:pt idx="277">
                        <c:v>-1.3450877842151487E-2</c:v>
                      </c:pt>
                      <c:pt idx="278">
                        <c:v>-1.3861503905020289E-2</c:v>
                      </c:pt>
                      <c:pt idx="279">
                        <c:v>-1.3861503905020289E-2</c:v>
                      </c:pt>
                      <c:pt idx="280">
                        <c:v>-1.3861503905020289E-2</c:v>
                      </c:pt>
                      <c:pt idx="281">
                        <c:v>-1.3861503905020289E-2</c:v>
                      </c:pt>
                      <c:pt idx="282">
                        <c:v>-1.3861503905020289E-2</c:v>
                      </c:pt>
                      <c:pt idx="283">
                        <c:v>-1.3861503905020289E-2</c:v>
                      </c:pt>
                      <c:pt idx="284">
                        <c:v>-1.3895307447969681E-2</c:v>
                      </c:pt>
                      <c:pt idx="285">
                        <c:v>-1.4043147744165376E-2</c:v>
                      </c:pt>
                      <c:pt idx="286">
                        <c:v>-1.4062687173249516E-2</c:v>
                      </c:pt>
                      <c:pt idx="287">
                        <c:v>-1.4062687173249516E-2</c:v>
                      </c:pt>
                      <c:pt idx="288">
                        <c:v>-1.4062687173249516E-2</c:v>
                      </c:pt>
                      <c:pt idx="289">
                        <c:v>-1.4062687173249516E-2</c:v>
                      </c:pt>
                      <c:pt idx="290">
                        <c:v>-1.4062687173249516E-2</c:v>
                      </c:pt>
                      <c:pt idx="291">
                        <c:v>-1.4062687173249516E-2</c:v>
                      </c:pt>
                      <c:pt idx="292">
                        <c:v>-1.4081706085242847E-2</c:v>
                      </c:pt>
                      <c:pt idx="293">
                        <c:v>-1.4081706085242847E-2</c:v>
                      </c:pt>
                      <c:pt idx="294">
                        <c:v>-1.4081706085242847E-2</c:v>
                      </c:pt>
                      <c:pt idx="295">
                        <c:v>-1.4081706085242847E-2</c:v>
                      </c:pt>
                      <c:pt idx="296">
                        <c:v>-1.4081706085242847E-2</c:v>
                      </c:pt>
                      <c:pt idx="297">
                        <c:v>-1.4081706085242847E-2</c:v>
                      </c:pt>
                      <c:pt idx="298">
                        <c:v>-1.410020250459958E-2</c:v>
                      </c:pt>
                      <c:pt idx="299">
                        <c:v>-1.410020250459958E-2</c:v>
                      </c:pt>
                      <c:pt idx="300">
                        <c:v>-1.410020250459958E-2</c:v>
                      </c:pt>
                      <c:pt idx="301">
                        <c:v>-1.410020250459958E-2</c:v>
                      </c:pt>
                      <c:pt idx="302">
                        <c:v>-1.410020250459958E-2</c:v>
                      </c:pt>
                      <c:pt idx="303">
                        <c:v>-1.410020250459958E-2</c:v>
                      </c:pt>
                      <c:pt idx="304">
                        <c:v>-1.4142935364348325E-2</c:v>
                      </c:pt>
                      <c:pt idx="305">
                        <c:v>-1.4142935364348325E-2</c:v>
                      </c:pt>
                      <c:pt idx="306">
                        <c:v>-1.4142935364348325E-2</c:v>
                      </c:pt>
                      <c:pt idx="307">
                        <c:v>-1.4142935364348325E-2</c:v>
                      </c:pt>
                      <c:pt idx="308">
                        <c:v>-1.4142935364348325E-2</c:v>
                      </c:pt>
                      <c:pt idx="309">
                        <c:v>-1.4142935364348325E-2</c:v>
                      </c:pt>
                      <c:pt idx="310">
                        <c:v>-1.2546267859793302E-2</c:v>
                      </c:pt>
                      <c:pt idx="311">
                        <c:v>-1.1408254336146676E-2</c:v>
                      </c:pt>
                      <c:pt idx="312">
                        <c:v>-1.1408254336146676E-2</c:v>
                      </c:pt>
                      <c:pt idx="313">
                        <c:v>-1.1408254336146676E-2</c:v>
                      </c:pt>
                      <c:pt idx="314">
                        <c:v>-1.1408254336146676E-2</c:v>
                      </c:pt>
                      <c:pt idx="315">
                        <c:v>-1.1408254336146676E-2</c:v>
                      </c:pt>
                      <c:pt idx="316">
                        <c:v>-1.1408254336146676E-2</c:v>
                      </c:pt>
                      <c:pt idx="317">
                        <c:v>-9.8764508249851342E-3</c:v>
                      </c:pt>
                      <c:pt idx="318">
                        <c:v>-9.5082330522314497E-3</c:v>
                      </c:pt>
                      <c:pt idx="319">
                        <c:v>-9.1856567158584528E-3</c:v>
                      </c:pt>
                      <c:pt idx="320">
                        <c:v>-9.1771188658952927E-3</c:v>
                      </c:pt>
                      <c:pt idx="321">
                        <c:v>-9.1771188658952927E-3</c:v>
                      </c:pt>
                      <c:pt idx="322">
                        <c:v>-9.1771188658952927E-3</c:v>
                      </c:pt>
                      <c:pt idx="323">
                        <c:v>-9.1771188658952927E-3</c:v>
                      </c:pt>
                      <c:pt idx="324">
                        <c:v>-9.1771188658952927E-3</c:v>
                      </c:pt>
                      <c:pt idx="325">
                        <c:v>-9.1771188658952927E-3</c:v>
                      </c:pt>
                      <c:pt idx="326">
                        <c:v>-8.7735020224811826E-3</c:v>
                      </c:pt>
                      <c:pt idx="327">
                        <c:v>-2.6584781872497605E-3</c:v>
                      </c:pt>
                      <c:pt idx="328">
                        <c:v>-2.5719674431896114E-3</c:v>
                      </c:pt>
                      <c:pt idx="329">
                        <c:v>-2.1443094926385103E-3</c:v>
                      </c:pt>
                      <c:pt idx="330">
                        <c:v>-1.8709589161927049E-3</c:v>
                      </c:pt>
                      <c:pt idx="331">
                        <c:v>-1.8578321483909681E-3</c:v>
                      </c:pt>
                      <c:pt idx="332">
                        <c:v>-1.7029274867646381E-3</c:v>
                      </c:pt>
                      <c:pt idx="333">
                        <c:v>-1.7029274867646381E-3</c:v>
                      </c:pt>
                      <c:pt idx="334">
                        <c:v>-1.7029274867646381E-3</c:v>
                      </c:pt>
                      <c:pt idx="335">
                        <c:v>-1.624669546384688E-3</c:v>
                      </c:pt>
                      <c:pt idx="336">
                        <c:v>-1.624669546384688E-3</c:v>
                      </c:pt>
                      <c:pt idx="337">
                        <c:v>-1.624669546384688E-3</c:v>
                      </c:pt>
                      <c:pt idx="338">
                        <c:v>-1.6199860922119043E-3</c:v>
                      </c:pt>
                      <c:pt idx="339">
                        <c:v>-1.6039444546056157E-3</c:v>
                      </c:pt>
                      <c:pt idx="340">
                        <c:v>-1.5511190027961185E-3</c:v>
                      </c:pt>
                      <c:pt idx="341">
                        <c:v>-1.5511190027961185E-3</c:v>
                      </c:pt>
                      <c:pt idx="342">
                        <c:v>-1.5511190027961185E-3</c:v>
                      </c:pt>
                      <c:pt idx="343">
                        <c:v>-1.4693997283070116E-3</c:v>
                      </c:pt>
                      <c:pt idx="344">
                        <c:v>-1.4693997283070116E-3</c:v>
                      </c:pt>
                      <c:pt idx="345">
                        <c:v>-1.4693997283070116E-3</c:v>
                      </c:pt>
                      <c:pt idx="346">
                        <c:v>-1.4087179340355619E-3</c:v>
                      </c:pt>
                      <c:pt idx="347">
                        <c:v>-1.3804069700541132E-3</c:v>
                      </c:pt>
                      <c:pt idx="348">
                        <c:v>-3.2398688523522009E-3</c:v>
                      </c:pt>
                      <c:pt idx="349">
                        <c:v>-4.8501601152418465E-3</c:v>
                      </c:pt>
                      <c:pt idx="350">
                        <c:v>-4.9685980995058145E-3</c:v>
                      </c:pt>
                      <c:pt idx="351">
                        <c:v>-8.0180358968189071E-3</c:v>
                      </c:pt>
                      <c:pt idx="352">
                        <c:v>-1.2276618979885761E-2</c:v>
                      </c:pt>
                      <c:pt idx="353">
                        <c:v>-1.2309199555122996E-2</c:v>
                      </c:pt>
                      <c:pt idx="354">
                        <c:v>-1.2409334481235183E-2</c:v>
                      </c:pt>
                      <c:pt idx="355">
                        <c:v>-1.2587610800740796E-2</c:v>
                      </c:pt>
                      <c:pt idx="356">
                        <c:v>-8.1775144790001923E-3</c:v>
                      </c:pt>
                      <c:pt idx="357">
                        <c:v>-7.8925410210151491E-3</c:v>
                      </c:pt>
                      <c:pt idx="358">
                        <c:v>-6.3594294746833488E-3</c:v>
                      </c:pt>
                      <c:pt idx="359">
                        <c:v>2.0741068379529805E-4</c:v>
                      </c:pt>
                      <c:pt idx="360">
                        <c:v>-4.7656589555265068E-3</c:v>
                      </c:pt>
                      <c:pt idx="361">
                        <c:v>-6.1228707453283857E-3</c:v>
                      </c:pt>
                      <c:pt idx="362">
                        <c:v>-6.7531981852968328E-3</c:v>
                      </c:pt>
                      <c:pt idx="363">
                        <c:v>-8.5834536172671397E-3</c:v>
                      </c:pt>
                      <c:pt idx="364">
                        <c:v>-1.101226172884728E-2</c:v>
                      </c:pt>
                      <c:pt idx="365">
                        <c:v>-1.0971623726165893E-2</c:v>
                      </c:pt>
                      <c:pt idx="366">
                        <c:v>-1.0909758919053264E-2</c:v>
                      </c:pt>
                      <c:pt idx="367">
                        <c:v>-9.8882547238391995E-3</c:v>
                      </c:pt>
                      <c:pt idx="368">
                        <c:v>-1.4333750605464283E-3</c:v>
                      </c:pt>
                      <c:pt idx="369">
                        <c:v>-6.9322721378698186E-4</c:v>
                      </c:pt>
                      <c:pt idx="370">
                        <c:v>-5.2928918203794337E-4</c:v>
                      </c:pt>
                      <c:pt idx="371">
                        <c:v>1.2996617964356732E-3</c:v>
                      </c:pt>
                      <c:pt idx="372">
                        <c:v>2.3079674262702684E-4</c:v>
                      </c:pt>
                      <c:pt idx="373">
                        <c:v>-2.1701503234611182E-3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342F-464C-ACF5-4B20124523FC}"/>
                  </c:ext>
                </c:extLst>
              </c15:ser>
            </c15:filteredScatterSeries>
            <c15:filteredScatter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Active!$W$20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>
                    <a:noFill/>
                  </a:ln>
                </c:spP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Active!$F$21:$F$923</c15:sqref>
                        </c15:formulaRef>
                      </c:ext>
                    </c:extLst>
                    <c:numCache>
                      <c:formatCode>General</c:formatCode>
                      <c:ptCount val="903"/>
                      <c:pt idx="0">
                        <c:v>-25736</c:v>
                      </c:pt>
                      <c:pt idx="1">
                        <c:v>-25175</c:v>
                      </c:pt>
                      <c:pt idx="2">
                        <c:v>-25174.5</c:v>
                      </c:pt>
                      <c:pt idx="3">
                        <c:v>-22115</c:v>
                      </c:pt>
                      <c:pt idx="4">
                        <c:v>-22114.5</c:v>
                      </c:pt>
                      <c:pt idx="5">
                        <c:v>-19005</c:v>
                      </c:pt>
                      <c:pt idx="6">
                        <c:v>-18899</c:v>
                      </c:pt>
                      <c:pt idx="7">
                        <c:v>-18887</c:v>
                      </c:pt>
                      <c:pt idx="8">
                        <c:v>-18798</c:v>
                      </c:pt>
                      <c:pt idx="9">
                        <c:v>-18798</c:v>
                      </c:pt>
                      <c:pt idx="10">
                        <c:v>-18437</c:v>
                      </c:pt>
                      <c:pt idx="11">
                        <c:v>-17931</c:v>
                      </c:pt>
                      <c:pt idx="12">
                        <c:v>-17715</c:v>
                      </c:pt>
                      <c:pt idx="13">
                        <c:v>-17603</c:v>
                      </c:pt>
                      <c:pt idx="14">
                        <c:v>-17061</c:v>
                      </c:pt>
                      <c:pt idx="15">
                        <c:v>-17016</c:v>
                      </c:pt>
                      <c:pt idx="16">
                        <c:v>-16673</c:v>
                      </c:pt>
                      <c:pt idx="17">
                        <c:v>-16649</c:v>
                      </c:pt>
                      <c:pt idx="18">
                        <c:v>-16649</c:v>
                      </c:pt>
                      <c:pt idx="19">
                        <c:v>-16508</c:v>
                      </c:pt>
                      <c:pt idx="20">
                        <c:v>-16469</c:v>
                      </c:pt>
                      <c:pt idx="21">
                        <c:v>-15846</c:v>
                      </c:pt>
                      <c:pt idx="22">
                        <c:v>-15841</c:v>
                      </c:pt>
                      <c:pt idx="23">
                        <c:v>-15810</c:v>
                      </c:pt>
                      <c:pt idx="24">
                        <c:v>-15798</c:v>
                      </c:pt>
                      <c:pt idx="25">
                        <c:v>-15786</c:v>
                      </c:pt>
                      <c:pt idx="26">
                        <c:v>-15738</c:v>
                      </c:pt>
                      <c:pt idx="27">
                        <c:v>-15690</c:v>
                      </c:pt>
                      <c:pt idx="28">
                        <c:v>-15293</c:v>
                      </c:pt>
                      <c:pt idx="29">
                        <c:v>-15194</c:v>
                      </c:pt>
                      <c:pt idx="30">
                        <c:v>-15129</c:v>
                      </c:pt>
                      <c:pt idx="31">
                        <c:v>-15127</c:v>
                      </c:pt>
                      <c:pt idx="32">
                        <c:v>-15127</c:v>
                      </c:pt>
                      <c:pt idx="33">
                        <c:v>-15086</c:v>
                      </c:pt>
                      <c:pt idx="34">
                        <c:v>-14883</c:v>
                      </c:pt>
                      <c:pt idx="35">
                        <c:v>-14631</c:v>
                      </c:pt>
                      <c:pt idx="36">
                        <c:v>-14586</c:v>
                      </c:pt>
                      <c:pt idx="37">
                        <c:v>-14585.5</c:v>
                      </c:pt>
                      <c:pt idx="38">
                        <c:v>-14576</c:v>
                      </c:pt>
                      <c:pt idx="39">
                        <c:v>-14571</c:v>
                      </c:pt>
                      <c:pt idx="40">
                        <c:v>-14571</c:v>
                      </c:pt>
                      <c:pt idx="41">
                        <c:v>-14528</c:v>
                      </c:pt>
                      <c:pt idx="42">
                        <c:v>-14427</c:v>
                      </c:pt>
                      <c:pt idx="43">
                        <c:v>-14135</c:v>
                      </c:pt>
                      <c:pt idx="44">
                        <c:v>-12794</c:v>
                      </c:pt>
                      <c:pt idx="45">
                        <c:v>-12794</c:v>
                      </c:pt>
                      <c:pt idx="46">
                        <c:v>-12093</c:v>
                      </c:pt>
                      <c:pt idx="47">
                        <c:v>-12057</c:v>
                      </c:pt>
                      <c:pt idx="48">
                        <c:v>-12055</c:v>
                      </c:pt>
                      <c:pt idx="49">
                        <c:v>-12050</c:v>
                      </c:pt>
                      <c:pt idx="50">
                        <c:v>-12045</c:v>
                      </c:pt>
                      <c:pt idx="51">
                        <c:v>-12045</c:v>
                      </c:pt>
                      <c:pt idx="52">
                        <c:v>-12041.5</c:v>
                      </c:pt>
                      <c:pt idx="53">
                        <c:v>-12038</c:v>
                      </c:pt>
                      <c:pt idx="54">
                        <c:v>-11997</c:v>
                      </c:pt>
                      <c:pt idx="55">
                        <c:v>-11990</c:v>
                      </c:pt>
                      <c:pt idx="56">
                        <c:v>-11909.5</c:v>
                      </c:pt>
                      <c:pt idx="57">
                        <c:v>-11896</c:v>
                      </c:pt>
                      <c:pt idx="58">
                        <c:v>-11382.5</c:v>
                      </c:pt>
                      <c:pt idx="59">
                        <c:v>-10826</c:v>
                      </c:pt>
                      <c:pt idx="60">
                        <c:v>-10790</c:v>
                      </c:pt>
                      <c:pt idx="61">
                        <c:v>-6524</c:v>
                      </c:pt>
                      <c:pt idx="62">
                        <c:v>-6479.5</c:v>
                      </c:pt>
                      <c:pt idx="63">
                        <c:v>-6455.5</c:v>
                      </c:pt>
                      <c:pt idx="64">
                        <c:v>-6339</c:v>
                      </c:pt>
                      <c:pt idx="65">
                        <c:v>-4597</c:v>
                      </c:pt>
                      <c:pt idx="66">
                        <c:v>-4597</c:v>
                      </c:pt>
                      <c:pt idx="67">
                        <c:v>-4597</c:v>
                      </c:pt>
                      <c:pt idx="68">
                        <c:v>-3933</c:v>
                      </c:pt>
                      <c:pt idx="69">
                        <c:v>-3932.5</c:v>
                      </c:pt>
                      <c:pt idx="70">
                        <c:v>-2170.5</c:v>
                      </c:pt>
                      <c:pt idx="71">
                        <c:v>-2083</c:v>
                      </c:pt>
                      <c:pt idx="72">
                        <c:v>-1566.5</c:v>
                      </c:pt>
                      <c:pt idx="73">
                        <c:v>-1544</c:v>
                      </c:pt>
                      <c:pt idx="74">
                        <c:v>-1467</c:v>
                      </c:pt>
                      <c:pt idx="75">
                        <c:v>-1412</c:v>
                      </c:pt>
                      <c:pt idx="76">
                        <c:v>-1215</c:v>
                      </c:pt>
                      <c:pt idx="77">
                        <c:v>-1215</c:v>
                      </c:pt>
                      <c:pt idx="78">
                        <c:v>-1056</c:v>
                      </c:pt>
                      <c:pt idx="79">
                        <c:v>-780</c:v>
                      </c:pt>
                      <c:pt idx="80">
                        <c:v>-696.5</c:v>
                      </c:pt>
                      <c:pt idx="81">
                        <c:v>-696.5</c:v>
                      </c:pt>
                      <c:pt idx="82">
                        <c:v>-248</c:v>
                      </c:pt>
                      <c:pt idx="83">
                        <c:v>-176.5</c:v>
                      </c:pt>
                      <c:pt idx="84">
                        <c:v>-137</c:v>
                      </c:pt>
                      <c:pt idx="85">
                        <c:v>-125</c:v>
                      </c:pt>
                      <c:pt idx="86">
                        <c:v>-68.5</c:v>
                      </c:pt>
                      <c:pt idx="87">
                        <c:v>-25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363</c:v>
                      </c:pt>
                      <c:pt idx="92">
                        <c:v>1138.5</c:v>
                      </c:pt>
                      <c:pt idx="93">
                        <c:v>1166</c:v>
                      </c:pt>
                      <c:pt idx="94">
                        <c:v>1686</c:v>
                      </c:pt>
                      <c:pt idx="95">
                        <c:v>1854</c:v>
                      </c:pt>
                      <c:pt idx="96">
                        <c:v>2225</c:v>
                      </c:pt>
                      <c:pt idx="97">
                        <c:v>2949</c:v>
                      </c:pt>
                      <c:pt idx="98">
                        <c:v>3584</c:v>
                      </c:pt>
                      <c:pt idx="99">
                        <c:v>4380</c:v>
                      </c:pt>
                      <c:pt idx="100">
                        <c:v>6037.5</c:v>
                      </c:pt>
                      <c:pt idx="101">
                        <c:v>6053</c:v>
                      </c:pt>
                      <c:pt idx="102">
                        <c:v>6089</c:v>
                      </c:pt>
                      <c:pt idx="103">
                        <c:v>6214</c:v>
                      </c:pt>
                      <c:pt idx="104">
                        <c:v>6222.5</c:v>
                      </c:pt>
                      <c:pt idx="105">
                        <c:v>6234.5</c:v>
                      </c:pt>
                      <c:pt idx="106">
                        <c:v>6238</c:v>
                      </c:pt>
                      <c:pt idx="107">
                        <c:v>6617.5</c:v>
                      </c:pt>
                      <c:pt idx="108">
                        <c:v>6681</c:v>
                      </c:pt>
                      <c:pt idx="109">
                        <c:v>6681</c:v>
                      </c:pt>
                      <c:pt idx="110">
                        <c:v>6732.5</c:v>
                      </c:pt>
                      <c:pt idx="111">
                        <c:v>6741</c:v>
                      </c:pt>
                      <c:pt idx="112">
                        <c:v>6753</c:v>
                      </c:pt>
                      <c:pt idx="113">
                        <c:v>6811.5</c:v>
                      </c:pt>
                      <c:pt idx="114">
                        <c:v>6825</c:v>
                      </c:pt>
                      <c:pt idx="115">
                        <c:v>6869.5</c:v>
                      </c:pt>
                      <c:pt idx="116">
                        <c:v>7292</c:v>
                      </c:pt>
                      <c:pt idx="117">
                        <c:v>7300.5</c:v>
                      </c:pt>
                      <c:pt idx="118">
                        <c:v>7304</c:v>
                      </c:pt>
                      <c:pt idx="119">
                        <c:v>7333</c:v>
                      </c:pt>
                      <c:pt idx="120">
                        <c:v>7345</c:v>
                      </c:pt>
                      <c:pt idx="121">
                        <c:v>7448</c:v>
                      </c:pt>
                      <c:pt idx="122">
                        <c:v>7472</c:v>
                      </c:pt>
                      <c:pt idx="123">
                        <c:v>7583</c:v>
                      </c:pt>
                      <c:pt idx="124">
                        <c:v>7902</c:v>
                      </c:pt>
                      <c:pt idx="125">
                        <c:v>8006</c:v>
                      </c:pt>
                      <c:pt idx="126">
                        <c:v>8627</c:v>
                      </c:pt>
                      <c:pt idx="127">
                        <c:v>8663</c:v>
                      </c:pt>
                      <c:pt idx="128">
                        <c:v>8735</c:v>
                      </c:pt>
                      <c:pt idx="129">
                        <c:v>10337</c:v>
                      </c:pt>
                      <c:pt idx="130">
                        <c:v>10441</c:v>
                      </c:pt>
                      <c:pt idx="131">
                        <c:v>11068</c:v>
                      </c:pt>
                      <c:pt idx="132">
                        <c:v>12867.5</c:v>
                      </c:pt>
                      <c:pt idx="133">
                        <c:v>12967</c:v>
                      </c:pt>
                      <c:pt idx="134">
                        <c:v>12970.5</c:v>
                      </c:pt>
                      <c:pt idx="135">
                        <c:v>12972</c:v>
                      </c:pt>
                      <c:pt idx="136">
                        <c:v>13463</c:v>
                      </c:pt>
                      <c:pt idx="137">
                        <c:v>13562.5</c:v>
                      </c:pt>
                      <c:pt idx="138">
                        <c:v>13570</c:v>
                      </c:pt>
                      <c:pt idx="139">
                        <c:v>14263</c:v>
                      </c:pt>
                      <c:pt idx="140">
                        <c:v>14820.5</c:v>
                      </c:pt>
                      <c:pt idx="141">
                        <c:v>14870</c:v>
                      </c:pt>
                      <c:pt idx="142">
                        <c:v>14927</c:v>
                      </c:pt>
                      <c:pt idx="143">
                        <c:v>15260</c:v>
                      </c:pt>
                      <c:pt idx="144">
                        <c:v>15533</c:v>
                      </c:pt>
                      <c:pt idx="145">
                        <c:v>15538</c:v>
                      </c:pt>
                      <c:pt idx="146">
                        <c:v>15553</c:v>
                      </c:pt>
                      <c:pt idx="147">
                        <c:v>15580</c:v>
                      </c:pt>
                      <c:pt idx="148">
                        <c:v>16053</c:v>
                      </c:pt>
                      <c:pt idx="149">
                        <c:v>16071</c:v>
                      </c:pt>
                      <c:pt idx="150">
                        <c:v>16167.5</c:v>
                      </c:pt>
                      <c:pt idx="151">
                        <c:v>16173</c:v>
                      </c:pt>
                      <c:pt idx="152">
                        <c:v>16214</c:v>
                      </c:pt>
                      <c:pt idx="153">
                        <c:v>16281</c:v>
                      </c:pt>
                      <c:pt idx="154">
                        <c:v>16615.5</c:v>
                      </c:pt>
                      <c:pt idx="155">
                        <c:v>16620.5</c:v>
                      </c:pt>
                      <c:pt idx="156">
                        <c:v>16641</c:v>
                      </c:pt>
                      <c:pt idx="157">
                        <c:v>16643</c:v>
                      </c:pt>
                      <c:pt idx="158">
                        <c:v>16644.5</c:v>
                      </c:pt>
                      <c:pt idx="159">
                        <c:v>16667</c:v>
                      </c:pt>
                      <c:pt idx="160">
                        <c:v>16672</c:v>
                      </c:pt>
                      <c:pt idx="161">
                        <c:v>16693</c:v>
                      </c:pt>
                      <c:pt idx="162">
                        <c:v>16720</c:v>
                      </c:pt>
                      <c:pt idx="163">
                        <c:v>16730.5</c:v>
                      </c:pt>
                      <c:pt idx="164">
                        <c:v>16730.5</c:v>
                      </c:pt>
                      <c:pt idx="165">
                        <c:v>16780</c:v>
                      </c:pt>
                      <c:pt idx="166">
                        <c:v>16787</c:v>
                      </c:pt>
                      <c:pt idx="167">
                        <c:v>16792</c:v>
                      </c:pt>
                      <c:pt idx="168">
                        <c:v>16845</c:v>
                      </c:pt>
                      <c:pt idx="169">
                        <c:v>16848.5</c:v>
                      </c:pt>
                      <c:pt idx="170">
                        <c:v>16852</c:v>
                      </c:pt>
                      <c:pt idx="171">
                        <c:v>16862.5</c:v>
                      </c:pt>
                      <c:pt idx="172">
                        <c:v>17272.5</c:v>
                      </c:pt>
                      <c:pt idx="173">
                        <c:v>17307</c:v>
                      </c:pt>
                      <c:pt idx="174">
                        <c:v>17310.5</c:v>
                      </c:pt>
                      <c:pt idx="175">
                        <c:v>17319</c:v>
                      </c:pt>
                      <c:pt idx="176">
                        <c:v>17327.5</c:v>
                      </c:pt>
                      <c:pt idx="177">
                        <c:v>17343</c:v>
                      </c:pt>
                      <c:pt idx="178">
                        <c:v>17430.5</c:v>
                      </c:pt>
                      <c:pt idx="179">
                        <c:v>17452.5</c:v>
                      </c:pt>
                      <c:pt idx="180">
                        <c:v>17452.5</c:v>
                      </c:pt>
                      <c:pt idx="181">
                        <c:v>17484</c:v>
                      </c:pt>
                      <c:pt idx="182">
                        <c:v>17786</c:v>
                      </c:pt>
                      <c:pt idx="183">
                        <c:v>17807</c:v>
                      </c:pt>
                      <c:pt idx="184">
                        <c:v>17855</c:v>
                      </c:pt>
                      <c:pt idx="185">
                        <c:v>17890</c:v>
                      </c:pt>
                      <c:pt idx="186">
                        <c:v>17890.5</c:v>
                      </c:pt>
                      <c:pt idx="187">
                        <c:v>17890.5</c:v>
                      </c:pt>
                      <c:pt idx="188">
                        <c:v>17890.5</c:v>
                      </c:pt>
                      <c:pt idx="189">
                        <c:v>18005</c:v>
                      </c:pt>
                      <c:pt idx="190">
                        <c:v>18087.5</c:v>
                      </c:pt>
                      <c:pt idx="191">
                        <c:v>18087.5</c:v>
                      </c:pt>
                      <c:pt idx="192">
                        <c:v>18099.5</c:v>
                      </c:pt>
                      <c:pt idx="193">
                        <c:v>18494.5</c:v>
                      </c:pt>
                      <c:pt idx="194">
                        <c:v>18494.5</c:v>
                      </c:pt>
                      <c:pt idx="195">
                        <c:v>18494.5</c:v>
                      </c:pt>
                      <c:pt idx="196">
                        <c:v>18495</c:v>
                      </c:pt>
                      <c:pt idx="197">
                        <c:v>18606</c:v>
                      </c:pt>
                      <c:pt idx="198">
                        <c:v>18609.5</c:v>
                      </c:pt>
                      <c:pt idx="199">
                        <c:v>18618</c:v>
                      </c:pt>
                      <c:pt idx="200">
                        <c:v>18651</c:v>
                      </c:pt>
                      <c:pt idx="201">
                        <c:v>18710.5</c:v>
                      </c:pt>
                      <c:pt idx="202">
                        <c:v>18710.5</c:v>
                      </c:pt>
                      <c:pt idx="203">
                        <c:v>18710.5</c:v>
                      </c:pt>
                      <c:pt idx="204">
                        <c:v>19069.5</c:v>
                      </c:pt>
                      <c:pt idx="205">
                        <c:v>19081.5</c:v>
                      </c:pt>
                      <c:pt idx="206">
                        <c:v>19105.5</c:v>
                      </c:pt>
                      <c:pt idx="207">
                        <c:v>19114</c:v>
                      </c:pt>
                      <c:pt idx="208">
                        <c:v>19122.5</c:v>
                      </c:pt>
                      <c:pt idx="209">
                        <c:v>19122.5</c:v>
                      </c:pt>
                      <c:pt idx="210">
                        <c:v>19153.5</c:v>
                      </c:pt>
                      <c:pt idx="211">
                        <c:v>19153.5</c:v>
                      </c:pt>
                      <c:pt idx="212">
                        <c:v>19257</c:v>
                      </c:pt>
                      <c:pt idx="213">
                        <c:v>19282</c:v>
                      </c:pt>
                      <c:pt idx="214">
                        <c:v>19282</c:v>
                      </c:pt>
                      <c:pt idx="215">
                        <c:v>19282</c:v>
                      </c:pt>
                      <c:pt idx="216">
                        <c:v>19285</c:v>
                      </c:pt>
                      <c:pt idx="217">
                        <c:v>19297</c:v>
                      </c:pt>
                      <c:pt idx="218">
                        <c:v>19314.5</c:v>
                      </c:pt>
                      <c:pt idx="219">
                        <c:v>19321.5</c:v>
                      </c:pt>
                      <c:pt idx="220">
                        <c:v>19321.5</c:v>
                      </c:pt>
                      <c:pt idx="221">
                        <c:v>19321.5</c:v>
                      </c:pt>
                      <c:pt idx="222">
                        <c:v>19337</c:v>
                      </c:pt>
                      <c:pt idx="223">
                        <c:v>19746</c:v>
                      </c:pt>
                      <c:pt idx="224">
                        <c:v>19754</c:v>
                      </c:pt>
                      <c:pt idx="225">
                        <c:v>19770</c:v>
                      </c:pt>
                      <c:pt idx="226">
                        <c:v>19805.5</c:v>
                      </c:pt>
                      <c:pt idx="227">
                        <c:v>19824.5</c:v>
                      </c:pt>
                      <c:pt idx="228">
                        <c:v>19824.5</c:v>
                      </c:pt>
                      <c:pt idx="229">
                        <c:v>19854</c:v>
                      </c:pt>
                      <c:pt idx="230">
                        <c:v>19871</c:v>
                      </c:pt>
                      <c:pt idx="231">
                        <c:v>19896.5</c:v>
                      </c:pt>
                      <c:pt idx="232">
                        <c:v>19896.5</c:v>
                      </c:pt>
                      <c:pt idx="233">
                        <c:v>19914</c:v>
                      </c:pt>
                      <c:pt idx="234">
                        <c:v>19951.5</c:v>
                      </c:pt>
                      <c:pt idx="235">
                        <c:v>19951.5</c:v>
                      </c:pt>
                      <c:pt idx="236">
                        <c:v>19989</c:v>
                      </c:pt>
                      <c:pt idx="237">
                        <c:v>20013</c:v>
                      </c:pt>
                      <c:pt idx="238">
                        <c:v>20364.5</c:v>
                      </c:pt>
                      <c:pt idx="239">
                        <c:v>20432</c:v>
                      </c:pt>
                      <c:pt idx="240">
                        <c:v>20460.5</c:v>
                      </c:pt>
                      <c:pt idx="241">
                        <c:v>20461</c:v>
                      </c:pt>
                      <c:pt idx="242">
                        <c:v>20462</c:v>
                      </c:pt>
                      <c:pt idx="243">
                        <c:v>20473</c:v>
                      </c:pt>
                      <c:pt idx="244">
                        <c:v>20476.5</c:v>
                      </c:pt>
                      <c:pt idx="245">
                        <c:v>20492</c:v>
                      </c:pt>
                      <c:pt idx="246">
                        <c:v>20495.5</c:v>
                      </c:pt>
                      <c:pt idx="247">
                        <c:v>20497</c:v>
                      </c:pt>
                      <c:pt idx="248">
                        <c:v>20523</c:v>
                      </c:pt>
                      <c:pt idx="249">
                        <c:v>20524.5</c:v>
                      </c:pt>
                      <c:pt idx="250">
                        <c:v>20533</c:v>
                      </c:pt>
                      <c:pt idx="251">
                        <c:v>20533</c:v>
                      </c:pt>
                      <c:pt idx="252">
                        <c:v>20533</c:v>
                      </c:pt>
                      <c:pt idx="253">
                        <c:v>20540</c:v>
                      </c:pt>
                      <c:pt idx="254">
                        <c:v>20548.5</c:v>
                      </c:pt>
                      <c:pt idx="255">
                        <c:v>20554</c:v>
                      </c:pt>
                      <c:pt idx="256">
                        <c:v>20554</c:v>
                      </c:pt>
                      <c:pt idx="257">
                        <c:v>20557</c:v>
                      </c:pt>
                      <c:pt idx="258">
                        <c:v>20560.5</c:v>
                      </c:pt>
                      <c:pt idx="259">
                        <c:v>20617</c:v>
                      </c:pt>
                      <c:pt idx="260">
                        <c:v>21003.5</c:v>
                      </c:pt>
                      <c:pt idx="261">
                        <c:v>21036</c:v>
                      </c:pt>
                      <c:pt idx="262">
                        <c:v>21183.5</c:v>
                      </c:pt>
                      <c:pt idx="263">
                        <c:v>21189</c:v>
                      </c:pt>
                      <c:pt idx="264">
                        <c:v>21707.5</c:v>
                      </c:pt>
                      <c:pt idx="265">
                        <c:v>21707.5</c:v>
                      </c:pt>
                      <c:pt idx="266">
                        <c:v>21707.5</c:v>
                      </c:pt>
                      <c:pt idx="267">
                        <c:v>21707.5</c:v>
                      </c:pt>
                      <c:pt idx="268">
                        <c:v>21707.5</c:v>
                      </c:pt>
                      <c:pt idx="269">
                        <c:v>21709</c:v>
                      </c:pt>
                      <c:pt idx="270">
                        <c:v>21709</c:v>
                      </c:pt>
                      <c:pt idx="271">
                        <c:v>21709</c:v>
                      </c:pt>
                      <c:pt idx="272">
                        <c:v>21709</c:v>
                      </c:pt>
                      <c:pt idx="273">
                        <c:v>21709</c:v>
                      </c:pt>
                      <c:pt idx="274">
                        <c:v>21709</c:v>
                      </c:pt>
                      <c:pt idx="275">
                        <c:v>21748</c:v>
                      </c:pt>
                      <c:pt idx="276">
                        <c:v>21748</c:v>
                      </c:pt>
                      <c:pt idx="277">
                        <c:v>21748</c:v>
                      </c:pt>
                      <c:pt idx="278">
                        <c:v>21800</c:v>
                      </c:pt>
                      <c:pt idx="279">
                        <c:v>21800</c:v>
                      </c:pt>
                      <c:pt idx="280">
                        <c:v>21800</c:v>
                      </c:pt>
                      <c:pt idx="281">
                        <c:v>21800</c:v>
                      </c:pt>
                      <c:pt idx="282">
                        <c:v>21800</c:v>
                      </c:pt>
                      <c:pt idx="283">
                        <c:v>21800</c:v>
                      </c:pt>
                      <c:pt idx="284">
                        <c:v>21805</c:v>
                      </c:pt>
                      <c:pt idx="285">
                        <c:v>21829</c:v>
                      </c:pt>
                      <c:pt idx="286">
                        <c:v>21832.5</c:v>
                      </c:pt>
                      <c:pt idx="287">
                        <c:v>21832.5</c:v>
                      </c:pt>
                      <c:pt idx="288">
                        <c:v>21832.5</c:v>
                      </c:pt>
                      <c:pt idx="289">
                        <c:v>21832.5</c:v>
                      </c:pt>
                      <c:pt idx="290">
                        <c:v>21832.5</c:v>
                      </c:pt>
                      <c:pt idx="291">
                        <c:v>21832.5</c:v>
                      </c:pt>
                      <c:pt idx="292">
                        <c:v>21836</c:v>
                      </c:pt>
                      <c:pt idx="293">
                        <c:v>21836</c:v>
                      </c:pt>
                      <c:pt idx="294">
                        <c:v>21836</c:v>
                      </c:pt>
                      <c:pt idx="295">
                        <c:v>21836</c:v>
                      </c:pt>
                      <c:pt idx="296">
                        <c:v>21836</c:v>
                      </c:pt>
                      <c:pt idx="297">
                        <c:v>21836</c:v>
                      </c:pt>
                      <c:pt idx="298">
                        <c:v>21839.5</c:v>
                      </c:pt>
                      <c:pt idx="299">
                        <c:v>21839.5</c:v>
                      </c:pt>
                      <c:pt idx="300">
                        <c:v>21839.5</c:v>
                      </c:pt>
                      <c:pt idx="301">
                        <c:v>21839.5</c:v>
                      </c:pt>
                      <c:pt idx="302">
                        <c:v>21839.5</c:v>
                      </c:pt>
                      <c:pt idx="303">
                        <c:v>21839.5</c:v>
                      </c:pt>
                      <c:pt idx="304">
                        <c:v>21848</c:v>
                      </c:pt>
                      <c:pt idx="305">
                        <c:v>21848</c:v>
                      </c:pt>
                      <c:pt idx="306">
                        <c:v>21848</c:v>
                      </c:pt>
                      <c:pt idx="307">
                        <c:v>21848</c:v>
                      </c:pt>
                      <c:pt idx="308">
                        <c:v>21848</c:v>
                      </c:pt>
                      <c:pt idx="309">
                        <c:v>21848</c:v>
                      </c:pt>
                      <c:pt idx="310">
                        <c:v>22247.5</c:v>
                      </c:pt>
                      <c:pt idx="311">
                        <c:v>22332</c:v>
                      </c:pt>
                      <c:pt idx="312">
                        <c:v>22332</c:v>
                      </c:pt>
                      <c:pt idx="313">
                        <c:v>22332</c:v>
                      </c:pt>
                      <c:pt idx="314">
                        <c:v>22332</c:v>
                      </c:pt>
                      <c:pt idx="315">
                        <c:v>22332</c:v>
                      </c:pt>
                      <c:pt idx="316">
                        <c:v>22332</c:v>
                      </c:pt>
                      <c:pt idx="317">
                        <c:v>22429.5</c:v>
                      </c:pt>
                      <c:pt idx="318">
                        <c:v>22451.5</c:v>
                      </c:pt>
                      <c:pt idx="319">
                        <c:v>22470.5</c:v>
                      </c:pt>
                      <c:pt idx="320">
                        <c:v>22471</c:v>
                      </c:pt>
                      <c:pt idx="321">
                        <c:v>22471</c:v>
                      </c:pt>
                      <c:pt idx="322">
                        <c:v>22471</c:v>
                      </c:pt>
                      <c:pt idx="323">
                        <c:v>22471</c:v>
                      </c:pt>
                      <c:pt idx="324">
                        <c:v>22471</c:v>
                      </c:pt>
                      <c:pt idx="325">
                        <c:v>22471</c:v>
                      </c:pt>
                      <c:pt idx="326">
                        <c:v>22494.5</c:v>
                      </c:pt>
                      <c:pt idx="327">
                        <c:v>22894.5</c:v>
                      </c:pt>
                      <c:pt idx="328">
                        <c:v>22903</c:v>
                      </c:pt>
                      <c:pt idx="329">
                        <c:v>22950</c:v>
                      </c:pt>
                      <c:pt idx="330">
                        <c:v>22987</c:v>
                      </c:pt>
                      <c:pt idx="331">
                        <c:v>22989</c:v>
                      </c:pt>
                      <c:pt idx="332">
                        <c:v>23015</c:v>
                      </c:pt>
                      <c:pt idx="333">
                        <c:v>23015</c:v>
                      </c:pt>
                      <c:pt idx="334">
                        <c:v>23015</c:v>
                      </c:pt>
                      <c:pt idx="335">
                        <c:v>23030.5</c:v>
                      </c:pt>
                      <c:pt idx="336">
                        <c:v>23030.5</c:v>
                      </c:pt>
                      <c:pt idx="337">
                        <c:v>23030.5</c:v>
                      </c:pt>
                      <c:pt idx="338">
                        <c:v>23031.5</c:v>
                      </c:pt>
                      <c:pt idx="339">
                        <c:v>23035</c:v>
                      </c:pt>
                      <c:pt idx="340">
                        <c:v>23047.5</c:v>
                      </c:pt>
                      <c:pt idx="341">
                        <c:v>23047.5</c:v>
                      </c:pt>
                      <c:pt idx="342">
                        <c:v>23047.5</c:v>
                      </c:pt>
                      <c:pt idx="343">
                        <c:v>23071.5</c:v>
                      </c:pt>
                      <c:pt idx="344">
                        <c:v>23071.5</c:v>
                      </c:pt>
                      <c:pt idx="345">
                        <c:v>23071.5</c:v>
                      </c:pt>
                      <c:pt idx="346">
                        <c:v>23098.5</c:v>
                      </c:pt>
                      <c:pt idx="347">
                        <c:v>23140</c:v>
                      </c:pt>
                      <c:pt idx="348">
                        <c:v>23429</c:v>
                      </c:pt>
                      <c:pt idx="349">
                        <c:v>23549</c:v>
                      </c:pt>
                      <c:pt idx="350">
                        <c:v>23557</c:v>
                      </c:pt>
                      <c:pt idx="351">
                        <c:v>23751</c:v>
                      </c:pt>
                      <c:pt idx="352">
                        <c:v>24100</c:v>
                      </c:pt>
                      <c:pt idx="353">
                        <c:v>24105</c:v>
                      </c:pt>
                      <c:pt idx="354">
                        <c:v>24121.5</c:v>
                      </c:pt>
                      <c:pt idx="355">
                        <c:v>24157.5</c:v>
                      </c:pt>
                      <c:pt idx="356">
                        <c:v>24728</c:v>
                      </c:pt>
                      <c:pt idx="357">
                        <c:v>24745</c:v>
                      </c:pt>
                      <c:pt idx="358">
                        <c:v>24834</c:v>
                      </c:pt>
                      <c:pt idx="359">
                        <c:v>25469</c:v>
                      </c:pt>
                      <c:pt idx="360">
                        <c:v>25943</c:v>
                      </c:pt>
                      <c:pt idx="361">
                        <c:v>26028</c:v>
                      </c:pt>
                      <c:pt idx="362">
                        <c:v>26068</c:v>
                      </c:pt>
                      <c:pt idx="363">
                        <c:v>26193</c:v>
                      </c:pt>
                      <c:pt idx="364">
                        <c:v>26624</c:v>
                      </c:pt>
                      <c:pt idx="365">
                        <c:v>26634.5</c:v>
                      </c:pt>
                      <c:pt idx="366">
                        <c:v>26648.5</c:v>
                      </c:pt>
                      <c:pt idx="367">
                        <c:v>26783</c:v>
                      </c:pt>
                      <c:pt idx="368">
                        <c:v>27326</c:v>
                      </c:pt>
                      <c:pt idx="369">
                        <c:v>27377</c:v>
                      </c:pt>
                      <c:pt idx="370">
                        <c:v>27389</c:v>
                      </c:pt>
                      <c:pt idx="371">
                        <c:v>27882</c:v>
                      </c:pt>
                      <c:pt idx="372">
                        <c:v>27998</c:v>
                      </c:pt>
                      <c:pt idx="373">
                        <c:v>28175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Active!$W$21:$W$923</c15:sqref>
                        </c15:formulaRef>
                      </c:ext>
                    </c:extLst>
                    <c:numCache>
                      <c:formatCode>General</c:formatCode>
                      <c:ptCount val="903"/>
                      <c:pt idx="78">
                        <c:v>2.2586373051557715E-4</c:v>
                      </c:pt>
                      <c:pt idx="79">
                        <c:v>1.3115006239392511E-4</c:v>
                      </c:pt>
                      <c:pt idx="82">
                        <c:v>2.2740673442873581E-6</c:v>
                      </c:pt>
                      <c:pt idx="87">
                        <c:v>3.2425029991364057E-4</c:v>
                      </c:pt>
                      <c:pt idx="90">
                        <c:v>9.5387518592177054E-5</c:v>
                      </c:pt>
                      <c:pt idx="91">
                        <c:v>7.7787548200693396E-5</c:v>
                      </c:pt>
                      <c:pt idx="94">
                        <c:v>2.5128288441714409E-5</c:v>
                      </c:pt>
                      <c:pt idx="95">
                        <c:v>1.0522023292071593E-5</c:v>
                      </c:pt>
                      <c:pt idx="96">
                        <c:v>1.1746351047228411E-4</c:v>
                      </c:pt>
                      <c:pt idx="97">
                        <c:v>1.0081662737732245E-4</c:v>
                      </c:pt>
                      <c:pt idx="98">
                        <c:v>6.1183947987280364E-6</c:v>
                      </c:pt>
                      <c:pt idx="99">
                        <c:v>4.0167252397431728E-4</c:v>
                      </c:pt>
                      <c:pt idx="113">
                        <c:v>2.503043515648641E-4</c:v>
                      </c:pt>
                      <c:pt idx="123">
                        <c:v>0</c:v>
                      </c:pt>
                      <c:pt idx="129">
                        <c:v>1.6829323610542888E-4</c:v>
                      </c:pt>
                      <c:pt idx="131">
                        <c:v>1.3883248127950921E-3</c:v>
                      </c:pt>
                      <c:pt idx="139">
                        <c:v>2.2531450813485323E-3</c:v>
                      </c:pt>
                      <c:pt idx="141">
                        <c:v>2.3887484483411264E-3</c:v>
                      </c:pt>
                      <c:pt idx="142">
                        <c:v>2.3964518026646352E-3</c:v>
                      </c:pt>
                      <c:pt idx="144">
                        <c:v>2.3110042771657051E-3</c:v>
                      </c:pt>
                      <c:pt idx="145">
                        <c:v>2.5574318871932076E-3</c:v>
                      </c:pt>
                      <c:pt idx="148">
                        <c:v>2.6665087296555328E-3</c:v>
                      </c:pt>
                      <c:pt idx="149">
                        <c:v>2.4953513418522295E-3</c:v>
                      </c:pt>
                      <c:pt idx="150">
                        <c:v>2.8303763713673491E-3</c:v>
                      </c:pt>
                      <c:pt idx="151">
                        <c:v>2.4008179100053042E-3</c:v>
                      </c:pt>
                      <c:pt idx="152">
                        <c:v>2.4999494752043659E-3</c:v>
                      </c:pt>
                      <c:pt idx="153">
                        <c:v>2.3491875391643754E-3</c:v>
                      </c:pt>
                      <c:pt idx="154">
                        <c:v>2.0564097600534498E-3</c:v>
                      </c:pt>
                      <c:pt idx="155">
                        <c:v>2.227389258628839E-3</c:v>
                      </c:pt>
                      <c:pt idx="156">
                        <c:v>2.1492362752748555E-5</c:v>
                      </c:pt>
                      <c:pt idx="157">
                        <c:v>2.7207091810668919E-5</c:v>
                      </c:pt>
                      <c:pt idx="158">
                        <c:v>3.7836478418018731E-5</c:v>
                      </c:pt>
                      <c:pt idx="159">
                        <c:v>2.7334792067338831E-3</c:v>
                      </c:pt>
                      <c:pt idx="160">
                        <c:v>2.1841949251608993E-3</c:v>
                      </c:pt>
                      <c:pt idx="161">
                        <c:v>2.1105777131504451E-3</c:v>
                      </c:pt>
                      <c:pt idx="162">
                        <c:v>2.3619769308566491E-3</c:v>
                      </c:pt>
                      <c:pt idx="163">
                        <c:v>2.2809021310825411E-3</c:v>
                      </c:pt>
                      <c:pt idx="164">
                        <c:v>2.3569851209109672E-3</c:v>
                      </c:pt>
                      <c:pt idx="165">
                        <c:v>2.1520247527804497E-3</c:v>
                      </c:pt>
                      <c:pt idx="166">
                        <c:v>2.2783179598850796E-3</c:v>
                      </c:pt>
                      <c:pt idx="167">
                        <c:v>2.2743594709946145E-3</c:v>
                      </c:pt>
                      <c:pt idx="168">
                        <c:v>2.3571526974209521E-3</c:v>
                      </c:pt>
                      <c:pt idx="169">
                        <c:v>2.5372602669206882E-3</c:v>
                      </c:pt>
                      <c:pt idx="170">
                        <c:v>2.3904149657054123E-3</c:v>
                      </c:pt>
                      <c:pt idx="171">
                        <c:v>2.7723785289805909E-3</c:v>
                      </c:pt>
                      <c:pt idx="172">
                        <c:v>3.1617571862550373E-3</c:v>
                      </c:pt>
                      <c:pt idx="173">
                        <c:v>3.1539065425199271E-3</c:v>
                      </c:pt>
                      <c:pt idx="174">
                        <c:v>3.2653966648357523E-3</c:v>
                      </c:pt>
                      <c:pt idx="175">
                        <c:v>3.0577325490970912E-3</c:v>
                      </c:pt>
                      <c:pt idx="176">
                        <c:v>3.1311424946500895E-3</c:v>
                      </c:pt>
                      <c:pt idx="177">
                        <c:v>3.2662813709808062E-3</c:v>
                      </c:pt>
                      <c:pt idx="178">
                        <c:v>3.4444325024117774E-3</c:v>
                      </c:pt>
                      <c:pt idx="179">
                        <c:v>3.3452232485891849E-3</c:v>
                      </c:pt>
                      <c:pt idx="180">
                        <c:v>3.3498518808679277E-3</c:v>
                      </c:pt>
                      <c:pt idx="181">
                        <c:v>3.1600696780244362E-3</c:v>
                      </c:pt>
                      <c:pt idx="182">
                        <c:v>3.2933326034072247E-3</c:v>
                      </c:pt>
                      <c:pt idx="183">
                        <c:v>3.2649802092966679E-3</c:v>
                      </c:pt>
                      <c:pt idx="184">
                        <c:v>3.2802839813315188E-3</c:v>
                      </c:pt>
                      <c:pt idx="185">
                        <c:v>3.2741964973394067E-3</c:v>
                      </c:pt>
                      <c:pt idx="186">
                        <c:v>3.3177307994708802E-3</c:v>
                      </c:pt>
                      <c:pt idx="187">
                        <c:v>3.5140883470683674E-3</c:v>
                      </c:pt>
                      <c:pt idx="188">
                        <c:v>3.6348535350259358E-3</c:v>
                      </c:pt>
                      <c:pt idx="189">
                        <c:v>3.0140389619041168E-3</c:v>
                      </c:pt>
                      <c:pt idx="190">
                        <c:v>3.4009596414345125E-3</c:v>
                      </c:pt>
                      <c:pt idx="191">
                        <c:v>3.471300938033545E-3</c:v>
                      </c:pt>
                      <c:pt idx="192">
                        <c:v>3.5446858678978518E-3</c:v>
                      </c:pt>
                      <c:pt idx="193">
                        <c:v>2.6952635280247006E-3</c:v>
                      </c:pt>
                      <c:pt idx="194">
                        <c:v>2.7474294557245206E-3</c:v>
                      </c:pt>
                      <c:pt idx="195">
                        <c:v>2.8961540528345806E-3</c:v>
                      </c:pt>
                      <c:pt idx="196">
                        <c:v>2.6216858405539757E-3</c:v>
                      </c:pt>
                      <c:pt idx="197">
                        <c:v>2.3503521848389302E-3</c:v>
                      </c:pt>
                      <c:pt idx="198">
                        <c:v>3.6425626537525467E-3</c:v>
                      </c:pt>
                      <c:pt idx="199">
                        <c:v>2.4521744590822537E-3</c:v>
                      </c:pt>
                      <c:pt idx="200">
                        <c:v>2.5739748500827452E-3</c:v>
                      </c:pt>
                      <c:pt idx="201">
                        <c:v>2.5549420692161516E-3</c:v>
                      </c:pt>
                      <c:pt idx="202">
                        <c:v>2.6364563650342412E-3</c:v>
                      </c:pt>
                      <c:pt idx="203">
                        <c:v>2.6880528000174852E-3</c:v>
                      </c:pt>
                      <c:pt idx="204">
                        <c:v>2.5205328376864795E-3</c:v>
                      </c:pt>
                      <c:pt idx="205">
                        <c:v>2.6623620980745703E-3</c:v>
                      </c:pt>
                      <c:pt idx="206">
                        <c:v>2.7337553697777358E-3</c:v>
                      </c:pt>
                      <c:pt idx="207">
                        <c:v>2.6687561684299297E-3</c:v>
                      </c:pt>
                      <c:pt idx="208">
                        <c:v>2.5245174548373635E-3</c:v>
                      </c:pt>
                      <c:pt idx="209">
                        <c:v>2.5953498614395866E-3</c:v>
                      </c:pt>
                      <c:pt idx="210">
                        <c:v>2.7068440926089495E-3</c:v>
                      </c:pt>
                      <c:pt idx="211">
                        <c:v>2.7907278365513198E-3</c:v>
                      </c:pt>
                      <c:pt idx="212">
                        <c:v>2.9720373736134413E-3</c:v>
                      </c:pt>
                      <c:pt idx="213">
                        <c:v>2.9606314090272626E-3</c:v>
                      </c:pt>
                      <c:pt idx="214">
                        <c:v>2.9933684196880761E-3</c:v>
                      </c:pt>
                      <c:pt idx="215">
                        <c:v>3.0043207571066764E-3</c:v>
                      </c:pt>
                      <c:pt idx="216">
                        <c:v>3.0270950643310882E-3</c:v>
                      </c:pt>
                      <c:pt idx="217">
                        <c:v>2.850114580343972E-3</c:v>
                      </c:pt>
                      <c:pt idx="218">
                        <c:v>3.1851404400428307E-3</c:v>
                      </c:pt>
                      <c:pt idx="219">
                        <c:v>3.2724295554084929E-3</c:v>
                      </c:pt>
                      <c:pt idx="220">
                        <c:v>3.3994908926552156E-3</c:v>
                      </c:pt>
                      <c:pt idx="221">
                        <c:v>3.4053239074057638E-3</c:v>
                      </c:pt>
                      <c:pt idx="222">
                        <c:v>3.071292332834269E-3</c:v>
                      </c:pt>
                      <c:pt idx="223">
                        <c:v>3.7917040004246741E-3</c:v>
                      </c:pt>
                      <c:pt idx="224">
                        <c:v>3.8371331829925937E-3</c:v>
                      </c:pt>
                      <c:pt idx="225">
                        <c:v>3.815722385020415E-3</c:v>
                      </c:pt>
                      <c:pt idx="226">
                        <c:v>4.3206155615961011E-3</c:v>
                      </c:pt>
                      <c:pt idx="227">
                        <c:v>4.1120707818738961E-3</c:v>
                      </c:pt>
                      <c:pt idx="228">
                        <c:v>4.1120707818738961E-3</c:v>
                      </c:pt>
                      <c:pt idx="229">
                        <c:v>3.7705028266324563E-3</c:v>
                      </c:pt>
                      <c:pt idx="230">
                        <c:v>3.8475526240750245E-3</c:v>
                      </c:pt>
                      <c:pt idx="231">
                        <c:v>3.9304798867976221E-3</c:v>
                      </c:pt>
                      <c:pt idx="232">
                        <c:v>3.9304798867976221E-3</c:v>
                      </c:pt>
                      <c:pt idx="233">
                        <c:v>3.9717389215873419E-3</c:v>
                      </c:pt>
                      <c:pt idx="234">
                        <c:v>4.4624969375623297E-3</c:v>
                      </c:pt>
                      <c:pt idx="235">
                        <c:v>4.4624969375623297E-3</c:v>
                      </c:pt>
                      <c:pt idx="236">
                        <c:v>3.9859908980248004E-3</c:v>
                      </c:pt>
                      <c:pt idx="237">
                        <c:v>4.1505775534938097E-3</c:v>
                      </c:pt>
                      <c:pt idx="238">
                        <c:v>3.8690742787157381E-3</c:v>
                      </c:pt>
                      <c:pt idx="239">
                        <c:v>3.5244876780489839E-3</c:v>
                      </c:pt>
                      <c:pt idx="240">
                        <c:v>3.8899077982951246E-3</c:v>
                      </c:pt>
                      <c:pt idx="241">
                        <c:v>3.5639886625404029E-3</c:v>
                      </c:pt>
                      <c:pt idx="242">
                        <c:v>3.5116553442531176E-3</c:v>
                      </c:pt>
                      <c:pt idx="243">
                        <c:v>3.6749845711775485E-3</c:v>
                      </c:pt>
                      <c:pt idx="244">
                        <c:v>3.8109724575571399E-3</c:v>
                      </c:pt>
                      <c:pt idx="245">
                        <c:v>3.4191269630330194E-3</c:v>
                      </c:pt>
                      <c:pt idx="246">
                        <c:v>3.0455521881103433E-3</c:v>
                      </c:pt>
                      <c:pt idx="247">
                        <c:v>3.315226927794492E-3</c:v>
                      </c:pt>
                      <c:pt idx="248">
                        <c:v>3.3726074266388615E-3</c:v>
                      </c:pt>
                      <c:pt idx="249">
                        <c:v>3.5601340422967407E-3</c:v>
                      </c:pt>
                      <c:pt idx="250">
                        <c:v>3.2825457913388313E-3</c:v>
                      </c:pt>
                      <c:pt idx="251">
                        <c:v>3.386484101429416E-3</c:v>
                      </c:pt>
                      <c:pt idx="252">
                        <c:v>3.40980150395457E-3</c:v>
                      </c:pt>
                      <c:pt idx="253">
                        <c:v>3.2181716092297952E-3</c:v>
                      </c:pt>
                      <c:pt idx="254">
                        <c:v>3.5473688813737413E-3</c:v>
                      </c:pt>
                      <c:pt idx="255">
                        <c:v>3.2267580287799855E-3</c:v>
                      </c:pt>
                      <c:pt idx="256">
                        <c:v>3.2267580287799855E-3</c:v>
                      </c:pt>
                      <c:pt idx="257">
                        <c:v>3.2141009295366201E-3</c:v>
                      </c:pt>
                      <c:pt idx="258">
                        <c:v>3.3539526832820467E-3</c:v>
                      </c:pt>
                      <c:pt idx="259">
                        <c:v>3.0946252453785722E-3</c:v>
                      </c:pt>
                      <c:pt idx="260">
                        <c:v>2.6405573298305088E-3</c:v>
                      </c:pt>
                      <c:pt idx="261">
                        <c:v>2.4173037228201128E-3</c:v>
                      </c:pt>
                      <c:pt idx="262">
                        <c:v>3.2710291791194827E-3</c:v>
                      </c:pt>
                      <c:pt idx="263">
                        <c:v>2.4776740051628749E-3</c:v>
                      </c:pt>
                      <c:pt idx="264">
                        <c:v>3.9489152346769705E-3</c:v>
                      </c:pt>
                      <c:pt idx="265">
                        <c:v>3.9489152346769705E-3</c:v>
                      </c:pt>
                      <c:pt idx="266">
                        <c:v>3.9740913929284197E-3</c:v>
                      </c:pt>
                      <c:pt idx="267">
                        <c:v>3.9740913929284197E-3</c:v>
                      </c:pt>
                      <c:pt idx="268">
                        <c:v>3.9740913929284197E-3</c:v>
                      </c:pt>
                      <c:pt idx="269">
                        <c:v>3.6201407486857753E-3</c:v>
                      </c:pt>
                      <c:pt idx="270">
                        <c:v>3.6201407486857753E-3</c:v>
                      </c:pt>
                      <c:pt idx="271">
                        <c:v>3.7414759592171499E-3</c:v>
                      </c:pt>
                      <c:pt idx="272">
                        <c:v>3.7414759592171499E-3</c:v>
                      </c:pt>
                      <c:pt idx="273">
                        <c:v>3.765983001678983E-3</c:v>
                      </c:pt>
                      <c:pt idx="274">
                        <c:v>3.765983001678983E-3</c:v>
                      </c:pt>
                      <c:pt idx="275">
                        <c:v>3.7536324638401891E-3</c:v>
                      </c:pt>
                      <c:pt idx="276">
                        <c:v>3.7892513635755035E-3</c:v>
                      </c:pt>
                      <c:pt idx="277">
                        <c:v>3.8275127381658201E-3</c:v>
                      </c:pt>
                      <c:pt idx="278">
                        <c:v>3.8476528594477235E-3</c:v>
                      </c:pt>
                      <c:pt idx="279">
                        <c:v>3.8476528594477235E-3</c:v>
                      </c:pt>
                      <c:pt idx="280">
                        <c:v>3.9224482012304839E-3</c:v>
                      </c:pt>
                      <c:pt idx="281">
                        <c:v>3.9224482012304839E-3</c:v>
                      </c:pt>
                      <c:pt idx="282">
                        <c:v>4.0359912139018997E-3</c:v>
                      </c:pt>
                      <c:pt idx="283">
                        <c:v>4.0359912139018997E-3</c:v>
                      </c:pt>
                      <c:pt idx="284">
                        <c:v>3.9232083544570922E-3</c:v>
                      </c:pt>
                      <c:pt idx="285">
                        <c:v>4.0921792039280815E-3</c:v>
                      </c:pt>
                      <c:pt idx="286">
                        <c:v>4.2445541356038053E-3</c:v>
                      </c:pt>
                      <c:pt idx="287">
                        <c:v>4.2445541356038053E-3</c:v>
                      </c:pt>
                      <c:pt idx="288">
                        <c:v>4.2575941838321448E-3</c:v>
                      </c:pt>
                      <c:pt idx="289">
                        <c:v>4.2575941838321448E-3</c:v>
                      </c:pt>
                      <c:pt idx="290">
                        <c:v>4.33625447509746E-3</c:v>
                      </c:pt>
                      <c:pt idx="291">
                        <c:v>4.33625447509746E-3</c:v>
                      </c:pt>
                      <c:pt idx="292">
                        <c:v>3.8353024669423928E-3</c:v>
                      </c:pt>
                      <c:pt idx="293">
                        <c:v>3.8353024669423928E-3</c:v>
                      </c:pt>
                      <c:pt idx="294">
                        <c:v>3.9601621042771483E-3</c:v>
                      </c:pt>
                      <c:pt idx="295">
                        <c:v>3.9601621042771483E-3</c:v>
                      </c:pt>
                      <c:pt idx="296">
                        <c:v>3.9980099955669078E-3</c:v>
                      </c:pt>
                      <c:pt idx="297">
                        <c:v>3.9980099955669078E-3</c:v>
                      </c:pt>
                      <c:pt idx="298">
                        <c:v>4.2131613232199508E-3</c:v>
                      </c:pt>
                      <c:pt idx="299">
                        <c:v>4.2131613232199508E-3</c:v>
                      </c:pt>
                      <c:pt idx="300">
                        <c:v>4.2391648712585056E-3</c:v>
                      </c:pt>
                      <c:pt idx="301">
                        <c:v>4.2391648712585056E-3</c:v>
                      </c:pt>
                      <c:pt idx="302">
                        <c:v>4.2783201928437604E-3</c:v>
                      </c:pt>
                      <c:pt idx="303">
                        <c:v>4.2783201928437604E-3</c:v>
                      </c:pt>
                      <c:pt idx="304">
                        <c:v>3.8420613156177948E-3</c:v>
                      </c:pt>
                      <c:pt idx="305">
                        <c:v>3.8420613156177948E-3</c:v>
                      </c:pt>
                      <c:pt idx="306">
                        <c:v>3.9418762973837873E-3</c:v>
                      </c:pt>
                      <c:pt idx="307">
                        <c:v>3.9418762973837873E-3</c:v>
                      </c:pt>
                      <c:pt idx="308">
                        <c:v>4.0812118972042748E-3</c:v>
                      </c:pt>
                      <c:pt idx="309">
                        <c:v>4.0812118972042748E-3</c:v>
                      </c:pt>
                      <c:pt idx="310">
                        <c:v>4.9289944266962885E-3</c:v>
                      </c:pt>
                      <c:pt idx="311">
                        <c:v>4.3098717797865043E-3</c:v>
                      </c:pt>
                      <c:pt idx="312">
                        <c:v>4.3098717797865043E-3</c:v>
                      </c:pt>
                      <c:pt idx="313">
                        <c:v>4.4288510843369855E-3</c:v>
                      </c:pt>
                      <c:pt idx="314">
                        <c:v>4.4288510843369855E-3</c:v>
                      </c:pt>
                      <c:pt idx="315">
                        <c:v>4.5494503888841992E-3</c:v>
                      </c:pt>
                      <c:pt idx="316">
                        <c:v>4.5494503888841992E-3</c:v>
                      </c:pt>
                      <c:pt idx="317">
                        <c:v>4.9368428363849312E-3</c:v>
                      </c:pt>
                      <c:pt idx="318">
                        <c:v>4.6007537983287503E-3</c:v>
                      </c:pt>
                      <c:pt idx="319">
                        <c:v>4.6264091989319314E-3</c:v>
                      </c:pt>
                      <c:pt idx="320">
                        <c:v>4.2701410489738995E-3</c:v>
                      </c:pt>
                      <c:pt idx="321">
                        <c:v>4.2701410489738995E-3</c:v>
                      </c:pt>
                      <c:pt idx="322">
                        <c:v>4.283220311895577E-3</c:v>
                      </c:pt>
                      <c:pt idx="323">
                        <c:v>4.283220311895577E-3</c:v>
                      </c:pt>
                      <c:pt idx="324">
                        <c:v>4.4018336810415963E-3</c:v>
                      </c:pt>
                      <c:pt idx="325">
                        <c:v>4.4018336810415963E-3</c:v>
                      </c:pt>
                      <c:pt idx="326">
                        <c:v>4.7043532943894682E-3</c:v>
                      </c:pt>
                      <c:pt idx="327">
                        <c:v>3.2906201203684489E-3</c:v>
                      </c:pt>
                      <c:pt idx="328">
                        <c:v>2.7992461322680659E-3</c:v>
                      </c:pt>
                      <c:pt idx="329">
                        <c:v>2.8479439185828768E-3</c:v>
                      </c:pt>
                      <c:pt idx="330">
                        <c:v>2.6663378836641557E-3</c:v>
                      </c:pt>
                      <c:pt idx="331">
                        <c:v>2.71146944292098E-3</c:v>
                      </c:pt>
                      <c:pt idx="332">
                        <c:v>2.5345920433172469E-3</c:v>
                      </c:pt>
                      <c:pt idx="333">
                        <c:v>2.5953657216932925E-3</c:v>
                      </c:pt>
                      <c:pt idx="334">
                        <c:v>2.64656045392176E-3</c:v>
                      </c:pt>
                      <c:pt idx="335">
                        <c:v>2.623047560955067E-3</c:v>
                      </c:pt>
                      <c:pt idx="336">
                        <c:v>2.6952395356338952E-3</c:v>
                      </c:pt>
                      <c:pt idx="337">
                        <c:v>2.7369320924805329E-3</c:v>
                      </c:pt>
                      <c:pt idx="338">
                        <c:v>3.682687947613891E-3</c:v>
                      </c:pt>
                      <c:pt idx="339">
                        <c:v>2.374476955911602E-3</c:v>
                      </c:pt>
                      <c:pt idx="340">
                        <c:v>2.5102618286005985E-3</c:v>
                      </c:pt>
                      <c:pt idx="341">
                        <c:v>2.7775548972012857E-3</c:v>
                      </c:pt>
                      <c:pt idx="342">
                        <c:v>3.0142859547547607E-3</c:v>
                      </c:pt>
                      <c:pt idx="343">
                        <c:v>2.7144111653397709E-3</c:v>
                      </c:pt>
                      <c:pt idx="344">
                        <c:v>2.7248411680723806E-3</c:v>
                      </c:pt>
                      <c:pt idx="345">
                        <c:v>2.7457611720182592E-3</c:v>
                      </c:pt>
                      <c:pt idx="346">
                        <c:v>2.6771077075352524E-3</c:v>
                      </c:pt>
                      <c:pt idx="347">
                        <c:v>2.3803077059447115E-3</c:v>
                      </c:pt>
                      <c:pt idx="348">
                        <c:v>2.596524422228946E-3</c:v>
                      </c:pt>
                      <c:pt idx="349">
                        <c:v>2.8568388214778085E-3</c:v>
                      </c:pt>
                      <c:pt idx="350">
                        <c:v>2.7836084276914052E-3</c:v>
                      </c:pt>
                      <c:pt idx="351">
                        <c:v>3.3712069999225292E-3</c:v>
                      </c:pt>
                      <c:pt idx="352">
                        <c:v>4.3979158485432631E-3</c:v>
                      </c:pt>
                      <c:pt idx="353">
                        <c:v>4.3849177936813189E-3</c:v>
                      </c:pt>
                      <c:pt idx="354">
                        <c:v>4.5074636975577769E-3</c:v>
                      </c:pt>
                      <c:pt idx="355">
                        <c:v>5.023249381880911E-3</c:v>
                      </c:pt>
                      <c:pt idx="356">
                        <c:v>4.3109799563021073E-3</c:v>
                      </c:pt>
                      <c:pt idx="357">
                        <c:v>4.3330788249349274E-3</c:v>
                      </c:pt>
                      <c:pt idx="358">
                        <c:v>4.0008004856325373E-3</c:v>
                      </c:pt>
                      <c:pt idx="359">
                        <c:v>2.4723899178409506E-3</c:v>
                      </c:pt>
                      <c:pt idx="360">
                        <c:v>3.5067099884011975E-3</c:v>
                      </c:pt>
                      <c:pt idx="361">
                        <c:v>3.8456105277057079E-3</c:v>
                      </c:pt>
                      <c:pt idx="362">
                        <c:v>3.7795872668937255E-3</c:v>
                      </c:pt>
                      <c:pt idx="363">
                        <c:v>4.1574082897581147E-3</c:v>
                      </c:pt>
                      <c:pt idx="364">
                        <c:v>5.1111552666689292E-3</c:v>
                      </c:pt>
                      <c:pt idx="365">
                        <c:v>5.2882862530595895E-3</c:v>
                      </c:pt>
                      <c:pt idx="366">
                        <c:v>8.1209127439155326E-3</c:v>
                      </c:pt>
                      <c:pt idx="367">
                        <c:v>5.0849240766626946E-3</c:v>
                      </c:pt>
                      <c:pt idx="368">
                        <c:v>3.0534684155442168E-3</c:v>
                      </c:pt>
                      <c:pt idx="369">
                        <c:v>2.8029984914712145E-3</c:v>
                      </c:pt>
                      <c:pt idx="370">
                        <c:v>3.0201464823157117E-3</c:v>
                      </c:pt>
                      <c:pt idx="371">
                        <c:v>2.7355658736602935E-3</c:v>
                      </c:pt>
                      <c:pt idx="372">
                        <c:v>2.7801806404778103E-3</c:v>
                      </c:pt>
                      <c:pt idx="373">
                        <c:v>3.3552300775917042E-3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342F-464C-ACF5-4B20124523FC}"/>
                  </c:ext>
                </c:extLst>
              </c15:ser>
            </c15:filteredScatterSeries>
          </c:ext>
        </c:extLst>
      </c:scatterChart>
      <c:valAx>
        <c:axId val="79338181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160120845921453"/>
              <c:y val="0.925984251968503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5522119402748376E-2"/>
              <c:y val="0.43464566929133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3381816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V401 Cyg -- O-C Diagr.</a:t>
            </a:r>
          </a:p>
        </c:rich>
      </c:tx>
      <c:layout>
        <c:manualLayout>
          <c:xMode val="edge"/>
          <c:yMode val="edge"/>
          <c:x val="0.35702479338842974"/>
          <c:y val="3.35365853658536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61983471074381"/>
          <c:y val="0.13719532618873587"/>
          <c:w val="0.82809917355371898"/>
          <c:h val="0.6371960705210176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(2)'!$H$20:$H$20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(2)'!$F$21:$F$599</c:f>
              <c:numCache>
                <c:formatCode>General</c:formatCode>
                <c:ptCount val="579"/>
                <c:pt idx="0">
                  <c:v>-9228</c:v>
                </c:pt>
                <c:pt idx="1">
                  <c:v>-8667</c:v>
                </c:pt>
                <c:pt idx="2">
                  <c:v>-5607</c:v>
                </c:pt>
                <c:pt idx="3">
                  <c:v>-2497</c:v>
                </c:pt>
                <c:pt idx="4">
                  <c:v>-1929</c:v>
                </c:pt>
                <c:pt idx="5">
                  <c:v>-1095</c:v>
                </c:pt>
                <c:pt idx="6">
                  <c:v>-508</c:v>
                </c:pt>
                <c:pt idx="7">
                  <c:v>0</c:v>
                </c:pt>
                <c:pt idx="8">
                  <c:v>1215</c:v>
                </c:pt>
                <c:pt idx="9">
                  <c:v>1922</c:v>
                </c:pt>
                <c:pt idx="10">
                  <c:v>3714</c:v>
                </c:pt>
                <c:pt idx="11">
                  <c:v>5682</c:v>
                </c:pt>
              </c:numCache>
            </c:numRef>
          </c:xVal>
          <c:yVal>
            <c:numRef>
              <c:f>'A (2)'!$H$21:$H$599</c:f>
              <c:numCache>
                <c:formatCode>General</c:formatCode>
                <c:ptCount val="57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ECE-4AFF-B58E-6059849E8B48}"/>
            </c:ext>
          </c:extLst>
        </c:ser>
        <c:ser>
          <c:idx val="1"/>
          <c:order val="1"/>
          <c:tx>
            <c:strRef>
              <c:f>'A (2)'!$I$20:$I$20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(2)'!$F$21:$F$599</c:f>
              <c:numCache>
                <c:formatCode>General</c:formatCode>
                <c:ptCount val="579"/>
                <c:pt idx="0">
                  <c:v>-9228</c:v>
                </c:pt>
                <c:pt idx="1">
                  <c:v>-8667</c:v>
                </c:pt>
                <c:pt idx="2">
                  <c:v>-5607</c:v>
                </c:pt>
                <c:pt idx="3">
                  <c:v>-2497</c:v>
                </c:pt>
                <c:pt idx="4">
                  <c:v>-1929</c:v>
                </c:pt>
                <c:pt idx="5">
                  <c:v>-1095</c:v>
                </c:pt>
                <c:pt idx="6">
                  <c:v>-508</c:v>
                </c:pt>
                <c:pt idx="7">
                  <c:v>0</c:v>
                </c:pt>
                <c:pt idx="8">
                  <c:v>1215</c:v>
                </c:pt>
                <c:pt idx="9">
                  <c:v>1922</c:v>
                </c:pt>
                <c:pt idx="10">
                  <c:v>3714</c:v>
                </c:pt>
                <c:pt idx="11">
                  <c:v>5682</c:v>
                </c:pt>
              </c:numCache>
            </c:numRef>
          </c:xVal>
          <c:yVal>
            <c:numRef>
              <c:f>'A (2)'!$I$21:$I$599</c:f>
              <c:numCache>
                <c:formatCode>General</c:formatCode>
                <c:ptCount val="57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ECE-4AFF-B58E-6059849E8B48}"/>
            </c:ext>
          </c:extLst>
        </c:ser>
        <c:ser>
          <c:idx val="2"/>
          <c:order val="2"/>
          <c:tx>
            <c:strRef>
              <c:f>'A (2)'!$J$20:$J$20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(2)'!$F$21:$F$599</c:f>
              <c:numCache>
                <c:formatCode>General</c:formatCode>
                <c:ptCount val="579"/>
                <c:pt idx="0">
                  <c:v>-9228</c:v>
                </c:pt>
                <c:pt idx="1">
                  <c:v>-8667</c:v>
                </c:pt>
                <c:pt idx="2">
                  <c:v>-5607</c:v>
                </c:pt>
                <c:pt idx="3">
                  <c:v>-2497</c:v>
                </c:pt>
                <c:pt idx="4">
                  <c:v>-1929</c:v>
                </c:pt>
                <c:pt idx="5">
                  <c:v>-1095</c:v>
                </c:pt>
                <c:pt idx="6">
                  <c:v>-508</c:v>
                </c:pt>
                <c:pt idx="7">
                  <c:v>0</c:v>
                </c:pt>
                <c:pt idx="8">
                  <c:v>1215</c:v>
                </c:pt>
                <c:pt idx="9">
                  <c:v>1922</c:v>
                </c:pt>
                <c:pt idx="10">
                  <c:v>3714</c:v>
                </c:pt>
                <c:pt idx="11">
                  <c:v>5682</c:v>
                </c:pt>
              </c:numCache>
            </c:numRef>
          </c:xVal>
          <c:yVal>
            <c:numRef>
              <c:f>'A (2)'!$J$21:$J$599</c:f>
              <c:numCache>
                <c:formatCode>General</c:formatCode>
                <c:ptCount val="57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ECE-4AFF-B58E-6059849E8B48}"/>
            </c:ext>
          </c:extLst>
        </c:ser>
        <c:ser>
          <c:idx val="3"/>
          <c:order val="3"/>
          <c:tx>
            <c:strRef>
              <c:f>'A (2)'!$K$20:$K$20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(2)'!$F$21:$F$599</c:f>
              <c:numCache>
                <c:formatCode>General</c:formatCode>
                <c:ptCount val="579"/>
                <c:pt idx="0">
                  <c:v>-9228</c:v>
                </c:pt>
                <c:pt idx="1">
                  <c:v>-8667</c:v>
                </c:pt>
                <c:pt idx="2">
                  <c:v>-5607</c:v>
                </c:pt>
                <c:pt idx="3">
                  <c:v>-2497</c:v>
                </c:pt>
                <c:pt idx="4">
                  <c:v>-1929</c:v>
                </c:pt>
                <c:pt idx="5">
                  <c:v>-1095</c:v>
                </c:pt>
                <c:pt idx="6">
                  <c:v>-508</c:v>
                </c:pt>
                <c:pt idx="7">
                  <c:v>0</c:v>
                </c:pt>
                <c:pt idx="8">
                  <c:v>1215</c:v>
                </c:pt>
                <c:pt idx="9">
                  <c:v>1922</c:v>
                </c:pt>
                <c:pt idx="10">
                  <c:v>3714</c:v>
                </c:pt>
                <c:pt idx="11">
                  <c:v>5682</c:v>
                </c:pt>
              </c:numCache>
            </c:numRef>
          </c:xVal>
          <c:yVal>
            <c:numRef>
              <c:f>'A (2)'!$K$21:$K$599</c:f>
              <c:numCache>
                <c:formatCode>General</c:formatCode>
                <c:ptCount val="57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ECE-4AFF-B58E-6059849E8B48}"/>
            </c:ext>
          </c:extLst>
        </c:ser>
        <c:ser>
          <c:idx val="4"/>
          <c:order val="4"/>
          <c:tx>
            <c:strRef>
              <c:f>'A (2)'!$L$20</c:f>
              <c:strCache>
                <c:ptCount val="1"/>
                <c:pt idx="0">
                  <c:v>S4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(2)'!$F$21:$F$599</c:f>
              <c:numCache>
                <c:formatCode>General</c:formatCode>
                <c:ptCount val="579"/>
                <c:pt idx="0">
                  <c:v>-9228</c:v>
                </c:pt>
                <c:pt idx="1">
                  <c:v>-8667</c:v>
                </c:pt>
                <c:pt idx="2">
                  <c:v>-5607</c:v>
                </c:pt>
                <c:pt idx="3">
                  <c:v>-2497</c:v>
                </c:pt>
                <c:pt idx="4">
                  <c:v>-1929</c:v>
                </c:pt>
                <c:pt idx="5">
                  <c:v>-1095</c:v>
                </c:pt>
                <c:pt idx="6">
                  <c:v>-508</c:v>
                </c:pt>
                <c:pt idx="7">
                  <c:v>0</c:v>
                </c:pt>
                <c:pt idx="8">
                  <c:v>1215</c:v>
                </c:pt>
                <c:pt idx="9">
                  <c:v>1922</c:v>
                </c:pt>
                <c:pt idx="10">
                  <c:v>3714</c:v>
                </c:pt>
                <c:pt idx="11">
                  <c:v>5682</c:v>
                </c:pt>
              </c:numCache>
            </c:numRef>
          </c:xVal>
          <c:yVal>
            <c:numRef>
              <c:f>'A (2)'!$L$21:$L$599</c:f>
              <c:numCache>
                <c:formatCode>General</c:formatCode>
                <c:ptCount val="57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ECE-4AFF-B58E-6059849E8B48}"/>
            </c:ext>
          </c:extLst>
        </c:ser>
        <c:ser>
          <c:idx val="5"/>
          <c:order val="5"/>
          <c:tx>
            <c:strRef>
              <c:f>'A (2)'!$M$20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(2)'!$F$21:$F$599</c:f>
              <c:numCache>
                <c:formatCode>General</c:formatCode>
                <c:ptCount val="579"/>
                <c:pt idx="0">
                  <c:v>-9228</c:v>
                </c:pt>
                <c:pt idx="1">
                  <c:v>-8667</c:v>
                </c:pt>
                <c:pt idx="2">
                  <c:v>-5607</c:v>
                </c:pt>
                <c:pt idx="3">
                  <c:v>-2497</c:v>
                </c:pt>
                <c:pt idx="4">
                  <c:v>-1929</c:v>
                </c:pt>
                <c:pt idx="5">
                  <c:v>-1095</c:v>
                </c:pt>
                <c:pt idx="6">
                  <c:v>-508</c:v>
                </c:pt>
                <c:pt idx="7">
                  <c:v>0</c:v>
                </c:pt>
                <c:pt idx="8">
                  <c:v>1215</c:v>
                </c:pt>
                <c:pt idx="9">
                  <c:v>1922</c:v>
                </c:pt>
                <c:pt idx="10">
                  <c:v>3714</c:v>
                </c:pt>
                <c:pt idx="11">
                  <c:v>5682</c:v>
                </c:pt>
              </c:numCache>
            </c:numRef>
          </c:xVal>
          <c:yVal>
            <c:numRef>
              <c:f>'A (2)'!$M$21:$M$599</c:f>
              <c:numCache>
                <c:formatCode>General</c:formatCode>
                <c:ptCount val="57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ECE-4AFF-B58E-6059849E8B48}"/>
            </c:ext>
          </c:extLst>
        </c:ser>
        <c:ser>
          <c:idx val="6"/>
          <c:order val="6"/>
          <c:tx>
            <c:strRef>
              <c:f>'A (2)'!$N$20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(2)'!$F$21:$F$599</c:f>
              <c:numCache>
                <c:formatCode>General</c:formatCode>
                <c:ptCount val="579"/>
                <c:pt idx="0">
                  <c:v>-9228</c:v>
                </c:pt>
                <c:pt idx="1">
                  <c:v>-8667</c:v>
                </c:pt>
                <c:pt idx="2">
                  <c:v>-5607</c:v>
                </c:pt>
                <c:pt idx="3">
                  <c:v>-2497</c:v>
                </c:pt>
                <c:pt idx="4">
                  <c:v>-1929</c:v>
                </c:pt>
                <c:pt idx="5">
                  <c:v>-1095</c:v>
                </c:pt>
                <c:pt idx="6">
                  <c:v>-508</c:v>
                </c:pt>
                <c:pt idx="7">
                  <c:v>0</c:v>
                </c:pt>
                <c:pt idx="8">
                  <c:v>1215</c:v>
                </c:pt>
                <c:pt idx="9">
                  <c:v>1922</c:v>
                </c:pt>
                <c:pt idx="10">
                  <c:v>3714</c:v>
                </c:pt>
                <c:pt idx="11">
                  <c:v>5682</c:v>
                </c:pt>
              </c:numCache>
            </c:numRef>
          </c:xVal>
          <c:yVal>
            <c:numRef>
              <c:f>'A (2)'!$N$21:$N$599</c:f>
              <c:numCache>
                <c:formatCode>General</c:formatCode>
                <c:ptCount val="579"/>
                <c:pt idx="0">
                  <c:v>3.4619599999132333E-2</c:v>
                </c:pt>
                <c:pt idx="1">
                  <c:v>2.5306899995484855E-2</c:v>
                </c:pt>
                <c:pt idx="2">
                  <c:v>3.1964899997547036E-2</c:v>
                </c:pt>
                <c:pt idx="3">
                  <c:v>1.5878999984124675E-3</c:v>
                </c:pt>
                <c:pt idx="4">
                  <c:v>7.230299997900147E-3</c:v>
                </c:pt>
                <c:pt idx="5">
                  <c:v>3.1664999987697229E-3</c:v>
                </c:pt>
                <c:pt idx="6">
                  <c:v>-1.5884400003415067E-2</c:v>
                </c:pt>
                <c:pt idx="7">
                  <c:v>0</c:v>
                </c:pt>
                <c:pt idx="8">
                  <c:v>1.349499994830694E-3</c:v>
                </c:pt>
                <c:pt idx="9">
                  <c:v>-1.3185400006477721E-2</c:v>
                </c:pt>
                <c:pt idx="10">
                  <c:v>-6.7980000312672928E-4</c:v>
                </c:pt>
                <c:pt idx="11">
                  <c:v>-1.7400001524947584E-5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ECE-4AFF-B58E-6059849E8B48}"/>
            </c:ext>
          </c:extLst>
        </c:ser>
        <c:ser>
          <c:idx val="7"/>
          <c:order val="7"/>
          <c:tx>
            <c:strRef>
              <c:f>'A (2)'!$O$20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(2)'!$F$21:$F$599</c:f>
              <c:numCache>
                <c:formatCode>General</c:formatCode>
                <c:ptCount val="579"/>
                <c:pt idx="0">
                  <c:v>-9228</c:v>
                </c:pt>
                <c:pt idx="1">
                  <c:v>-8667</c:v>
                </c:pt>
                <c:pt idx="2">
                  <c:v>-5607</c:v>
                </c:pt>
                <c:pt idx="3">
                  <c:v>-2497</c:v>
                </c:pt>
                <c:pt idx="4">
                  <c:v>-1929</c:v>
                </c:pt>
                <c:pt idx="5">
                  <c:v>-1095</c:v>
                </c:pt>
                <c:pt idx="6">
                  <c:v>-508</c:v>
                </c:pt>
                <c:pt idx="7">
                  <c:v>0</c:v>
                </c:pt>
                <c:pt idx="8">
                  <c:v>1215</c:v>
                </c:pt>
                <c:pt idx="9">
                  <c:v>1922</c:v>
                </c:pt>
                <c:pt idx="10">
                  <c:v>3714</c:v>
                </c:pt>
                <c:pt idx="11">
                  <c:v>5682</c:v>
                </c:pt>
              </c:numCache>
            </c:numRef>
          </c:xVal>
          <c:yVal>
            <c:numRef>
              <c:f>'A (2)'!$O$21:$O$599</c:f>
              <c:numCache>
                <c:formatCode>General</c:formatCode>
                <c:ptCount val="57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ECE-4AFF-B58E-6059849E8B48}"/>
            </c:ext>
          </c:extLst>
        </c:ser>
        <c:ser>
          <c:idx val="8"/>
          <c:order val="8"/>
          <c:tx>
            <c:strRef>
              <c:f>'A (2)'!$P$20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(2)'!$F$21:$F$599</c:f>
              <c:numCache>
                <c:formatCode>General</c:formatCode>
                <c:ptCount val="579"/>
                <c:pt idx="0">
                  <c:v>-9228</c:v>
                </c:pt>
                <c:pt idx="1">
                  <c:v>-8667</c:v>
                </c:pt>
                <c:pt idx="2">
                  <c:v>-5607</c:v>
                </c:pt>
                <c:pt idx="3">
                  <c:v>-2497</c:v>
                </c:pt>
                <c:pt idx="4">
                  <c:v>-1929</c:v>
                </c:pt>
                <c:pt idx="5">
                  <c:v>-1095</c:v>
                </c:pt>
                <c:pt idx="6">
                  <c:v>-508</c:v>
                </c:pt>
                <c:pt idx="7">
                  <c:v>0</c:v>
                </c:pt>
                <c:pt idx="8">
                  <c:v>1215</c:v>
                </c:pt>
                <c:pt idx="9">
                  <c:v>1922</c:v>
                </c:pt>
                <c:pt idx="10">
                  <c:v>3714</c:v>
                </c:pt>
                <c:pt idx="11">
                  <c:v>5682</c:v>
                </c:pt>
              </c:numCache>
            </c:numRef>
          </c:xVal>
          <c:yVal>
            <c:numRef>
              <c:f>'A (2)'!$P$21:$P$599</c:f>
              <c:numCache>
                <c:formatCode>General</c:formatCode>
                <c:ptCount val="579"/>
                <c:pt idx="0">
                  <c:v>3.5196269783446615E-2</c:v>
                </c:pt>
                <c:pt idx="1">
                  <c:v>3.19730568266237E-2</c:v>
                </c:pt>
                <c:pt idx="2">
                  <c:v>1.686123095301436E-2</c:v>
                </c:pt>
                <c:pt idx="3">
                  <c:v>5.7788543925118173E-3</c:v>
                </c:pt>
                <c:pt idx="4">
                  <c:v>4.2203818344954012E-3</c:v>
                </c:pt>
                <c:pt idx="5">
                  <c:v>2.1926431143743166E-3</c:v>
                </c:pt>
                <c:pt idx="6">
                  <c:v>9.5133843037316173E-4</c:v>
                </c:pt>
                <c:pt idx="7">
                  <c:v>1.0593369546808338E-6</c:v>
                </c:pt>
                <c:pt idx="8">
                  <c:v>-1.8052107811824321E-3</c:v>
                </c:pt>
                <c:pt idx="9">
                  <c:v>-2.5534338772756808E-3</c:v>
                </c:pt>
                <c:pt idx="10">
                  <c:v>-3.4519111654900459E-3</c:v>
                </c:pt>
                <c:pt idx="11">
                  <c:v>-2.7895464431431467E-3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AECE-4AFF-B58E-6059849E8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6760784"/>
        <c:axId val="1"/>
      </c:scatterChart>
      <c:valAx>
        <c:axId val="79676078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404958677685952"/>
              <c:y val="0.856708597400934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3.3057851239669422E-2"/>
              <c:y val="0.362805518212662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6760784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1.9834710743801654E-2"/>
          <c:y val="0.92073170731707321"/>
          <c:w val="0.91404958677685955"/>
          <c:h val="6.097560975609750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V401 Cyg -- O-C Diagram</a:t>
            </a:r>
          </a:p>
        </c:rich>
      </c:tx>
      <c:layout>
        <c:manualLayout>
          <c:xMode val="edge"/>
          <c:yMode val="edge"/>
          <c:x val="0.38823584306863601"/>
          <c:y val="2.93040293040293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895516614987512E-2"/>
          <c:y val="8.0586224720668648E-2"/>
          <c:w val="0.89411878844820825"/>
          <c:h val="0.7893787012410951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(2)'!$E$20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(2)'!$D$21:$D$180</c:f>
              <c:numCache>
                <c:formatCode>General</c:formatCode>
                <c:ptCount val="160"/>
                <c:pt idx="0">
                  <c:v>-0.92279999999999995</c:v>
                </c:pt>
                <c:pt idx="1">
                  <c:v>-0.86670000000000003</c:v>
                </c:pt>
                <c:pt idx="2">
                  <c:v>-0.56069999999999998</c:v>
                </c:pt>
                <c:pt idx="3">
                  <c:v>-0.24970000000000001</c:v>
                </c:pt>
                <c:pt idx="4">
                  <c:v>-0.19289999999999999</c:v>
                </c:pt>
                <c:pt idx="5">
                  <c:v>-0.1095</c:v>
                </c:pt>
                <c:pt idx="6">
                  <c:v>-5.0799999999999998E-2</c:v>
                </c:pt>
                <c:pt idx="7">
                  <c:v>0</c:v>
                </c:pt>
                <c:pt idx="8">
                  <c:v>0.1215</c:v>
                </c:pt>
                <c:pt idx="9">
                  <c:v>0.19220000000000001</c:v>
                </c:pt>
                <c:pt idx="10">
                  <c:v>0.37140000000000001</c:v>
                </c:pt>
                <c:pt idx="11">
                  <c:v>0.56820000000000004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</c:numCache>
            </c:numRef>
          </c:xVal>
          <c:yVal>
            <c:numRef>
              <c:f>'Q_fit (2)'!$E$21:$E$180</c:f>
              <c:numCache>
                <c:formatCode>General</c:formatCode>
                <c:ptCount val="160"/>
                <c:pt idx="0">
                  <c:v>3.4619599999132333E-2</c:v>
                </c:pt>
                <c:pt idx="1">
                  <c:v>2.5306899995484855E-2</c:v>
                </c:pt>
                <c:pt idx="2">
                  <c:v>3.1964899997547036E-2</c:v>
                </c:pt>
                <c:pt idx="3">
                  <c:v>1.5878999984124675E-3</c:v>
                </c:pt>
                <c:pt idx="4">
                  <c:v>7.230299997900147E-3</c:v>
                </c:pt>
                <c:pt idx="5">
                  <c:v>3.1664999987697229E-3</c:v>
                </c:pt>
                <c:pt idx="6">
                  <c:v>-1.5884400003415067E-2</c:v>
                </c:pt>
                <c:pt idx="7">
                  <c:v>0</c:v>
                </c:pt>
                <c:pt idx="8">
                  <c:v>1.349499994830694E-3</c:v>
                </c:pt>
                <c:pt idx="9">
                  <c:v>-1.3185400006477721E-2</c:v>
                </c:pt>
                <c:pt idx="10">
                  <c:v>-6.7980000312672928E-4</c:v>
                </c:pt>
                <c:pt idx="11">
                  <c:v>-1.7400001524947584E-5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20E-4811-A804-3A1521458BCA}"/>
            </c:ext>
          </c:extLst>
        </c:ser>
        <c:ser>
          <c:idx val="1"/>
          <c:order val="1"/>
          <c:tx>
            <c:strRef>
              <c:f>'Q_fit (2)'!$W$1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(2)'!$V$2:$V$20</c:f>
              <c:numCache>
                <c:formatCode>General</c:formatCode>
                <c:ptCount val="19"/>
                <c:pt idx="0">
                  <c:v>-1</c:v>
                </c:pt>
                <c:pt idx="1">
                  <c:v>-0.9</c:v>
                </c:pt>
                <c:pt idx="2">
                  <c:v>-0.8</c:v>
                </c:pt>
                <c:pt idx="3">
                  <c:v>-0.7</c:v>
                </c:pt>
                <c:pt idx="4">
                  <c:v>-0.6</c:v>
                </c:pt>
                <c:pt idx="5">
                  <c:v>-0.5</c:v>
                </c:pt>
                <c:pt idx="6">
                  <c:v>-0.4</c:v>
                </c:pt>
                <c:pt idx="7">
                  <c:v>-0.3</c:v>
                </c:pt>
                <c:pt idx="8">
                  <c:v>-0.2</c:v>
                </c:pt>
                <c:pt idx="9">
                  <c:v>-0.1</c:v>
                </c:pt>
                <c:pt idx="10">
                  <c:v>0</c:v>
                </c:pt>
                <c:pt idx="11">
                  <c:v>0.1</c:v>
                </c:pt>
                <c:pt idx="12">
                  <c:v>0.2</c:v>
                </c:pt>
                <c:pt idx="13">
                  <c:v>0.3</c:v>
                </c:pt>
                <c:pt idx="14">
                  <c:v>0.4</c:v>
                </c:pt>
                <c:pt idx="15">
                  <c:v>0.5</c:v>
                </c:pt>
                <c:pt idx="16">
                  <c:v>0.6</c:v>
                </c:pt>
                <c:pt idx="17">
                  <c:v>0.7</c:v>
                </c:pt>
                <c:pt idx="18">
                  <c:v>0.8</c:v>
                </c:pt>
              </c:numCache>
            </c:numRef>
          </c:xVal>
          <c:yVal>
            <c:numRef>
              <c:f>'Q_fit (2)'!$W$2:$W$20</c:f>
              <c:numCache>
                <c:formatCode>General</c:formatCode>
                <c:ptCount val="19"/>
                <c:pt idx="0">
                  <c:v>4.081076774180855E-2</c:v>
                </c:pt>
                <c:pt idx="1">
                  <c:v>3.4286241242608664E-2</c:v>
                </c:pt>
                <c:pt idx="2">
                  <c:v>2.8271435301486209E-2</c:v>
                </c:pt>
                <c:pt idx="3">
                  <c:v>2.2766349918441169E-2</c:v>
                </c:pt>
                <c:pt idx="4">
                  <c:v>1.7770985093473562E-2</c:v>
                </c:pt>
                <c:pt idx="5">
                  <c:v>1.3285340826583385E-2</c:v>
                </c:pt>
                <c:pt idx="6">
                  <c:v>9.3094171177706356E-3</c:v>
                </c:pt>
                <c:pt idx="7">
                  <c:v>5.8432139670353111E-3</c:v>
                </c:pt>
                <c:pt idx="8">
                  <c:v>2.8867313743774167E-3</c:v>
                </c:pt>
                <c:pt idx="9">
                  <c:v>4.3996933979694884E-4</c:v>
                </c:pt>
                <c:pt idx="10">
                  <c:v>-1.4970721367060912E-3</c:v>
                </c:pt>
                <c:pt idx="11">
                  <c:v>-2.9243930551317034E-3</c:v>
                </c:pt>
                <c:pt idx="12">
                  <c:v>-3.8419934154798881E-3</c:v>
                </c:pt>
                <c:pt idx="13">
                  <c:v>-4.2498732177506451E-3</c:v>
                </c:pt>
                <c:pt idx="14">
                  <c:v>-4.1480324619439738E-3</c:v>
                </c:pt>
                <c:pt idx="15">
                  <c:v>-3.5364711480598762E-3</c:v>
                </c:pt>
                <c:pt idx="16">
                  <c:v>-2.4151892760983507E-3</c:v>
                </c:pt>
                <c:pt idx="17">
                  <c:v>-7.8418684605939711E-4</c:v>
                </c:pt>
                <c:pt idx="18">
                  <c:v>1.3565361420569879E-3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20E-4811-A804-3A1521458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3400512"/>
        <c:axId val="1"/>
      </c:scatterChart>
      <c:valAx>
        <c:axId val="79340051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3400512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4444444444444442"/>
          <c:y val="0.94505494505494503"/>
          <c:w val="0.59215686274509804"/>
          <c:h val="0.9853479853479852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1200" verticalDpi="12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V401 Cyg -- O-C Diagr.</a:t>
            </a:r>
          </a:p>
        </c:rich>
      </c:tx>
      <c:layout>
        <c:manualLayout>
          <c:xMode val="edge"/>
          <c:yMode val="edge"/>
          <c:x val="0.35702479338842974"/>
          <c:y val="3.34346504559270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61983471074381"/>
          <c:y val="0.13677811550151975"/>
          <c:w val="0.82809917355371898"/>
          <c:h val="0.6382978723404255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(3)'!$H$20:$H$20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(3)'!$F$21:$F$473</c:f>
              <c:numCache>
                <c:formatCode>General</c:formatCode>
                <c:ptCount val="453"/>
                <c:pt idx="0">
                  <c:v>-9228</c:v>
                </c:pt>
                <c:pt idx="1">
                  <c:v>-8667</c:v>
                </c:pt>
                <c:pt idx="2">
                  <c:v>-5607</c:v>
                </c:pt>
                <c:pt idx="3">
                  <c:v>-2497</c:v>
                </c:pt>
                <c:pt idx="4">
                  <c:v>-2290</c:v>
                </c:pt>
                <c:pt idx="5">
                  <c:v>-1929</c:v>
                </c:pt>
                <c:pt idx="6">
                  <c:v>-1095</c:v>
                </c:pt>
                <c:pt idx="7">
                  <c:v>-508</c:v>
                </c:pt>
                <c:pt idx="8">
                  <c:v>-141</c:v>
                </c:pt>
                <c:pt idx="9">
                  <c:v>0</c:v>
                </c:pt>
                <c:pt idx="10">
                  <c:v>1215</c:v>
                </c:pt>
                <c:pt idx="11">
                  <c:v>1381</c:v>
                </c:pt>
                <c:pt idx="12">
                  <c:v>1922</c:v>
                </c:pt>
                <c:pt idx="13">
                  <c:v>1937</c:v>
                </c:pt>
                <c:pt idx="14">
                  <c:v>2373</c:v>
                </c:pt>
                <c:pt idx="15">
                  <c:v>3714</c:v>
                </c:pt>
                <c:pt idx="16">
                  <c:v>4463</c:v>
                </c:pt>
                <c:pt idx="17">
                  <c:v>5682</c:v>
                </c:pt>
                <c:pt idx="18">
                  <c:v>11911</c:v>
                </c:pt>
                <c:pt idx="19">
                  <c:v>12575</c:v>
                </c:pt>
                <c:pt idx="20">
                  <c:v>12575.5</c:v>
                </c:pt>
                <c:pt idx="21">
                  <c:v>15293</c:v>
                </c:pt>
                <c:pt idx="22">
                  <c:v>15811.5</c:v>
                </c:pt>
                <c:pt idx="23">
                  <c:v>17646.5</c:v>
                </c:pt>
                <c:pt idx="24">
                  <c:v>17674</c:v>
                </c:pt>
              </c:numCache>
            </c:numRef>
          </c:xVal>
          <c:yVal>
            <c:numRef>
              <c:f>'A (3)'!$H$21:$H$473</c:f>
              <c:numCache>
                <c:formatCode>General</c:formatCode>
                <c:ptCount val="45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19A-42D4-B363-E013AD4250E1}"/>
            </c:ext>
          </c:extLst>
        </c:ser>
        <c:ser>
          <c:idx val="1"/>
          <c:order val="1"/>
          <c:tx>
            <c:strRef>
              <c:f>'A (3)'!$I$20:$I$20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(3)'!$F$21:$F$473</c:f>
              <c:numCache>
                <c:formatCode>General</c:formatCode>
                <c:ptCount val="453"/>
                <c:pt idx="0">
                  <c:v>-9228</c:v>
                </c:pt>
                <c:pt idx="1">
                  <c:v>-8667</c:v>
                </c:pt>
                <c:pt idx="2">
                  <c:v>-5607</c:v>
                </c:pt>
                <c:pt idx="3">
                  <c:v>-2497</c:v>
                </c:pt>
                <c:pt idx="4">
                  <c:v>-2290</c:v>
                </c:pt>
                <c:pt idx="5">
                  <c:v>-1929</c:v>
                </c:pt>
                <c:pt idx="6">
                  <c:v>-1095</c:v>
                </c:pt>
                <c:pt idx="7">
                  <c:v>-508</c:v>
                </c:pt>
                <c:pt idx="8">
                  <c:v>-141</c:v>
                </c:pt>
                <c:pt idx="9">
                  <c:v>0</c:v>
                </c:pt>
                <c:pt idx="10">
                  <c:v>1215</c:v>
                </c:pt>
                <c:pt idx="11">
                  <c:v>1381</c:v>
                </c:pt>
                <c:pt idx="12">
                  <c:v>1922</c:v>
                </c:pt>
                <c:pt idx="13">
                  <c:v>1937</c:v>
                </c:pt>
                <c:pt idx="14">
                  <c:v>2373</c:v>
                </c:pt>
                <c:pt idx="15">
                  <c:v>3714</c:v>
                </c:pt>
                <c:pt idx="16">
                  <c:v>4463</c:v>
                </c:pt>
                <c:pt idx="17">
                  <c:v>5682</c:v>
                </c:pt>
                <c:pt idx="18">
                  <c:v>11911</c:v>
                </c:pt>
                <c:pt idx="19">
                  <c:v>12575</c:v>
                </c:pt>
                <c:pt idx="20">
                  <c:v>12575.5</c:v>
                </c:pt>
                <c:pt idx="21">
                  <c:v>15293</c:v>
                </c:pt>
                <c:pt idx="22">
                  <c:v>15811.5</c:v>
                </c:pt>
                <c:pt idx="23">
                  <c:v>17646.5</c:v>
                </c:pt>
                <c:pt idx="24">
                  <c:v>17674</c:v>
                </c:pt>
              </c:numCache>
            </c:numRef>
          </c:xVal>
          <c:yVal>
            <c:numRef>
              <c:f>'A (3)'!$I$21:$I$473</c:f>
              <c:numCache>
                <c:formatCode>General</c:formatCode>
                <c:ptCount val="45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19A-42D4-B363-E013AD4250E1}"/>
            </c:ext>
          </c:extLst>
        </c:ser>
        <c:ser>
          <c:idx val="2"/>
          <c:order val="2"/>
          <c:tx>
            <c:strRef>
              <c:f>'A (3)'!$J$20:$J$20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(3)'!$F$21:$F$473</c:f>
              <c:numCache>
                <c:formatCode>General</c:formatCode>
                <c:ptCount val="453"/>
                <c:pt idx="0">
                  <c:v>-9228</c:v>
                </c:pt>
                <c:pt idx="1">
                  <c:v>-8667</c:v>
                </c:pt>
                <c:pt idx="2">
                  <c:v>-5607</c:v>
                </c:pt>
                <c:pt idx="3">
                  <c:v>-2497</c:v>
                </c:pt>
                <c:pt idx="4">
                  <c:v>-2290</c:v>
                </c:pt>
                <c:pt idx="5">
                  <c:v>-1929</c:v>
                </c:pt>
                <c:pt idx="6">
                  <c:v>-1095</c:v>
                </c:pt>
                <c:pt idx="7">
                  <c:v>-508</c:v>
                </c:pt>
                <c:pt idx="8">
                  <c:v>-141</c:v>
                </c:pt>
                <c:pt idx="9">
                  <c:v>0</c:v>
                </c:pt>
                <c:pt idx="10">
                  <c:v>1215</c:v>
                </c:pt>
                <c:pt idx="11">
                  <c:v>1381</c:v>
                </c:pt>
                <c:pt idx="12">
                  <c:v>1922</c:v>
                </c:pt>
                <c:pt idx="13">
                  <c:v>1937</c:v>
                </c:pt>
                <c:pt idx="14">
                  <c:v>2373</c:v>
                </c:pt>
                <c:pt idx="15">
                  <c:v>3714</c:v>
                </c:pt>
                <c:pt idx="16">
                  <c:v>4463</c:v>
                </c:pt>
                <c:pt idx="17">
                  <c:v>5682</c:v>
                </c:pt>
                <c:pt idx="18">
                  <c:v>11911</c:v>
                </c:pt>
                <c:pt idx="19">
                  <c:v>12575</c:v>
                </c:pt>
                <c:pt idx="20">
                  <c:v>12575.5</c:v>
                </c:pt>
                <c:pt idx="21">
                  <c:v>15293</c:v>
                </c:pt>
                <c:pt idx="22">
                  <c:v>15811.5</c:v>
                </c:pt>
                <c:pt idx="23">
                  <c:v>17646.5</c:v>
                </c:pt>
                <c:pt idx="24">
                  <c:v>17674</c:v>
                </c:pt>
              </c:numCache>
            </c:numRef>
          </c:xVal>
          <c:yVal>
            <c:numRef>
              <c:f>'A (3)'!$J$21:$J$473</c:f>
              <c:numCache>
                <c:formatCode>General</c:formatCode>
                <c:ptCount val="45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19A-42D4-B363-E013AD4250E1}"/>
            </c:ext>
          </c:extLst>
        </c:ser>
        <c:ser>
          <c:idx val="3"/>
          <c:order val="3"/>
          <c:tx>
            <c:strRef>
              <c:f>'A (3)'!$K$20:$K$20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(3)'!$F$21:$F$473</c:f>
              <c:numCache>
                <c:formatCode>General</c:formatCode>
                <c:ptCount val="453"/>
                <c:pt idx="0">
                  <c:v>-9228</c:v>
                </c:pt>
                <c:pt idx="1">
                  <c:v>-8667</c:v>
                </c:pt>
                <c:pt idx="2">
                  <c:v>-5607</c:v>
                </c:pt>
                <c:pt idx="3">
                  <c:v>-2497</c:v>
                </c:pt>
                <c:pt idx="4">
                  <c:v>-2290</c:v>
                </c:pt>
                <c:pt idx="5">
                  <c:v>-1929</c:v>
                </c:pt>
                <c:pt idx="6">
                  <c:v>-1095</c:v>
                </c:pt>
                <c:pt idx="7">
                  <c:v>-508</c:v>
                </c:pt>
                <c:pt idx="8">
                  <c:v>-141</c:v>
                </c:pt>
                <c:pt idx="9">
                  <c:v>0</c:v>
                </c:pt>
                <c:pt idx="10">
                  <c:v>1215</c:v>
                </c:pt>
                <c:pt idx="11">
                  <c:v>1381</c:v>
                </c:pt>
                <c:pt idx="12">
                  <c:v>1922</c:v>
                </c:pt>
                <c:pt idx="13">
                  <c:v>1937</c:v>
                </c:pt>
                <c:pt idx="14">
                  <c:v>2373</c:v>
                </c:pt>
                <c:pt idx="15">
                  <c:v>3714</c:v>
                </c:pt>
                <c:pt idx="16">
                  <c:v>4463</c:v>
                </c:pt>
                <c:pt idx="17">
                  <c:v>5682</c:v>
                </c:pt>
                <c:pt idx="18">
                  <c:v>11911</c:v>
                </c:pt>
                <c:pt idx="19">
                  <c:v>12575</c:v>
                </c:pt>
                <c:pt idx="20">
                  <c:v>12575.5</c:v>
                </c:pt>
                <c:pt idx="21">
                  <c:v>15293</c:v>
                </c:pt>
                <c:pt idx="22">
                  <c:v>15811.5</c:v>
                </c:pt>
                <c:pt idx="23">
                  <c:v>17646.5</c:v>
                </c:pt>
                <c:pt idx="24">
                  <c:v>17674</c:v>
                </c:pt>
              </c:numCache>
            </c:numRef>
          </c:xVal>
          <c:yVal>
            <c:numRef>
              <c:f>'A (3)'!$K$21:$K$473</c:f>
              <c:numCache>
                <c:formatCode>General</c:formatCode>
                <c:ptCount val="45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19A-42D4-B363-E013AD4250E1}"/>
            </c:ext>
          </c:extLst>
        </c:ser>
        <c:ser>
          <c:idx val="4"/>
          <c:order val="4"/>
          <c:tx>
            <c:strRef>
              <c:f>'A (3)'!$L$20</c:f>
              <c:strCache>
                <c:ptCount val="1"/>
                <c:pt idx="0">
                  <c:v>S4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(3)'!$F$21:$F$473</c:f>
              <c:numCache>
                <c:formatCode>General</c:formatCode>
                <c:ptCount val="453"/>
                <c:pt idx="0">
                  <c:v>-9228</c:v>
                </c:pt>
                <c:pt idx="1">
                  <c:v>-8667</c:v>
                </c:pt>
                <c:pt idx="2">
                  <c:v>-5607</c:v>
                </c:pt>
                <c:pt idx="3">
                  <c:v>-2497</c:v>
                </c:pt>
                <c:pt idx="4">
                  <c:v>-2290</c:v>
                </c:pt>
                <c:pt idx="5">
                  <c:v>-1929</c:v>
                </c:pt>
                <c:pt idx="6">
                  <c:v>-1095</c:v>
                </c:pt>
                <c:pt idx="7">
                  <c:v>-508</c:v>
                </c:pt>
                <c:pt idx="8">
                  <c:v>-141</c:v>
                </c:pt>
                <c:pt idx="9">
                  <c:v>0</c:v>
                </c:pt>
                <c:pt idx="10">
                  <c:v>1215</c:v>
                </c:pt>
                <c:pt idx="11">
                  <c:v>1381</c:v>
                </c:pt>
                <c:pt idx="12">
                  <c:v>1922</c:v>
                </c:pt>
                <c:pt idx="13">
                  <c:v>1937</c:v>
                </c:pt>
                <c:pt idx="14">
                  <c:v>2373</c:v>
                </c:pt>
                <c:pt idx="15">
                  <c:v>3714</c:v>
                </c:pt>
                <c:pt idx="16">
                  <c:v>4463</c:v>
                </c:pt>
                <c:pt idx="17">
                  <c:v>5682</c:v>
                </c:pt>
                <c:pt idx="18">
                  <c:v>11911</c:v>
                </c:pt>
                <c:pt idx="19">
                  <c:v>12575</c:v>
                </c:pt>
                <c:pt idx="20">
                  <c:v>12575.5</c:v>
                </c:pt>
                <c:pt idx="21">
                  <c:v>15293</c:v>
                </c:pt>
                <c:pt idx="22">
                  <c:v>15811.5</c:v>
                </c:pt>
                <c:pt idx="23">
                  <c:v>17646.5</c:v>
                </c:pt>
                <c:pt idx="24">
                  <c:v>17674</c:v>
                </c:pt>
              </c:numCache>
            </c:numRef>
          </c:xVal>
          <c:yVal>
            <c:numRef>
              <c:f>'A (3)'!$L$21:$L$473</c:f>
              <c:numCache>
                <c:formatCode>General</c:formatCode>
                <c:ptCount val="45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19A-42D4-B363-E013AD4250E1}"/>
            </c:ext>
          </c:extLst>
        </c:ser>
        <c:ser>
          <c:idx val="5"/>
          <c:order val="5"/>
          <c:tx>
            <c:strRef>
              <c:f>'A (3)'!$M$20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(3)'!$F$21:$F$473</c:f>
              <c:numCache>
                <c:formatCode>General</c:formatCode>
                <c:ptCount val="453"/>
                <c:pt idx="0">
                  <c:v>-9228</c:v>
                </c:pt>
                <c:pt idx="1">
                  <c:v>-8667</c:v>
                </c:pt>
                <c:pt idx="2">
                  <c:v>-5607</c:v>
                </c:pt>
                <c:pt idx="3">
                  <c:v>-2497</c:v>
                </c:pt>
                <c:pt idx="4">
                  <c:v>-2290</c:v>
                </c:pt>
                <c:pt idx="5">
                  <c:v>-1929</c:v>
                </c:pt>
                <c:pt idx="6">
                  <c:v>-1095</c:v>
                </c:pt>
                <c:pt idx="7">
                  <c:v>-508</c:v>
                </c:pt>
                <c:pt idx="8">
                  <c:v>-141</c:v>
                </c:pt>
                <c:pt idx="9">
                  <c:v>0</c:v>
                </c:pt>
                <c:pt idx="10">
                  <c:v>1215</c:v>
                </c:pt>
                <c:pt idx="11">
                  <c:v>1381</c:v>
                </c:pt>
                <c:pt idx="12">
                  <c:v>1922</c:v>
                </c:pt>
                <c:pt idx="13">
                  <c:v>1937</c:v>
                </c:pt>
                <c:pt idx="14">
                  <c:v>2373</c:v>
                </c:pt>
                <c:pt idx="15">
                  <c:v>3714</c:v>
                </c:pt>
                <c:pt idx="16">
                  <c:v>4463</c:v>
                </c:pt>
                <c:pt idx="17">
                  <c:v>5682</c:v>
                </c:pt>
                <c:pt idx="18">
                  <c:v>11911</c:v>
                </c:pt>
                <c:pt idx="19">
                  <c:v>12575</c:v>
                </c:pt>
                <c:pt idx="20">
                  <c:v>12575.5</c:v>
                </c:pt>
                <c:pt idx="21">
                  <c:v>15293</c:v>
                </c:pt>
                <c:pt idx="22">
                  <c:v>15811.5</c:v>
                </c:pt>
                <c:pt idx="23">
                  <c:v>17646.5</c:v>
                </c:pt>
                <c:pt idx="24">
                  <c:v>17674</c:v>
                </c:pt>
              </c:numCache>
            </c:numRef>
          </c:xVal>
          <c:yVal>
            <c:numRef>
              <c:f>'A (3)'!$M$21:$M$473</c:f>
              <c:numCache>
                <c:formatCode>General</c:formatCode>
                <c:ptCount val="45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19A-42D4-B363-E013AD4250E1}"/>
            </c:ext>
          </c:extLst>
        </c:ser>
        <c:ser>
          <c:idx val="6"/>
          <c:order val="6"/>
          <c:tx>
            <c:strRef>
              <c:f>'A (3)'!$N$20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(3)'!$F$21:$F$473</c:f>
              <c:numCache>
                <c:formatCode>General</c:formatCode>
                <c:ptCount val="453"/>
                <c:pt idx="0">
                  <c:v>-9228</c:v>
                </c:pt>
                <c:pt idx="1">
                  <c:v>-8667</c:v>
                </c:pt>
                <c:pt idx="2">
                  <c:v>-5607</c:v>
                </c:pt>
                <c:pt idx="3">
                  <c:v>-2497</c:v>
                </c:pt>
                <c:pt idx="4">
                  <c:v>-2290</c:v>
                </c:pt>
                <c:pt idx="5">
                  <c:v>-1929</c:v>
                </c:pt>
                <c:pt idx="6">
                  <c:v>-1095</c:v>
                </c:pt>
                <c:pt idx="7">
                  <c:v>-508</c:v>
                </c:pt>
                <c:pt idx="8">
                  <c:v>-141</c:v>
                </c:pt>
                <c:pt idx="9">
                  <c:v>0</c:v>
                </c:pt>
                <c:pt idx="10">
                  <c:v>1215</c:v>
                </c:pt>
                <c:pt idx="11">
                  <c:v>1381</c:v>
                </c:pt>
                <c:pt idx="12">
                  <c:v>1922</c:v>
                </c:pt>
                <c:pt idx="13">
                  <c:v>1937</c:v>
                </c:pt>
                <c:pt idx="14">
                  <c:v>2373</c:v>
                </c:pt>
                <c:pt idx="15">
                  <c:v>3714</c:v>
                </c:pt>
                <c:pt idx="16">
                  <c:v>4463</c:v>
                </c:pt>
                <c:pt idx="17">
                  <c:v>5682</c:v>
                </c:pt>
                <c:pt idx="18">
                  <c:v>11911</c:v>
                </c:pt>
                <c:pt idx="19">
                  <c:v>12575</c:v>
                </c:pt>
                <c:pt idx="20">
                  <c:v>12575.5</c:v>
                </c:pt>
                <c:pt idx="21">
                  <c:v>15293</c:v>
                </c:pt>
                <c:pt idx="22">
                  <c:v>15811.5</c:v>
                </c:pt>
                <c:pt idx="23">
                  <c:v>17646.5</c:v>
                </c:pt>
                <c:pt idx="24">
                  <c:v>17674</c:v>
                </c:pt>
              </c:numCache>
            </c:numRef>
          </c:xVal>
          <c:yVal>
            <c:numRef>
              <c:f>'A (3)'!$N$21:$N$473</c:f>
              <c:numCache>
                <c:formatCode>General</c:formatCode>
                <c:ptCount val="453"/>
                <c:pt idx="0">
                  <c:v>3.3619600002566585E-2</c:v>
                </c:pt>
                <c:pt idx="1">
                  <c:v>2.4306899998919107E-2</c:v>
                </c:pt>
                <c:pt idx="2">
                  <c:v>3.0964900000981288E-2</c:v>
                </c:pt>
                <c:pt idx="3">
                  <c:v>5.8790000184671953E-4</c:v>
                </c:pt>
                <c:pt idx="4">
                  <c:v>2.5402999999641906E-2</c:v>
                </c:pt>
                <c:pt idx="5">
                  <c:v>6.230300001334399E-3</c:v>
                </c:pt>
                <c:pt idx="6">
                  <c:v>2.1665000022039749E-3</c:v>
                </c:pt>
                <c:pt idx="7">
                  <c:v>-1.6884399999980815E-2</c:v>
                </c:pt>
                <c:pt idx="8">
                  <c:v>-6.3813000015215948E-3</c:v>
                </c:pt>
                <c:pt idx="9">
                  <c:v>-9.9999999656574801E-4</c:v>
                </c:pt>
                <c:pt idx="10">
                  <c:v>3.4949999826494604E-4</c:v>
                </c:pt>
                <c:pt idx="11">
                  <c:v>5.7133000009343959E-3</c:v>
                </c:pt>
                <c:pt idx="12">
                  <c:v>-1.4185400003043469E-2</c:v>
                </c:pt>
                <c:pt idx="13">
                  <c:v>-5.9958999991067685E-3</c:v>
                </c:pt>
                <c:pt idx="14">
                  <c:v>-1.5221099994960241E-2</c:v>
                </c:pt>
                <c:pt idx="15">
                  <c:v>-1.6797999996924773E-3</c:v>
                </c:pt>
                <c:pt idx="16">
                  <c:v>7.5159000043640845E-3</c:v>
                </c:pt>
                <c:pt idx="17">
                  <c:v>-1.0173999980906956E-3</c:v>
                </c:pt>
                <c:pt idx="18">
                  <c:v>-2.5769999774638563E-4</c:v>
                </c:pt>
                <c:pt idx="19">
                  <c:v>1.9750000501517206E-4</c:v>
                </c:pt>
                <c:pt idx="20">
                  <c:v>1.8371500045759603E-3</c:v>
                </c:pt>
                <c:pt idx="21">
                  <c:v>5.3349000008893199E-3</c:v>
                </c:pt>
                <c:pt idx="22">
                  <c:v>3.6519499990390614E-3</c:v>
                </c:pt>
                <c:pt idx="23">
                  <c:v>2.0767450005223509E-2</c:v>
                </c:pt>
                <c:pt idx="24">
                  <c:v>1.6048199999204371E-2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19A-42D4-B363-E013AD4250E1}"/>
            </c:ext>
          </c:extLst>
        </c:ser>
        <c:ser>
          <c:idx val="7"/>
          <c:order val="7"/>
          <c:tx>
            <c:strRef>
              <c:f>'A (3)'!$O$20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(3)'!$F$21:$F$473</c:f>
              <c:numCache>
                <c:formatCode>General</c:formatCode>
                <c:ptCount val="453"/>
                <c:pt idx="0">
                  <c:v>-9228</c:v>
                </c:pt>
                <c:pt idx="1">
                  <c:v>-8667</c:v>
                </c:pt>
                <c:pt idx="2">
                  <c:v>-5607</c:v>
                </c:pt>
                <c:pt idx="3">
                  <c:v>-2497</c:v>
                </c:pt>
                <c:pt idx="4">
                  <c:v>-2290</c:v>
                </c:pt>
                <c:pt idx="5">
                  <c:v>-1929</c:v>
                </c:pt>
                <c:pt idx="6">
                  <c:v>-1095</c:v>
                </c:pt>
                <c:pt idx="7">
                  <c:v>-508</c:v>
                </c:pt>
                <c:pt idx="8">
                  <c:v>-141</c:v>
                </c:pt>
                <c:pt idx="9">
                  <c:v>0</c:v>
                </c:pt>
                <c:pt idx="10">
                  <c:v>1215</c:v>
                </c:pt>
                <c:pt idx="11">
                  <c:v>1381</c:v>
                </c:pt>
                <c:pt idx="12">
                  <c:v>1922</c:v>
                </c:pt>
                <c:pt idx="13">
                  <c:v>1937</c:v>
                </c:pt>
                <c:pt idx="14">
                  <c:v>2373</c:v>
                </c:pt>
                <c:pt idx="15">
                  <c:v>3714</c:v>
                </c:pt>
                <c:pt idx="16">
                  <c:v>4463</c:v>
                </c:pt>
                <c:pt idx="17">
                  <c:v>5682</c:v>
                </c:pt>
                <c:pt idx="18">
                  <c:v>11911</c:v>
                </c:pt>
                <c:pt idx="19">
                  <c:v>12575</c:v>
                </c:pt>
                <c:pt idx="20">
                  <c:v>12575.5</c:v>
                </c:pt>
                <c:pt idx="21">
                  <c:v>15293</c:v>
                </c:pt>
                <c:pt idx="22">
                  <c:v>15811.5</c:v>
                </c:pt>
                <c:pt idx="23">
                  <c:v>17646.5</c:v>
                </c:pt>
                <c:pt idx="24">
                  <c:v>17674</c:v>
                </c:pt>
              </c:numCache>
            </c:numRef>
          </c:xVal>
          <c:yVal>
            <c:numRef>
              <c:f>'A (3)'!$O$21:$O$473</c:f>
              <c:numCache>
                <c:formatCode>General</c:formatCode>
                <c:ptCount val="45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19A-42D4-B363-E013AD4250E1}"/>
            </c:ext>
          </c:extLst>
        </c:ser>
        <c:ser>
          <c:idx val="8"/>
          <c:order val="8"/>
          <c:tx>
            <c:strRef>
              <c:f>'A (3)'!$V$1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(3)'!$U$2:$U$17</c:f>
              <c:numCache>
                <c:formatCode>General</c:formatCode>
                <c:ptCount val="16"/>
                <c:pt idx="0">
                  <c:v>-10000</c:v>
                </c:pt>
                <c:pt idx="1">
                  <c:v>-8000</c:v>
                </c:pt>
                <c:pt idx="2">
                  <c:v>-6000</c:v>
                </c:pt>
                <c:pt idx="3">
                  <c:v>-4000</c:v>
                </c:pt>
                <c:pt idx="4">
                  <c:v>-2000</c:v>
                </c:pt>
                <c:pt idx="5">
                  <c:v>0</c:v>
                </c:pt>
                <c:pt idx="6">
                  <c:v>2000</c:v>
                </c:pt>
                <c:pt idx="7">
                  <c:v>4000</c:v>
                </c:pt>
                <c:pt idx="8">
                  <c:v>6000</c:v>
                </c:pt>
                <c:pt idx="9">
                  <c:v>8000</c:v>
                </c:pt>
                <c:pt idx="10">
                  <c:v>10000</c:v>
                </c:pt>
                <c:pt idx="11">
                  <c:v>12000</c:v>
                </c:pt>
                <c:pt idx="12">
                  <c:v>14000</c:v>
                </c:pt>
                <c:pt idx="13">
                  <c:v>16000</c:v>
                </c:pt>
                <c:pt idx="14">
                  <c:v>18000</c:v>
                </c:pt>
                <c:pt idx="15">
                  <c:v>20000</c:v>
                </c:pt>
              </c:numCache>
            </c:numRef>
          </c:xVal>
          <c:yVal>
            <c:numRef>
              <c:f>'A (3)'!$V$2:$V$17</c:f>
              <c:numCache>
                <c:formatCode>General</c:formatCode>
                <c:ptCount val="16"/>
                <c:pt idx="0">
                  <c:v>3.894711811694028E-2</c:v>
                </c:pt>
                <c:pt idx="1">
                  <c:v>2.8329136914311093E-2</c:v>
                </c:pt>
                <c:pt idx="2">
                  <c:v>1.9125540636042861E-2</c:v>
                </c:pt>
                <c:pt idx="3">
                  <c:v>1.1336329282135578E-2</c:v>
                </c:pt>
                <c:pt idx="4">
                  <c:v>4.9615028525892488E-3</c:v>
                </c:pt>
                <c:pt idx="5">
                  <c:v>1.0613474038732798E-6</c:v>
                </c:pt>
                <c:pt idx="6">
                  <c:v>-3.5449952334205503E-3</c:v>
                </c:pt>
                <c:pt idx="7">
                  <c:v>-5.676666889884021E-3</c:v>
                </c:pt>
                <c:pt idx="8">
                  <c:v>-6.3939536219865378E-3</c:v>
                </c:pt>
                <c:pt idx="9">
                  <c:v>-5.6968554297281045E-3</c:v>
                </c:pt>
                <c:pt idx="10">
                  <c:v>-3.5853723131087159E-3</c:v>
                </c:pt>
                <c:pt idx="11">
                  <c:v>-5.9504272128373809E-5</c:v>
                </c:pt>
                <c:pt idx="12">
                  <c:v>4.8807486932129183E-3</c:v>
                </c:pt>
                <c:pt idx="13">
                  <c:v>1.1235386582915161E-2</c:v>
                </c:pt>
                <c:pt idx="14">
                  <c:v>1.900440939697836E-2</c:v>
                </c:pt>
                <c:pt idx="15">
                  <c:v>2.8187817135402513E-2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219A-42D4-B363-E013AD425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6765376"/>
        <c:axId val="1"/>
      </c:scatterChart>
      <c:valAx>
        <c:axId val="79676537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404958677685952"/>
              <c:y val="0.85714285714285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3.3057851239669422E-2"/>
              <c:y val="0.364741641337386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6765376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1.9834710743801654E-2"/>
          <c:y val="0.92097264437689974"/>
          <c:w val="0.93388429752066116"/>
          <c:h val="0.9817629179331307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V401 Cyg -- O-C Diagram</a:t>
            </a:r>
          </a:p>
        </c:rich>
      </c:tx>
      <c:layout>
        <c:manualLayout>
          <c:xMode val="edge"/>
          <c:yMode val="edge"/>
          <c:x val="0.37912087912087911"/>
          <c:y val="3.48101265822784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681318681318687E-2"/>
          <c:y val="0.12658247407547046"/>
          <c:w val="0.89697802197802201"/>
          <c:h val="0.66772255074810671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(3)'!$E$20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(3)'!$D$21:$D$176</c:f>
              <c:numCache>
                <c:formatCode>General</c:formatCode>
                <c:ptCount val="156"/>
                <c:pt idx="0">
                  <c:v>-0.92279999999999995</c:v>
                </c:pt>
                <c:pt idx="1">
                  <c:v>-0.86670000000000003</c:v>
                </c:pt>
                <c:pt idx="2">
                  <c:v>-0.56069999999999998</c:v>
                </c:pt>
                <c:pt idx="3">
                  <c:v>-0.24970000000000001</c:v>
                </c:pt>
                <c:pt idx="4">
                  <c:v>-0.22900000000000001</c:v>
                </c:pt>
                <c:pt idx="5">
                  <c:v>-0.19289999999999999</c:v>
                </c:pt>
                <c:pt idx="6">
                  <c:v>-0.1095</c:v>
                </c:pt>
                <c:pt idx="7">
                  <c:v>-5.0799999999999998E-2</c:v>
                </c:pt>
                <c:pt idx="8">
                  <c:v>-1.41E-2</c:v>
                </c:pt>
                <c:pt idx="9">
                  <c:v>0</c:v>
                </c:pt>
                <c:pt idx="10">
                  <c:v>0.1215</c:v>
                </c:pt>
                <c:pt idx="11">
                  <c:v>0.1381</c:v>
                </c:pt>
                <c:pt idx="12">
                  <c:v>0.19220000000000001</c:v>
                </c:pt>
                <c:pt idx="13">
                  <c:v>0.19370000000000001</c:v>
                </c:pt>
                <c:pt idx="14">
                  <c:v>0.23730000000000001</c:v>
                </c:pt>
                <c:pt idx="15">
                  <c:v>0.37140000000000001</c:v>
                </c:pt>
                <c:pt idx="16">
                  <c:v>0.44629999999999997</c:v>
                </c:pt>
                <c:pt idx="17">
                  <c:v>0.56820000000000004</c:v>
                </c:pt>
                <c:pt idx="18">
                  <c:v>1.1911</c:v>
                </c:pt>
                <c:pt idx="19">
                  <c:v>1.2575000000000001</c:v>
                </c:pt>
                <c:pt idx="20">
                  <c:v>1.2575499999999999</c:v>
                </c:pt>
                <c:pt idx="21">
                  <c:v>1.5293000000000001</c:v>
                </c:pt>
                <c:pt idx="22">
                  <c:v>1.5811500000000001</c:v>
                </c:pt>
                <c:pt idx="23">
                  <c:v>1.7646500000000001</c:v>
                </c:pt>
                <c:pt idx="24">
                  <c:v>1.7674000000000001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</c:numCache>
            </c:numRef>
          </c:xVal>
          <c:yVal>
            <c:numRef>
              <c:f>'Q_fit (3)'!$E$21:$E$176</c:f>
              <c:numCache>
                <c:formatCode>General</c:formatCode>
                <c:ptCount val="156"/>
                <c:pt idx="0">
                  <c:v>3.4619599999132333E-2</c:v>
                </c:pt>
                <c:pt idx="1">
                  <c:v>2.5306899995484855E-2</c:v>
                </c:pt>
                <c:pt idx="2">
                  <c:v>3.1964899997547036E-2</c:v>
                </c:pt>
                <c:pt idx="3">
                  <c:v>1.5878999984124675E-3</c:v>
                </c:pt>
                <c:pt idx="4">
                  <c:v>2.6402999996207654E-2</c:v>
                </c:pt>
                <c:pt idx="5">
                  <c:v>7.230299997900147E-3</c:v>
                </c:pt>
                <c:pt idx="6">
                  <c:v>3.1664999987697229E-3</c:v>
                </c:pt>
                <c:pt idx="7">
                  <c:v>-1.5884400003415067E-2</c:v>
                </c:pt>
                <c:pt idx="8">
                  <c:v>-5.3813000049558468E-3</c:v>
                </c:pt>
                <c:pt idx="9">
                  <c:v>0</c:v>
                </c:pt>
                <c:pt idx="10">
                  <c:v>1.349499994830694E-3</c:v>
                </c:pt>
                <c:pt idx="11">
                  <c:v>6.7132999975001439E-3</c:v>
                </c:pt>
                <c:pt idx="12">
                  <c:v>-1.3185400006477721E-2</c:v>
                </c:pt>
                <c:pt idx="13">
                  <c:v>-4.9959000025410205E-3</c:v>
                </c:pt>
                <c:pt idx="14">
                  <c:v>-1.4221099998394493E-2</c:v>
                </c:pt>
                <c:pt idx="15">
                  <c:v>-6.7980000312672928E-4</c:v>
                </c:pt>
                <c:pt idx="16">
                  <c:v>8.5159000009298325E-3</c:v>
                </c:pt>
                <c:pt idx="17">
                  <c:v>-1.7400001524947584E-5</c:v>
                </c:pt>
                <c:pt idx="18">
                  <c:v>7.4229999881936237E-4</c:v>
                </c:pt>
                <c:pt idx="19">
                  <c:v>1.1975000015809201E-3</c:v>
                </c:pt>
                <c:pt idx="20">
                  <c:v>2.8371500011417083E-3</c:v>
                </c:pt>
                <c:pt idx="21">
                  <c:v>6.3348999974550679E-3</c:v>
                </c:pt>
                <c:pt idx="22">
                  <c:v>4.651950002880767E-3</c:v>
                </c:pt>
                <c:pt idx="23">
                  <c:v>2.1767450001789257E-2</c:v>
                </c:pt>
                <c:pt idx="24">
                  <c:v>1.7048199995770119E-2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0BD-4E4F-9C05-F5E9F5E22623}"/>
            </c:ext>
          </c:extLst>
        </c:ser>
        <c:ser>
          <c:idx val="1"/>
          <c:order val="1"/>
          <c:tx>
            <c:strRef>
              <c:f>'Q_fit (3)'!$V$1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(3)'!$U$2:$U$21</c:f>
              <c:numCache>
                <c:formatCode>General</c:formatCode>
                <c:ptCount val="20"/>
                <c:pt idx="0">
                  <c:v>-1</c:v>
                </c:pt>
                <c:pt idx="1">
                  <c:v>-0.8</c:v>
                </c:pt>
                <c:pt idx="2">
                  <c:v>-0.6</c:v>
                </c:pt>
                <c:pt idx="3">
                  <c:v>-0.4</c:v>
                </c:pt>
                <c:pt idx="4">
                  <c:v>-0.2</c:v>
                </c:pt>
                <c:pt idx="5">
                  <c:v>0</c:v>
                </c:pt>
                <c:pt idx="6">
                  <c:v>0.2</c:v>
                </c:pt>
                <c:pt idx="7">
                  <c:v>0.4</c:v>
                </c:pt>
                <c:pt idx="8">
                  <c:v>0.6</c:v>
                </c:pt>
                <c:pt idx="9">
                  <c:v>0.8</c:v>
                </c:pt>
                <c:pt idx="10">
                  <c:v>1</c:v>
                </c:pt>
                <c:pt idx="11">
                  <c:v>1.2</c:v>
                </c:pt>
                <c:pt idx="12">
                  <c:v>1.4</c:v>
                </c:pt>
                <c:pt idx="13">
                  <c:v>1.6</c:v>
                </c:pt>
                <c:pt idx="14">
                  <c:v>1.8</c:v>
                </c:pt>
                <c:pt idx="15">
                  <c:v>2</c:v>
                </c:pt>
                <c:pt idx="16">
                  <c:v>2.2000000000000002</c:v>
                </c:pt>
              </c:numCache>
            </c:numRef>
          </c:xVal>
          <c:yVal>
            <c:numRef>
              <c:f>'Q_fit (3)'!$V$2:$V$21</c:f>
              <c:numCache>
                <c:formatCode>General</c:formatCode>
                <c:ptCount val="20"/>
                <c:pt idx="0">
                  <c:v>3.804321531887795E-2</c:v>
                </c:pt>
                <c:pt idx="1">
                  <c:v>2.8031090774437342E-2</c:v>
                </c:pt>
                <c:pt idx="2">
                  <c:v>1.934090854018242E-2</c:v>
                </c:pt>
                <c:pt idx="3">
                  <c:v>1.1972668616113194E-2</c:v>
                </c:pt>
                <c:pt idx="4">
                  <c:v>5.9263710022296554E-3</c:v>
                </c:pt>
                <c:pt idx="5">
                  <c:v>1.2020156985318078E-3</c:v>
                </c:pt>
                <c:pt idx="6">
                  <c:v>-2.2003972949803489E-3</c:v>
                </c:pt>
                <c:pt idx="7">
                  <c:v>-4.2808679783068147E-3</c:v>
                </c:pt>
                <c:pt idx="8">
                  <c:v>-5.0393963514475879E-3</c:v>
                </c:pt>
                <c:pt idx="9">
                  <c:v>-4.4759824144026718E-3</c:v>
                </c:pt>
                <c:pt idx="10">
                  <c:v>-2.5906261671720665E-3</c:v>
                </c:pt>
                <c:pt idx="11">
                  <c:v>6.1667239024423143E-4</c:v>
                </c:pt>
                <c:pt idx="12">
                  <c:v>5.1459132578462186E-3</c:v>
                </c:pt>
                <c:pt idx="13">
                  <c:v>1.0997096435633909E-2</c:v>
                </c:pt>
                <c:pt idx="14">
                  <c:v>1.8170221923607274E-2</c:v>
                </c:pt>
                <c:pt idx="15">
                  <c:v>2.6665289721766336E-2</c:v>
                </c:pt>
                <c:pt idx="16">
                  <c:v>3.6482299830111101E-2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0BD-4E4F-9C05-F5E9F5E226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3391656"/>
        <c:axId val="1"/>
      </c:scatterChart>
      <c:valAx>
        <c:axId val="793391656"/>
        <c:scaling>
          <c:orientation val="minMax"/>
          <c:max val="2"/>
          <c:min val="-1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4"/>
          <c:min val="-0.0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3391656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44642857142857145"/>
          <c:y val="0.91139373401109669"/>
          <c:w val="0.58791208791208793"/>
          <c:h val="0.9746848732516030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1200" verticalDpi="12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V401 Cyg -- O-C Diagr.</a:t>
            </a:r>
          </a:p>
        </c:rich>
      </c:tx>
      <c:layout>
        <c:manualLayout>
          <c:xMode val="edge"/>
          <c:yMode val="edge"/>
          <c:x val="0.39360445257995885"/>
          <c:y val="3.36391437308868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791005764488396E-2"/>
          <c:y val="0.13761508987686913"/>
          <c:w val="0.87822983720335224"/>
          <c:h val="0.6360875265419728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(4)'!$H$20:$H$20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(4)'!$F$21:$F$859</c:f>
              <c:numCache>
                <c:formatCode>General</c:formatCode>
                <c:ptCount val="839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24410</c:v>
                </c:pt>
                <c:pt idx="111">
                  <c:v>24514</c:v>
                </c:pt>
                <c:pt idx="112">
                  <c:v>25135</c:v>
                </c:pt>
                <c:pt idx="113">
                  <c:v>25171</c:v>
                </c:pt>
                <c:pt idx="114">
                  <c:v>25243</c:v>
                </c:pt>
                <c:pt idx="115">
                  <c:v>26949</c:v>
                </c:pt>
                <c:pt idx="116">
                  <c:v>29478.5</c:v>
                </c:pt>
                <c:pt idx="117">
                  <c:v>30078</c:v>
                </c:pt>
              </c:numCache>
            </c:numRef>
          </c:xVal>
          <c:yVal>
            <c:numRef>
              <c:f>'A (4)'!$H$21:$H$859</c:f>
              <c:numCache>
                <c:formatCode>General</c:formatCode>
                <c:ptCount val="839"/>
                <c:pt idx="85">
                  <c:v>1.4770119996683206E-2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CD5-43F5-B233-47154A97DF28}"/>
            </c:ext>
          </c:extLst>
        </c:ser>
        <c:ser>
          <c:idx val="1"/>
          <c:order val="1"/>
          <c:tx>
            <c:strRef>
              <c:f>'A (4)'!$I$20:$I$20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(4)'!$F$21:$F$859</c:f>
              <c:numCache>
                <c:formatCode>General</c:formatCode>
                <c:ptCount val="839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24410</c:v>
                </c:pt>
                <c:pt idx="111">
                  <c:v>24514</c:v>
                </c:pt>
                <c:pt idx="112">
                  <c:v>25135</c:v>
                </c:pt>
                <c:pt idx="113">
                  <c:v>25171</c:v>
                </c:pt>
                <c:pt idx="114">
                  <c:v>25243</c:v>
                </c:pt>
                <c:pt idx="115">
                  <c:v>26949</c:v>
                </c:pt>
                <c:pt idx="116">
                  <c:v>29478.5</c:v>
                </c:pt>
                <c:pt idx="117">
                  <c:v>30078</c:v>
                </c:pt>
              </c:numCache>
            </c:numRef>
          </c:xVal>
          <c:yVal>
            <c:numRef>
              <c:f>'A (4)'!$I$21:$I$859</c:f>
              <c:numCache>
                <c:formatCode>General</c:formatCode>
                <c:ptCount val="839"/>
                <c:pt idx="61">
                  <c:v>-3.1970240001101047E-2</c:v>
                </c:pt>
                <c:pt idx="62">
                  <c:v>-2.5037384999450296E-2</c:v>
                </c:pt>
                <c:pt idx="63">
                  <c:v>-4.233202499744948E-2</c:v>
                </c:pt>
                <c:pt idx="64">
                  <c:v>1.8716909995418973E-2</c:v>
                </c:pt>
                <c:pt idx="70">
                  <c:v>8.5412499902304262E-4</c:v>
                </c:pt>
                <c:pt idx="71">
                  <c:v>-2.4199250001402106E-2</c:v>
                </c:pt>
                <c:pt idx="72">
                  <c:v>4.6056850042077713E-3</c:v>
                </c:pt>
                <c:pt idx="73">
                  <c:v>7.391960003587883E-3</c:v>
                </c:pt>
                <c:pt idx="74">
                  <c:v>1.7904989996168297E-2</c:v>
                </c:pt>
                <c:pt idx="75">
                  <c:v>2.8271440001844894E-2</c:v>
                </c:pt>
                <c:pt idx="77">
                  <c:v>1.331126999866683E-2</c:v>
                </c:pt>
                <c:pt idx="78">
                  <c:v>-3.2501499663339928E-4</c:v>
                </c:pt>
                <c:pt idx="80">
                  <c:v>1.7957784999452997E-2</c:v>
                </c:pt>
                <c:pt idx="81">
                  <c:v>9.4936899986350909E-3</c:v>
                </c:pt>
                <c:pt idx="82">
                  <c:v>2.1846370000275783E-2</c:v>
                </c:pt>
                <c:pt idx="83">
                  <c:v>1.5131904998270329E-2</c:v>
                </c:pt>
                <c:pt idx="84">
                  <c:v>7.7701199988950975E-3</c:v>
                </c:pt>
                <c:pt idx="88">
                  <c:v>1.8087245000060648E-2</c:v>
                </c:pt>
                <c:pt idx="89">
                  <c:v>1.8917789995612111E-2</c:v>
                </c:pt>
                <c:pt idx="90">
                  <c:v>3.3975830003328156E-2</c:v>
                </c:pt>
                <c:pt idx="91">
                  <c:v>3.3899579997523688E-2</c:v>
                </c:pt>
                <c:pt idx="92">
                  <c:v>5.0774395000189543E-2</c:v>
                </c:pt>
                <c:pt idx="93">
                  <c:v>5.8127074997173622E-2</c:v>
                </c:pt>
                <c:pt idx="94">
                  <c:v>2.6604940001561772E-2</c:v>
                </c:pt>
                <c:pt idx="95">
                  <c:v>2.7133445008075796E-2</c:v>
                </c:pt>
                <c:pt idx="96">
                  <c:v>1.8374710001808126E-2</c:v>
                </c:pt>
                <c:pt idx="97">
                  <c:v>0.11768769999616779</c:v>
                </c:pt>
                <c:pt idx="98">
                  <c:v>2.5263294999604113E-2</c:v>
                </c:pt>
                <c:pt idx="100">
                  <c:v>2.9490789995179512E-2</c:v>
                </c:pt>
                <c:pt idx="101">
                  <c:v>4.6606869997049216E-2</c:v>
                </c:pt>
                <c:pt idx="102">
                  <c:v>5.0539725001726765E-2</c:v>
                </c:pt>
                <c:pt idx="103">
                  <c:v>4.6082000000751577E-2</c:v>
                </c:pt>
                <c:pt idx="104">
                  <c:v>3.9956815002369694E-2</c:v>
                </c:pt>
                <c:pt idx="105">
                  <c:v>4.7434679996513296E-2</c:v>
                </c:pt>
                <c:pt idx="106">
                  <c:v>5.2536989998770878E-2</c:v>
                </c:pt>
                <c:pt idx="107">
                  <c:v>4.2889670003205538E-2</c:v>
                </c:pt>
                <c:pt idx="108">
                  <c:v>3.0666840000776574E-2</c:v>
                </c:pt>
                <c:pt idx="109">
                  <c:v>4.5372199994744733E-2</c:v>
                </c:pt>
                <c:pt idx="112">
                  <c:v>4.706764999718871E-2</c:v>
                </c:pt>
                <c:pt idx="113">
                  <c:v>5.1125689999025781E-2</c:v>
                </c:pt>
                <c:pt idx="114">
                  <c:v>3.0241770000429824E-2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CD5-43F5-B233-47154A97DF28}"/>
            </c:ext>
          </c:extLst>
        </c:ser>
        <c:ser>
          <c:idx val="2"/>
          <c:order val="2"/>
          <c:tx>
            <c:strRef>
              <c:f>'A (4)'!$J$20:$J$20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(4)'!$F$21:$F$859</c:f>
              <c:numCache>
                <c:formatCode>General</c:formatCode>
                <c:ptCount val="839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24410</c:v>
                </c:pt>
                <c:pt idx="111">
                  <c:v>24514</c:v>
                </c:pt>
                <c:pt idx="112">
                  <c:v>25135</c:v>
                </c:pt>
                <c:pt idx="113">
                  <c:v>25171</c:v>
                </c:pt>
                <c:pt idx="114">
                  <c:v>25243</c:v>
                </c:pt>
                <c:pt idx="115">
                  <c:v>26949</c:v>
                </c:pt>
                <c:pt idx="116">
                  <c:v>29478.5</c:v>
                </c:pt>
                <c:pt idx="117">
                  <c:v>30078</c:v>
                </c:pt>
              </c:numCache>
            </c:numRef>
          </c:xVal>
          <c:yVal>
            <c:numRef>
              <c:f>'A (4)'!$J$21:$J$859</c:f>
              <c:numCache>
                <c:formatCode>General</c:formatCode>
                <c:ptCount val="839"/>
                <c:pt idx="65">
                  <c:v>2.4142900001606904E-3</c:v>
                </c:pt>
                <c:pt idx="66">
                  <c:v>3.4142899967264384E-3</c:v>
                </c:pt>
                <c:pt idx="67">
                  <c:v>1.1414289998356253E-2</c:v>
                </c:pt>
                <c:pt idx="68">
                  <c:v>3.9292500005103648E-3</c:v>
                </c:pt>
                <c:pt idx="69">
                  <c:v>5.5689450018689968E-3</c:v>
                </c:pt>
                <c:pt idx="116">
                  <c:v>6.5598115004831925E-2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CD5-43F5-B233-47154A97DF28}"/>
            </c:ext>
          </c:extLst>
        </c:ser>
        <c:ser>
          <c:idx val="3"/>
          <c:order val="3"/>
          <c:tx>
            <c:strRef>
              <c:f>'A (4)'!$K$20:$K$20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(4)'!$F$21:$F$859</c:f>
              <c:numCache>
                <c:formatCode>General</c:formatCode>
                <c:ptCount val="839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24410</c:v>
                </c:pt>
                <c:pt idx="111">
                  <c:v>24514</c:v>
                </c:pt>
                <c:pt idx="112">
                  <c:v>25135</c:v>
                </c:pt>
                <c:pt idx="113">
                  <c:v>25171</c:v>
                </c:pt>
                <c:pt idx="114">
                  <c:v>25243</c:v>
                </c:pt>
                <c:pt idx="115">
                  <c:v>26949</c:v>
                </c:pt>
                <c:pt idx="116">
                  <c:v>29478.5</c:v>
                </c:pt>
                <c:pt idx="117">
                  <c:v>30078</c:v>
                </c:pt>
              </c:numCache>
            </c:numRef>
          </c:xVal>
          <c:yVal>
            <c:numRef>
              <c:f>'A (4)'!$K$21:$K$859</c:f>
              <c:numCache>
                <c:formatCode>General</c:formatCode>
                <c:ptCount val="839"/>
                <c:pt idx="117">
                  <c:v>7.092242000362603E-2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CD5-43F5-B233-47154A97DF28}"/>
            </c:ext>
          </c:extLst>
        </c:ser>
        <c:ser>
          <c:idx val="4"/>
          <c:order val="4"/>
          <c:tx>
            <c:strRef>
              <c:f>'A (4)'!$L$20</c:f>
              <c:strCache>
                <c:ptCount val="1"/>
                <c:pt idx="0">
                  <c:v>S4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(4)'!$F$21:$F$859</c:f>
              <c:numCache>
                <c:formatCode>General</c:formatCode>
                <c:ptCount val="839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24410</c:v>
                </c:pt>
                <c:pt idx="111">
                  <c:v>24514</c:v>
                </c:pt>
                <c:pt idx="112">
                  <c:v>25135</c:v>
                </c:pt>
                <c:pt idx="113">
                  <c:v>25171</c:v>
                </c:pt>
                <c:pt idx="114">
                  <c:v>25243</c:v>
                </c:pt>
                <c:pt idx="115">
                  <c:v>26949</c:v>
                </c:pt>
                <c:pt idx="116">
                  <c:v>29478.5</c:v>
                </c:pt>
                <c:pt idx="117">
                  <c:v>30078</c:v>
                </c:pt>
              </c:numCache>
            </c:numRef>
          </c:xVal>
          <c:yVal>
            <c:numRef>
              <c:f>'A (4)'!$L$21:$L$859</c:f>
              <c:numCache>
                <c:formatCode>General</c:formatCode>
                <c:ptCount val="83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CD5-43F5-B233-47154A97DF28}"/>
            </c:ext>
          </c:extLst>
        </c:ser>
        <c:ser>
          <c:idx val="5"/>
          <c:order val="5"/>
          <c:tx>
            <c:strRef>
              <c:f>'A (4)'!$M$20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(4)'!$F$21:$F$859</c:f>
              <c:numCache>
                <c:formatCode>General</c:formatCode>
                <c:ptCount val="839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24410</c:v>
                </c:pt>
                <c:pt idx="111">
                  <c:v>24514</c:v>
                </c:pt>
                <c:pt idx="112">
                  <c:v>25135</c:v>
                </c:pt>
                <c:pt idx="113">
                  <c:v>25171</c:v>
                </c:pt>
                <c:pt idx="114">
                  <c:v>25243</c:v>
                </c:pt>
                <c:pt idx="115">
                  <c:v>26949</c:v>
                </c:pt>
                <c:pt idx="116">
                  <c:v>29478.5</c:v>
                </c:pt>
                <c:pt idx="117">
                  <c:v>30078</c:v>
                </c:pt>
              </c:numCache>
            </c:numRef>
          </c:xVal>
          <c:yVal>
            <c:numRef>
              <c:f>'A (4)'!$M$21:$M$859</c:f>
              <c:numCache>
                <c:formatCode>General</c:formatCode>
                <c:ptCount val="83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CD5-43F5-B233-47154A97DF28}"/>
            </c:ext>
          </c:extLst>
        </c:ser>
        <c:ser>
          <c:idx val="6"/>
          <c:order val="6"/>
          <c:tx>
            <c:strRef>
              <c:f>'A (4)'!$N$20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(4)'!$F$21:$F$859</c:f>
              <c:numCache>
                <c:formatCode>General</c:formatCode>
                <c:ptCount val="839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24410</c:v>
                </c:pt>
                <c:pt idx="111">
                  <c:v>24514</c:v>
                </c:pt>
                <c:pt idx="112">
                  <c:v>25135</c:v>
                </c:pt>
                <c:pt idx="113">
                  <c:v>25171</c:v>
                </c:pt>
                <c:pt idx="114">
                  <c:v>25243</c:v>
                </c:pt>
                <c:pt idx="115">
                  <c:v>26949</c:v>
                </c:pt>
                <c:pt idx="116">
                  <c:v>29478.5</c:v>
                </c:pt>
                <c:pt idx="117">
                  <c:v>30078</c:v>
                </c:pt>
              </c:numCache>
            </c:numRef>
          </c:xVal>
          <c:yVal>
            <c:numRef>
              <c:f>'A (4)'!$N$21:$N$859</c:f>
              <c:numCache>
                <c:formatCode>General</c:formatCode>
                <c:ptCount val="839"/>
                <c:pt idx="0">
                  <c:v>3.5389079999731621E-2</c:v>
                </c:pt>
                <c:pt idx="1">
                  <c:v>2.6126869997824542E-2</c:v>
                </c:pt>
                <c:pt idx="2">
                  <c:v>3.876656499778619E-2</c:v>
                </c:pt>
                <c:pt idx="3">
                  <c:v>3.3060270001442404E-2</c:v>
                </c:pt>
                <c:pt idx="4">
                  <c:v>3.1699965002189856E-2</c:v>
                </c:pt>
                <c:pt idx="5">
                  <c:v>2.9631700017489493E-3</c:v>
                </c:pt>
                <c:pt idx="6">
                  <c:v>2.0578509996994399E-2</c:v>
                </c:pt>
                <c:pt idx="7">
                  <c:v>1.4931190002243966E-2</c:v>
                </c:pt>
                <c:pt idx="8">
                  <c:v>6.7969000010634772E-3</c:v>
                </c:pt>
                <c:pt idx="9">
                  <c:v>2.7796900001703762E-2</c:v>
                </c:pt>
                <c:pt idx="10">
                  <c:v>8.6566899990430102E-3</c:v>
                </c:pt>
                <c:pt idx="11">
                  <c:v>4.2028030002256855E-2</c:v>
                </c:pt>
                <c:pt idx="12">
                  <c:v>4.1376269997272175E-2</c:v>
                </c:pt>
                <c:pt idx="13">
                  <c:v>4.6679500010213815E-3</c:v>
                </c:pt>
                <c:pt idx="14">
                  <c:v>1.1097330003394745E-2</c:v>
                </c:pt>
                <c:pt idx="15">
                  <c:v>-1.4330120000522584E-2</c:v>
                </c:pt>
                <c:pt idx="16">
                  <c:v>-1.8499350000638515E-2</c:v>
                </c:pt>
                <c:pt idx="17">
                  <c:v>-1.6793989998404868E-2</c:v>
                </c:pt>
                <c:pt idx="18">
                  <c:v>-3.7939899993943982E-3</c:v>
                </c:pt>
                <c:pt idx="19">
                  <c:v>1.6000000032363459E-3</c:v>
                </c:pt>
                <c:pt idx="20">
                  <c:v>1.0496209994016681E-2</c:v>
                </c:pt>
                <c:pt idx="21">
                  <c:v>2.4556180003855843E-2</c:v>
                </c:pt>
                <c:pt idx="22">
                  <c:v>1.5953130001435056E-2</c:v>
                </c:pt>
                <c:pt idx="23">
                  <c:v>9.6142199981841259E-3</c:v>
                </c:pt>
                <c:pt idx="24">
                  <c:v>-3.3099997381214052E-5</c:v>
                </c:pt>
                <c:pt idx="25">
                  <c:v>3.0319580000650603E-2</c:v>
                </c:pt>
                <c:pt idx="26">
                  <c:v>4.7303000028477982E-3</c:v>
                </c:pt>
                <c:pt idx="27">
                  <c:v>2.7141020000271965E-2</c:v>
                </c:pt>
                <c:pt idx="28">
                  <c:v>3.058850001252722E-3</c:v>
                </c:pt>
                <c:pt idx="29">
                  <c:v>-8.2815400019171648E-3</c:v>
                </c:pt>
                <c:pt idx="30">
                  <c:v>2.3878810003225226E-2</c:v>
                </c:pt>
                <c:pt idx="31">
                  <c:v>-9.5624099994893186E-3</c:v>
                </c:pt>
                <c:pt idx="32">
                  <c:v>8.4375900041777641E-3</c:v>
                </c:pt>
                <c:pt idx="33">
                  <c:v>2.9892580001614988E-2</c:v>
                </c:pt>
                <c:pt idx="34">
                  <c:v>5.608749997918494E-3</c:v>
                </c:pt>
                <c:pt idx="35">
                  <c:v>-2.9849700003978796E-3</c:v>
                </c:pt>
                <c:pt idx="36">
                  <c:v>-1.1412420004489832E-2</c:v>
                </c:pt>
                <c:pt idx="37">
                  <c:v>-1.7727250015013851E-3</c:v>
                </c:pt>
                <c:pt idx="38">
                  <c:v>-4.618519997166004E-3</c:v>
                </c:pt>
                <c:pt idx="39">
                  <c:v>-3.2215699975495227E-3</c:v>
                </c:pt>
                <c:pt idx="40">
                  <c:v>1.7778430003090762E-2</c:v>
                </c:pt>
                <c:pt idx="41">
                  <c:v>-2.4207800001022406E-2</c:v>
                </c:pt>
                <c:pt idx="42">
                  <c:v>-9.8941000032937154E-4</c:v>
                </c:pt>
                <c:pt idx="43">
                  <c:v>-1.2407529997290112E-2</c:v>
                </c:pt>
                <c:pt idx="44">
                  <c:v>-2.8455400024540722E-3</c:v>
                </c:pt>
                <c:pt idx="45">
                  <c:v>1.2544599958346225E-3</c:v>
                </c:pt>
                <c:pt idx="46">
                  <c:v>2.5106850000156555E-2</c:v>
                </c:pt>
                <c:pt idx="47">
                  <c:v>1.816489000339061E-2</c:v>
                </c:pt>
                <c:pt idx="48">
                  <c:v>2.7236700043431483E-3</c:v>
                </c:pt>
                <c:pt idx="49">
                  <c:v>-8.7938000069698319E-4</c:v>
                </c:pt>
                <c:pt idx="50">
                  <c:v>1.0517570000956766E-2</c:v>
                </c:pt>
                <c:pt idx="51">
                  <c:v>2.1517569999559782E-2</c:v>
                </c:pt>
                <c:pt idx="52">
                  <c:v>-3.0045649982639588E-3</c:v>
                </c:pt>
                <c:pt idx="53">
                  <c:v>-1.1526700000104029E-2</c:v>
                </c:pt>
                <c:pt idx="54">
                  <c:v>2.392829000018537E-2</c:v>
                </c:pt>
                <c:pt idx="55">
                  <c:v>1.1884020001161844E-2</c:v>
                </c:pt>
                <c:pt idx="56">
                  <c:v>-8.1250850053038448E-3</c:v>
                </c:pt>
                <c:pt idx="57">
                  <c:v>1.3146680001227651E-2</c:v>
                </c:pt>
                <c:pt idx="58">
                  <c:v>-4.8865549979382195E-3</c:v>
                </c:pt>
                <c:pt idx="59">
                  <c:v>2.0939800015185028E-3</c:v>
                </c:pt>
                <c:pt idx="60">
                  <c:v>2.4520200022379868E-3</c:v>
                </c:pt>
                <c:pt idx="76">
                  <c:v>9.3112699978519231E-3</c:v>
                </c:pt>
                <c:pt idx="79">
                  <c:v>7.6749850049964152E-3</c:v>
                </c:pt>
                <c:pt idx="86">
                  <c:v>2.4955635002697818E-2</c:v>
                </c:pt>
                <c:pt idx="87">
                  <c:v>2.0238859993696678E-2</c:v>
                </c:pt>
                <c:pt idx="99">
                  <c:v>2.6138109999010339E-2</c:v>
                </c:pt>
                <c:pt idx="110">
                  <c:v>4.3509900002391078E-2</c:v>
                </c:pt>
                <c:pt idx="111">
                  <c:v>3.6566460003086831E-2</c:v>
                </c:pt>
                <c:pt idx="115">
                  <c:v>4.5881110003392678E-2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CD5-43F5-B233-47154A97DF28}"/>
            </c:ext>
          </c:extLst>
        </c:ser>
        <c:ser>
          <c:idx val="7"/>
          <c:order val="7"/>
          <c:tx>
            <c:strRef>
              <c:f>'A (4)'!$O$20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(4)'!$F$21:$F$859</c:f>
              <c:numCache>
                <c:formatCode>General</c:formatCode>
                <c:ptCount val="839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24410</c:v>
                </c:pt>
                <c:pt idx="111">
                  <c:v>24514</c:v>
                </c:pt>
                <c:pt idx="112">
                  <c:v>25135</c:v>
                </c:pt>
                <c:pt idx="113">
                  <c:v>25171</c:v>
                </c:pt>
                <c:pt idx="114">
                  <c:v>25243</c:v>
                </c:pt>
                <c:pt idx="115">
                  <c:v>26949</c:v>
                </c:pt>
                <c:pt idx="116">
                  <c:v>29478.5</c:v>
                </c:pt>
                <c:pt idx="117">
                  <c:v>30078</c:v>
                </c:pt>
              </c:numCache>
            </c:numRef>
          </c:xVal>
          <c:yVal>
            <c:numRef>
              <c:f>'A (4)'!$O$21:$O$859</c:f>
              <c:numCache>
                <c:formatCode>General</c:formatCode>
                <c:ptCount val="839"/>
                <c:pt idx="115">
                  <c:v>4.5821426495090134E-2</c:v>
                </c:pt>
                <c:pt idx="116">
                  <c:v>6.5909624091535252E-2</c:v>
                </c:pt>
                <c:pt idx="117">
                  <c:v>7.0670594425225247E-2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CD5-43F5-B233-47154A97DF28}"/>
            </c:ext>
          </c:extLst>
        </c:ser>
        <c:ser>
          <c:idx val="8"/>
          <c:order val="8"/>
          <c:tx>
            <c:strRef>
              <c:f>'A (4)'!$P$20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(4)'!$F$21:$F$859</c:f>
              <c:numCache>
                <c:formatCode>General</c:formatCode>
                <c:ptCount val="839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24410</c:v>
                </c:pt>
                <c:pt idx="111">
                  <c:v>24514</c:v>
                </c:pt>
                <c:pt idx="112">
                  <c:v>25135</c:v>
                </c:pt>
                <c:pt idx="113">
                  <c:v>25171</c:v>
                </c:pt>
                <c:pt idx="114">
                  <c:v>25243</c:v>
                </c:pt>
                <c:pt idx="115">
                  <c:v>26949</c:v>
                </c:pt>
                <c:pt idx="116">
                  <c:v>29478.5</c:v>
                </c:pt>
                <c:pt idx="117">
                  <c:v>30078</c:v>
                </c:pt>
              </c:numCache>
            </c:numRef>
          </c:xVal>
          <c:yVal>
            <c:numRef>
              <c:f>'A (4)'!$P$21:$P$859</c:f>
              <c:numCache>
                <c:formatCode>General</c:formatCode>
                <c:ptCount val="839"/>
                <c:pt idx="0">
                  <c:v>1.7162554488306558E-2</c:v>
                </c:pt>
                <c:pt idx="1">
                  <c:v>1.5631327781879308E-2</c:v>
                </c:pt>
                <c:pt idx="2">
                  <c:v>1.562999122603129E-2</c:v>
                </c:pt>
                <c:pt idx="3">
                  <c:v>8.3911088693509779E-3</c:v>
                </c:pt>
                <c:pt idx="4">
                  <c:v>8.3900793907630798E-3</c:v>
                </c:pt>
                <c:pt idx="5">
                  <c:v>2.9582110272900631E-3</c:v>
                </c:pt>
                <c:pt idx="6">
                  <c:v>2.8072479144146171E-3</c:v>
                </c:pt>
                <c:pt idx="7">
                  <c:v>2.7902998491897081E-3</c:v>
                </c:pt>
                <c:pt idx="8">
                  <c:v>2.6655037633112463E-3</c:v>
                </c:pt>
                <c:pt idx="9">
                  <c:v>2.6655037633112463E-3</c:v>
                </c:pt>
                <c:pt idx="10">
                  <c:v>2.1756105935755127E-3</c:v>
                </c:pt>
                <c:pt idx="11">
                  <c:v>1.5329705722630569E-3</c:v>
                </c:pt>
                <c:pt idx="12">
                  <c:v>1.2742921278609959E-3</c:v>
                </c:pt>
                <c:pt idx="13">
                  <c:v>1.1438490968511319E-3</c:v>
                </c:pt>
                <c:pt idx="14">
                  <c:v>5.4816958932431194E-4</c:v>
                </c:pt>
                <c:pt idx="15">
                  <c:v>5.0136360293360268E-4</c:v>
                </c:pt>
                <c:pt idx="16">
                  <c:v>1.5795322499531891E-4</c:v>
                </c:pt>
                <c:pt idx="17">
                  <c:v>1.3480841132333505E-4</c:v>
                </c:pt>
                <c:pt idx="18">
                  <c:v>1.3480841132333505E-4</c:v>
                </c:pt>
                <c:pt idx="19">
                  <c:v>1.1673213457507573E-6</c:v>
                </c:pt>
                <c:pt idx="20">
                  <c:v>-3.5092764095108964E-5</c:v>
                </c:pt>
                <c:pt idx="21">
                  <c:v>-5.7293659253104855E-4</c:v>
                </c:pt>
                <c:pt idx="22">
                  <c:v>-5.7693805073837274E-4</c:v>
                </c:pt>
                <c:pt idx="23">
                  <c:v>-6.0163509874068045E-4</c:v>
                </c:pt>
                <c:pt idx="24">
                  <c:v>-6.1114346469884893E-4</c:v>
                </c:pt>
                <c:pt idx="25">
                  <c:v>-6.2062292926782971E-4</c:v>
                </c:pt>
                <c:pt idx="26">
                  <c:v>-6.5825177365187563E-4</c:v>
                </c:pt>
                <c:pt idx="27">
                  <c:v>-6.9541819580891796E-4</c:v>
                </c:pt>
                <c:pt idx="28">
                  <c:v>-9.8508678489650546E-4</c:v>
                </c:pt>
                <c:pt idx="29">
                  <c:v>-1.0523938343615876E-3</c:v>
                </c:pt>
                <c:pt idx="30">
                  <c:v>-1.0955155786769978E-3</c:v>
                </c:pt>
                <c:pt idx="31">
                  <c:v>-1.0968289544048744E-3</c:v>
                </c:pt>
                <c:pt idx="32">
                  <c:v>-1.0968289544048744E-3</c:v>
                </c:pt>
                <c:pt idx="33">
                  <c:v>-1.1235762361696171E-3</c:v>
                </c:pt>
                <c:pt idx="34">
                  <c:v>-1.2510372620092851E-3</c:v>
                </c:pt>
                <c:pt idx="35">
                  <c:v>-1.3977583767916133E-3</c:v>
                </c:pt>
                <c:pt idx="36">
                  <c:v>-1.4226173707678935E-3</c:v>
                </c:pt>
                <c:pt idx="37">
                  <c:v>-1.4228912988030326E-3</c:v>
                </c:pt>
                <c:pt idx="38">
                  <c:v>-1.4280863980263264E-3</c:v>
                </c:pt>
                <c:pt idx="39">
                  <c:v>-1.4308133852521084E-3</c:v>
                </c:pt>
                <c:pt idx="40">
                  <c:v>-1.4308133852521084E-3</c:v>
                </c:pt>
                <c:pt idx="41">
                  <c:v>-1.4540583487713228E-3</c:v>
                </c:pt>
                <c:pt idx="42">
                  <c:v>-1.5071974638601487E-3</c:v>
                </c:pt>
                <c:pt idx="43">
                  <c:v>-1.649311381383856E-3</c:v>
                </c:pt>
                <c:pt idx="44">
                  <c:v>-2.0822084521655631E-3</c:v>
                </c:pt>
                <c:pt idx="45">
                  <c:v>-2.0822084521655631E-3</c:v>
                </c:pt>
                <c:pt idx="46">
                  <c:v>-2.164854760957239E-3</c:v>
                </c:pt>
                <c:pt idx="47">
                  <c:v>-2.1664365387614871E-3</c:v>
                </c:pt>
                <c:pt idx="48">
                  <c:v>-2.1665167885506877E-3</c:v>
                </c:pt>
                <c:pt idx="49">
                  <c:v>-2.1667139007020856E-3</c:v>
                </c:pt>
                <c:pt idx="50">
                  <c:v>-2.1669059952511942E-3</c:v>
                </c:pt>
                <c:pt idx="51">
                  <c:v>-2.1669059952511942E-3</c:v>
                </c:pt>
                <c:pt idx="52">
                  <c:v>-2.1670374759622081E-3</c:v>
                </c:pt>
                <c:pt idx="53">
                  <c:v>-2.1671664980481E-3</c:v>
                </c:pt>
                <c:pt idx="54">
                  <c:v>-2.1684948073181463E-3</c:v>
                </c:pt>
                <c:pt idx="55">
                  <c:v>-2.1686878735402803E-3</c:v>
                </c:pt>
                <c:pt idx="56">
                  <c:v>-2.170201280372288E-3</c:v>
                </c:pt>
                <c:pt idx="57">
                  <c:v>-2.1703277347719196E-3</c:v>
                </c:pt>
                <c:pt idx="58">
                  <c:v>-2.1479809667585832E-3</c:v>
                </c:pt>
                <c:pt idx="59">
                  <c:v>-2.0640077742895818E-3</c:v>
                </c:pt>
                <c:pt idx="60">
                  <c:v>-2.0564350370686183E-3</c:v>
                </c:pt>
                <c:pt idx="61">
                  <c:v>6.8262838484601032E-4</c:v>
                </c:pt>
                <c:pt idx="62">
                  <c:v>7.3044967821594628E-4</c:v>
                </c:pt>
                <c:pt idx="63">
                  <c:v>7.5640591632480936E-4</c:v>
                </c:pt>
                <c:pt idx="64">
                  <c:v>8.8404440951843008E-4</c:v>
                </c:pt>
                <c:pt idx="65">
                  <c:v>3.1174864065245077E-3</c:v>
                </c:pt>
                <c:pt idx="66">
                  <c:v>3.1174864065245077E-3</c:v>
                </c:pt>
                <c:pt idx="67">
                  <c:v>3.1174864065245077E-3</c:v>
                </c:pt>
                <c:pt idx="68">
                  <c:v>4.1291306999772358E-3</c:v>
                </c:pt>
                <c:pt idx="69">
                  <c:v>4.1299258222859039E-3</c:v>
                </c:pt>
                <c:pt idx="70">
                  <c:v>7.2435826250408439E-3</c:v>
                </c:pt>
                <c:pt idx="71">
                  <c:v>7.41444529313013E-3</c:v>
                </c:pt>
                <c:pt idx="72">
                  <c:v>8.4543296402257648E-3</c:v>
                </c:pt>
                <c:pt idx="73">
                  <c:v>8.5008465586149159E-3</c:v>
                </c:pt>
                <c:pt idx="74">
                  <c:v>8.6608066376344037E-3</c:v>
                </c:pt>
                <c:pt idx="75">
                  <c:v>8.775792392786478E-3</c:v>
                </c:pt>
                <c:pt idx="76">
                  <c:v>9.1926323382015025E-3</c:v>
                </c:pt>
                <c:pt idx="77">
                  <c:v>9.1926323382015025E-3</c:v>
                </c:pt>
                <c:pt idx="78">
                  <c:v>1.0326975890102357E-2</c:v>
                </c:pt>
                <c:pt idx="79">
                  <c:v>1.0326975890102357E-2</c:v>
                </c:pt>
                <c:pt idx="80">
                  <c:v>1.1518793164818082E-2</c:v>
                </c:pt>
                <c:pt idx="81">
                  <c:v>1.1611543243870513E-2</c:v>
                </c:pt>
                <c:pt idx="82">
                  <c:v>1.1639782500640614E-2</c:v>
                </c:pt>
                <c:pt idx="83">
                  <c:v>1.1773130722105056E-2</c:v>
                </c:pt>
                <c:pt idx="84">
                  <c:v>1.1935659954113324E-2</c:v>
                </c:pt>
                <c:pt idx="85">
                  <c:v>1.1935659954113324E-2</c:v>
                </c:pt>
                <c:pt idx="86">
                  <c:v>1.4774867691364484E-2</c:v>
                </c:pt>
                <c:pt idx="87">
                  <c:v>1.4846665376747819E-2</c:v>
                </c:pt>
                <c:pt idx="88">
                  <c:v>2.996024858053891E-2</c:v>
                </c:pt>
                <c:pt idx="89">
                  <c:v>3.0015938066207556E-2</c:v>
                </c:pt>
                <c:pt idx="90">
                  <c:v>3.0145467440453426E-2</c:v>
                </c:pt>
                <c:pt idx="91">
                  <c:v>3.0597241797062011E-2</c:v>
                </c:pt>
                <c:pt idx="92">
                  <c:v>3.062807632779535E-2</c:v>
                </c:pt>
                <c:pt idx="93">
                  <c:v>3.0671632116610399E-2</c:v>
                </c:pt>
                <c:pt idx="94">
                  <c:v>3.0684341332446605E-2</c:v>
                </c:pt>
                <c:pt idx="95">
                  <c:v>3.2076969468871383E-2</c:v>
                </c:pt>
                <c:pt idx="96">
                  <c:v>3.2312814521339175E-2</c:v>
                </c:pt>
                <c:pt idx="97">
                  <c:v>3.2312814521339175E-2</c:v>
                </c:pt>
                <c:pt idx="98">
                  <c:v>3.2504684765024716E-2</c:v>
                </c:pt>
                <c:pt idx="99">
                  <c:v>3.2536403848865685E-2</c:v>
                </c:pt>
                <c:pt idx="100">
                  <c:v>3.2581208418538551E-2</c:v>
                </c:pt>
                <c:pt idx="101">
                  <c:v>3.2850642765748686E-2</c:v>
                </c:pt>
                <c:pt idx="102">
                  <c:v>3.3017688410992785E-2</c:v>
                </c:pt>
                <c:pt idx="103">
                  <c:v>3.4623483793405421E-2</c:v>
                </c:pt>
                <c:pt idx="104">
                  <c:v>3.4656157375729926E-2</c:v>
                </c:pt>
                <c:pt idx="105">
                  <c:v>3.4669615418531814E-2</c:v>
                </c:pt>
                <c:pt idx="106">
                  <c:v>3.4781219497836399E-2</c:v>
                </c:pt>
                <c:pt idx="107">
                  <c:v>3.4827449869375859E-2</c:v>
                </c:pt>
                <c:pt idx="108">
                  <c:v>3.5225449228405287E-2</c:v>
                </c:pt>
                <c:pt idx="109">
                  <c:v>3.5318492816166155E-2</c:v>
                </c:pt>
                <c:pt idx="110">
                  <c:v>3.7005114489927701E-2</c:v>
                </c:pt>
                <c:pt idx="111">
                  <c:v>3.74186147436339E-2</c:v>
                </c:pt>
                <c:pt idx="112">
                  <c:v>3.9932869373753392E-2</c:v>
                </c:pt>
                <c:pt idx="113">
                  <c:v>4.0080996791941548E-2</c:v>
                </c:pt>
                <c:pt idx="114">
                  <c:v>4.037803196582597E-2</c:v>
                </c:pt>
                <c:pt idx="115">
                  <c:v>4.772051004070757E-2</c:v>
                </c:pt>
                <c:pt idx="116">
                  <c:v>5.9682403113373958E-2</c:v>
                </c:pt>
                <c:pt idx="117">
                  <c:v>6.2705655897709947E-2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ECD5-43F5-B233-47154A97D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6762096"/>
        <c:axId val="1"/>
      </c:scatterChart>
      <c:valAx>
        <c:axId val="796762096"/>
        <c:scaling>
          <c:orientation val="minMax"/>
          <c:max val="36000"/>
          <c:min val="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045575022679357"/>
              <c:y val="0.856271681636125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2"/>
          <c:min val="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5830258302583026E-2"/>
              <c:y val="0.363915336271039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6762096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12054133454720374"/>
          <c:y val="0.9204921861831491"/>
          <c:w val="0.80073891132612107"/>
          <c:h val="0.9816545867546373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V401 Cyg -- O-C Diagr.</a:t>
            </a:r>
          </a:p>
        </c:rich>
      </c:tx>
      <c:layout>
        <c:manualLayout>
          <c:xMode val="edge"/>
          <c:yMode val="edge"/>
          <c:x val="0.35596061253932659"/>
          <c:y val="3.57142857142857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82791629041765"/>
          <c:y val="0.13392896068452581"/>
          <c:w val="0.82781523875274754"/>
          <c:h val="0.6458352104120466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(4)'!$H$20:$H$20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(4)'!$F$21:$F$859</c:f>
              <c:numCache>
                <c:formatCode>General</c:formatCode>
                <c:ptCount val="839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24410</c:v>
                </c:pt>
                <c:pt idx="111">
                  <c:v>24514</c:v>
                </c:pt>
                <c:pt idx="112">
                  <c:v>25135</c:v>
                </c:pt>
                <c:pt idx="113">
                  <c:v>25171</c:v>
                </c:pt>
                <c:pt idx="114">
                  <c:v>25243</c:v>
                </c:pt>
                <c:pt idx="115">
                  <c:v>26949</c:v>
                </c:pt>
                <c:pt idx="116">
                  <c:v>29478.5</c:v>
                </c:pt>
                <c:pt idx="117">
                  <c:v>30078</c:v>
                </c:pt>
              </c:numCache>
            </c:numRef>
          </c:xVal>
          <c:yVal>
            <c:numRef>
              <c:f>'A (4)'!$H$21:$H$859</c:f>
              <c:numCache>
                <c:formatCode>General</c:formatCode>
                <c:ptCount val="839"/>
                <c:pt idx="85">
                  <c:v>1.4770119996683206E-2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36F-4D33-BDA0-1D6F8C6A7DED}"/>
            </c:ext>
          </c:extLst>
        </c:ser>
        <c:ser>
          <c:idx val="1"/>
          <c:order val="1"/>
          <c:tx>
            <c:strRef>
              <c:f>'A (4)'!$I$20:$I$20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(4)'!$F$21:$F$859</c:f>
              <c:numCache>
                <c:formatCode>General</c:formatCode>
                <c:ptCount val="839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24410</c:v>
                </c:pt>
                <c:pt idx="111">
                  <c:v>24514</c:v>
                </c:pt>
                <c:pt idx="112">
                  <c:v>25135</c:v>
                </c:pt>
                <c:pt idx="113">
                  <c:v>25171</c:v>
                </c:pt>
                <c:pt idx="114">
                  <c:v>25243</c:v>
                </c:pt>
                <c:pt idx="115">
                  <c:v>26949</c:v>
                </c:pt>
                <c:pt idx="116">
                  <c:v>29478.5</c:v>
                </c:pt>
                <c:pt idx="117">
                  <c:v>30078</c:v>
                </c:pt>
              </c:numCache>
            </c:numRef>
          </c:xVal>
          <c:yVal>
            <c:numRef>
              <c:f>'A (4)'!$I$21:$I$859</c:f>
              <c:numCache>
                <c:formatCode>General</c:formatCode>
                <c:ptCount val="839"/>
                <c:pt idx="61">
                  <c:v>-3.1970240001101047E-2</c:v>
                </c:pt>
                <c:pt idx="62">
                  <c:v>-2.5037384999450296E-2</c:v>
                </c:pt>
                <c:pt idx="63">
                  <c:v>-4.233202499744948E-2</c:v>
                </c:pt>
                <c:pt idx="64">
                  <c:v>1.8716909995418973E-2</c:v>
                </c:pt>
                <c:pt idx="70">
                  <c:v>8.5412499902304262E-4</c:v>
                </c:pt>
                <c:pt idx="71">
                  <c:v>-2.4199250001402106E-2</c:v>
                </c:pt>
                <c:pt idx="72">
                  <c:v>4.6056850042077713E-3</c:v>
                </c:pt>
                <c:pt idx="73">
                  <c:v>7.391960003587883E-3</c:v>
                </c:pt>
                <c:pt idx="74">
                  <c:v>1.7904989996168297E-2</c:v>
                </c:pt>
                <c:pt idx="75">
                  <c:v>2.8271440001844894E-2</c:v>
                </c:pt>
                <c:pt idx="77">
                  <c:v>1.331126999866683E-2</c:v>
                </c:pt>
                <c:pt idx="78">
                  <c:v>-3.2501499663339928E-4</c:v>
                </c:pt>
                <c:pt idx="80">
                  <c:v>1.7957784999452997E-2</c:v>
                </c:pt>
                <c:pt idx="81">
                  <c:v>9.4936899986350909E-3</c:v>
                </c:pt>
                <c:pt idx="82">
                  <c:v>2.1846370000275783E-2</c:v>
                </c:pt>
                <c:pt idx="83">
                  <c:v>1.5131904998270329E-2</c:v>
                </c:pt>
                <c:pt idx="84">
                  <c:v>7.7701199988950975E-3</c:v>
                </c:pt>
                <c:pt idx="88">
                  <c:v>1.8087245000060648E-2</c:v>
                </c:pt>
                <c:pt idx="89">
                  <c:v>1.8917789995612111E-2</c:v>
                </c:pt>
                <c:pt idx="90">
                  <c:v>3.3975830003328156E-2</c:v>
                </c:pt>
                <c:pt idx="91">
                  <c:v>3.3899579997523688E-2</c:v>
                </c:pt>
                <c:pt idx="92">
                  <c:v>5.0774395000189543E-2</c:v>
                </c:pt>
                <c:pt idx="93">
                  <c:v>5.8127074997173622E-2</c:v>
                </c:pt>
                <c:pt idx="94">
                  <c:v>2.6604940001561772E-2</c:v>
                </c:pt>
                <c:pt idx="95">
                  <c:v>2.7133445008075796E-2</c:v>
                </c:pt>
                <c:pt idx="96">
                  <c:v>1.8374710001808126E-2</c:v>
                </c:pt>
                <c:pt idx="97">
                  <c:v>0.11768769999616779</c:v>
                </c:pt>
                <c:pt idx="98">
                  <c:v>2.5263294999604113E-2</c:v>
                </c:pt>
                <c:pt idx="100">
                  <c:v>2.9490789995179512E-2</c:v>
                </c:pt>
                <c:pt idx="101">
                  <c:v>4.6606869997049216E-2</c:v>
                </c:pt>
                <c:pt idx="102">
                  <c:v>5.0539725001726765E-2</c:v>
                </c:pt>
                <c:pt idx="103">
                  <c:v>4.6082000000751577E-2</c:v>
                </c:pt>
                <c:pt idx="104">
                  <c:v>3.9956815002369694E-2</c:v>
                </c:pt>
                <c:pt idx="105">
                  <c:v>4.7434679996513296E-2</c:v>
                </c:pt>
                <c:pt idx="106">
                  <c:v>5.2536989998770878E-2</c:v>
                </c:pt>
                <c:pt idx="107">
                  <c:v>4.2889670003205538E-2</c:v>
                </c:pt>
                <c:pt idx="108">
                  <c:v>3.0666840000776574E-2</c:v>
                </c:pt>
                <c:pt idx="109">
                  <c:v>4.5372199994744733E-2</c:v>
                </c:pt>
                <c:pt idx="112">
                  <c:v>4.706764999718871E-2</c:v>
                </c:pt>
                <c:pt idx="113">
                  <c:v>5.1125689999025781E-2</c:v>
                </c:pt>
                <c:pt idx="114">
                  <c:v>3.0241770000429824E-2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36F-4D33-BDA0-1D6F8C6A7DED}"/>
            </c:ext>
          </c:extLst>
        </c:ser>
        <c:ser>
          <c:idx val="2"/>
          <c:order val="2"/>
          <c:tx>
            <c:strRef>
              <c:f>'A (4)'!$J$20:$J$20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xVal>
            <c:numRef>
              <c:f>'A (4)'!$F$21:$F$859</c:f>
              <c:numCache>
                <c:formatCode>General</c:formatCode>
                <c:ptCount val="839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24410</c:v>
                </c:pt>
                <c:pt idx="111">
                  <c:v>24514</c:v>
                </c:pt>
                <c:pt idx="112">
                  <c:v>25135</c:v>
                </c:pt>
                <c:pt idx="113">
                  <c:v>25171</c:v>
                </c:pt>
                <c:pt idx="114">
                  <c:v>25243</c:v>
                </c:pt>
                <c:pt idx="115">
                  <c:v>26949</c:v>
                </c:pt>
                <c:pt idx="116">
                  <c:v>29478.5</c:v>
                </c:pt>
                <c:pt idx="117">
                  <c:v>30078</c:v>
                </c:pt>
              </c:numCache>
            </c:numRef>
          </c:xVal>
          <c:yVal>
            <c:numRef>
              <c:f>'A (4)'!$J$21:$J$859</c:f>
              <c:numCache>
                <c:formatCode>General</c:formatCode>
                <c:ptCount val="839"/>
                <c:pt idx="65">
                  <c:v>2.4142900001606904E-3</c:v>
                </c:pt>
                <c:pt idx="66">
                  <c:v>3.4142899967264384E-3</c:v>
                </c:pt>
                <c:pt idx="67">
                  <c:v>1.1414289998356253E-2</c:v>
                </c:pt>
                <c:pt idx="68">
                  <c:v>3.9292500005103648E-3</c:v>
                </c:pt>
                <c:pt idx="69">
                  <c:v>5.5689450018689968E-3</c:v>
                </c:pt>
                <c:pt idx="116">
                  <c:v>6.5598115004831925E-2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36F-4D33-BDA0-1D6F8C6A7DED}"/>
            </c:ext>
          </c:extLst>
        </c:ser>
        <c:ser>
          <c:idx val="3"/>
          <c:order val="3"/>
          <c:tx>
            <c:strRef>
              <c:f>'A (4)'!$K$20:$K$20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6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(4)'!$F$21:$F$859</c:f>
              <c:numCache>
                <c:formatCode>General</c:formatCode>
                <c:ptCount val="839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24410</c:v>
                </c:pt>
                <c:pt idx="111">
                  <c:v>24514</c:v>
                </c:pt>
                <c:pt idx="112">
                  <c:v>25135</c:v>
                </c:pt>
                <c:pt idx="113">
                  <c:v>25171</c:v>
                </c:pt>
                <c:pt idx="114">
                  <c:v>25243</c:v>
                </c:pt>
                <c:pt idx="115">
                  <c:v>26949</c:v>
                </c:pt>
                <c:pt idx="116">
                  <c:v>29478.5</c:v>
                </c:pt>
                <c:pt idx="117">
                  <c:v>30078</c:v>
                </c:pt>
              </c:numCache>
            </c:numRef>
          </c:xVal>
          <c:yVal>
            <c:numRef>
              <c:f>'A (4)'!$K$21:$K$859</c:f>
              <c:numCache>
                <c:formatCode>General</c:formatCode>
                <c:ptCount val="839"/>
                <c:pt idx="117">
                  <c:v>7.092242000362603E-2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36F-4D33-BDA0-1D6F8C6A7DED}"/>
            </c:ext>
          </c:extLst>
        </c:ser>
        <c:ser>
          <c:idx val="4"/>
          <c:order val="4"/>
          <c:tx>
            <c:strRef>
              <c:f>'A (4)'!$L$20</c:f>
              <c:strCache>
                <c:ptCount val="1"/>
                <c:pt idx="0">
                  <c:v>S4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(4)'!$F$21:$F$859</c:f>
              <c:numCache>
                <c:formatCode>General</c:formatCode>
                <c:ptCount val="839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24410</c:v>
                </c:pt>
                <c:pt idx="111">
                  <c:v>24514</c:v>
                </c:pt>
                <c:pt idx="112">
                  <c:v>25135</c:v>
                </c:pt>
                <c:pt idx="113">
                  <c:v>25171</c:v>
                </c:pt>
                <c:pt idx="114">
                  <c:v>25243</c:v>
                </c:pt>
                <c:pt idx="115">
                  <c:v>26949</c:v>
                </c:pt>
                <c:pt idx="116">
                  <c:v>29478.5</c:v>
                </c:pt>
                <c:pt idx="117">
                  <c:v>30078</c:v>
                </c:pt>
              </c:numCache>
            </c:numRef>
          </c:xVal>
          <c:yVal>
            <c:numRef>
              <c:f>'A (4)'!$L$21:$L$859</c:f>
              <c:numCache>
                <c:formatCode>General</c:formatCode>
                <c:ptCount val="83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36F-4D33-BDA0-1D6F8C6A7DED}"/>
            </c:ext>
          </c:extLst>
        </c:ser>
        <c:ser>
          <c:idx val="5"/>
          <c:order val="5"/>
          <c:tx>
            <c:strRef>
              <c:f>'A (4)'!$M$20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(4)'!$F$21:$F$859</c:f>
              <c:numCache>
                <c:formatCode>General</c:formatCode>
                <c:ptCount val="839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24410</c:v>
                </c:pt>
                <c:pt idx="111">
                  <c:v>24514</c:v>
                </c:pt>
                <c:pt idx="112">
                  <c:v>25135</c:v>
                </c:pt>
                <c:pt idx="113">
                  <c:v>25171</c:v>
                </c:pt>
                <c:pt idx="114">
                  <c:v>25243</c:v>
                </c:pt>
                <c:pt idx="115">
                  <c:v>26949</c:v>
                </c:pt>
                <c:pt idx="116">
                  <c:v>29478.5</c:v>
                </c:pt>
                <c:pt idx="117">
                  <c:v>30078</c:v>
                </c:pt>
              </c:numCache>
            </c:numRef>
          </c:xVal>
          <c:yVal>
            <c:numRef>
              <c:f>'A (4)'!$M$21:$M$859</c:f>
              <c:numCache>
                <c:formatCode>General</c:formatCode>
                <c:ptCount val="83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36F-4D33-BDA0-1D6F8C6A7DED}"/>
            </c:ext>
          </c:extLst>
        </c:ser>
        <c:ser>
          <c:idx val="6"/>
          <c:order val="6"/>
          <c:tx>
            <c:strRef>
              <c:f>'A (4)'!$N$20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(4)'!$F$21:$F$859</c:f>
              <c:numCache>
                <c:formatCode>General</c:formatCode>
                <c:ptCount val="839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24410</c:v>
                </c:pt>
                <c:pt idx="111">
                  <c:v>24514</c:v>
                </c:pt>
                <c:pt idx="112">
                  <c:v>25135</c:v>
                </c:pt>
                <c:pt idx="113">
                  <c:v>25171</c:v>
                </c:pt>
                <c:pt idx="114">
                  <c:v>25243</c:v>
                </c:pt>
                <c:pt idx="115">
                  <c:v>26949</c:v>
                </c:pt>
                <c:pt idx="116">
                  <c:v>29478.5</c:v>
                </c:pt>
                <c:pt idx="117">
                  <c:v>30078</c:v>
                </c:pt>
              </c:numCache>
            </c:numRef>
          </c:xVal>
          <c:yVal>
            <c:numRef>
              <c:f>'A (4)'!$N$21:$N$859</c:f>
              <c:numCache>
                <c:formatCode>General</c:formatCode>
                <c:ptCount val="839"/>
                <c:pt idx="0">
                  <c:v>3.5389079999731621E-2</c:v>
                </c:pt>
                <c:pt idx="1">
                  <c:v>2.6126869997824542E-2</c:v>
                </c:pt>
                <c:pt idx="2">
                  <c:v>3.876656499778619E-2</c:v>
                </c:pt>
                <c:pt idx="3">
                  <c:v>3.3060270001442404E-2</c:v>
                </c:pt>
                <c:pt idx="4">
                  <c:v>3.1699965002189856E-2</c:v>
                </c:pt>
                <c:pt idx="5">
                  <c:v>2.9631700017489493E-3</c:v>
                </c:pt>
                <c:pt idx="6">
                  <c:v>2.0578509996994399E-2</c:v>
                </c:pt>
                <c:pt idx="7">
                  <c:v>1.4931190002243966E-2</c:v>
                </c:pt>
                <c:pt idx="8">
                  <c:v>6.7969000010634772E-3</c:v>
                </c:pt>
                <c:pt idx="9">
                  <c:v>2.7796900001703762E-2</c:v>
                </c:pt>
                <c:pt idx="10">
                  <c:v>8.6566899990430102E-3</c:v>
                </c:pt>
                <c:pt idx="11">
                  <c:v>4.2028030002256855E-2</c:v>
                </c:pt>
                <c:pt idx="12">
                  <c:v>4.1376269997272175E-2</c:v>
                </c:pt>
                <c:pt idx="13">
                  <c:v>4.6679500010213815E-3</c:v>
                </c:pt>
                <c:pt idx="14">
                  <c:v>1.1097330003394745E-2</c:v>
                </c:pt>
                <c:pt idx="15">
                  <c:v>-1.4330120000522584E-2</c:v>
                </c:pt>
                <c:pt idx="16">
                  <c:v>-1.8499350000638515E-2</c:v>
                </c:pt>
                <c:pt idx="17">
                  <c:v>-1.6793989998404868E-2</c:v>
                </c:pt>
                <c:pt idx="18">
                  <c:v>-3.7939899993943982E-3</c:v>
                </c:pt>
                <c:pt idx="19">
                  <c:v>1.6000000032363459E-3</c:v>
                </c:pt>
                <c:pt idx="20">
                  <c:v>1.0496209994016681E-2</c:v>
                </c:pt>
                <c:pt idx="21">
                  <c:v>2.4556180003855843E-2</c:v>
                </c:pt>
                <c:pt idx="22">
                  <c:v>1.5953130001435056E-2</c:v>
                </c:pt>
                <c:pt idx="23">
                  <c:v>9.6142199981841259E-3</c:v>
                </c:pt>
                <c:pt idx="24">
                  <c:v>-3.3099997381214052E-5</c:v>
                </c:pt>
                <c:pt idx="25">
                  <c:v>3.0319580000650603E-2</c:v>
                </c:pt>
                <c:pt idx="26">
                  <c:v>4.7303000028477982E-3</c:v>
                </c:pt>
                <c:pt idx="27">
                  <c:v>2.7141020000271965E-2</c:v>
                </c:pt>
                <c:pt idx="28">
                  <c:v>3.058850001252722E-3</c:v>
                </c:pt>
                <c:pt idx="29">
                  <c:v>-8.2815400019171648E-3</c:v>
                </c:pt>
                <c:pt idx="30">
                  <c:v>2.3878810003225226E-2</c:v>
                </c:pt>
                <c:pt idx="31">
                  <c:v>-9.5624099994893186E-3</c:v>
                </c:pt>
                <c:pt idx="32">
                  <c:v>8.4375900041777641E-3</c:v>
                </c:pt>
                <c:pt idx="33">
                  <c:v>2.9892580001614988E-2</c:v>
                </c:pt>
                <c:pt idx="34">
                  <c:v>5.608749997918494E-3</c:v>
                </c:pt>
                <c:pt idx="35">
                  <c:v>-2.9849700003978796E-3</c:v>
                </c:pt>
                <c:pt idx="36">
                  <c:v>-1.1412420004489832E-2</c:v>
                </c:pt>
                <c:pt idx="37">
                  <c:v>-1.7727250015013851E-3</c:v>
                </c:pt>
                <c:pt idx="38">
                  <c:v>-4.618519997166004E-3</c:v>
                </c:pt>
                <c:pt idx="39">
                  <c:v>-3.2215699975495227E-3</c:v>
                </c:pt>
                <c:pt idx="40">
                  <c:v>1.7778430003090762E-2</c:v>
                </c:pt>
                <c:pt idx="41">
                  <c:v>-2.4207800001022406E-2</c:v>
                </c:pt>
                <c:pt idx="42">
                  <c:v>-9.8941000032937154E-4</c:v>
                </c:pt>
                <c:pt idx="43">
                  <c:v>-1.2407529997290112E-2</c:v>
                </c:pt>
                <c:pt idx="44">
                  <c:v>-2.8455400024540722E-3</c:v>
                </c:pt>
                <c:pt idx="45">
                  <c:v>1.2544599958346225E-3</c:v>
                </c:pt>
                <c:pt idx="46">
                  <c:v>2.5106850000156555E-2</c:v>
                </c:pt>
                <c:pt idx="47">
                  <c:v>1.816489000339061E-2</c:v>
                </c:pt>
                <c:pt idx="48">
                  <c:v>2.7236700043431483E-3</c:v>
                </c:pt>
                <c:pt idx="49">
                  <c:v>-8.7938000069698319E-4</c:v>
                </c:pt>
                <c:pt idx="50">
                  <c:v>1.0517570000956766E-2</c:v>
                </c:pt>
                <c:pt idx="51">
                  <c:v>2.1517569999559782E-2</c:v>
                </c:pt>
                <c:pt idx="52">
                  <c:v>-3.0045649982639588E-3</c:v>
                </c:pt>
                <c:pt idx="53">
                  <c:v>-1.1526700000104029E-2</c:v>
                </c:pt>
                <c:pt idx="54">
                  <c:v>2.392829000018537E-2</c:v>
                </c:pt>
                <c:pt idx="55">
                  <c:v>1.1884020001161844E-2</c:v>
                </c:pt>
                <c:pt idx="56">
                  <c:v>-8.1250850053038448E-3</c:v>
                </c:pt>
                <c:pt idx="57">
                  <c:v>1.3146680001227651E-2</c:v>
                </c:pt>
                <c:pt idx="58">
                  <c:v>-4.8865549979382195E-3</c:v>
                </c:pt>
                <c:pt idx="59">
                  <c:v>2.0939800015185028E-3</c:v>
                </c:pt>
                <c:pt idx="60">
                  <c:v>2.4520200022379868E-3</c:v>
                </c:pt>
                <c:pt idx="76">
                  <c:v>9.3112699978519231E-3</c:v>
                </c:pt>
                <c:pt idx="79">
                  <c:v>7.6749850049964152E-3</c:v>
                </c:pt>
                <c:pt idx="86">
                  <c:v>2.4955635002697818E-2</c:v>
                </c:pt>
                <c:pt idx="87">
                  <c:v>2.0238859993696678E-2</c:v>
                </c:pt>
                <c:pt idx="99">
                  <c:v>2.6138109999010339E-2</c:v>
                </c:pt>
                <c:pt idx="110">
                  <c:v>4.3509900002391078E-2</c:v>
                </c:pt>
                <c:pt idx="111">
                  <c:v>3.6566460003086831E-2</c:v>
                </c:pt>
                <c:pt idx="115">
                  <c:v>4.5881110003392678E-2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36F-4D33-BDA0-1D6F8C6A7DED}"/>
            </c:ext>
          </c:extLst>
        </c:ser>
        <c:ser>
          <c:idx val="7"/>
          <c:order val="7"/>
          <c:tx>
            <c:strRef>
              <c:f>'A (4)'!$O$20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(4)'!$F$21:$F$859</c:f>
              <c:numCache>
                <c:formatCode>General</c:formatCode>
                <c:ptCount val="839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24410</c:v>
                </c:pt>
                <c:pt idx="111">
                  <c:v>24514</c:v>
                </c:pt>
                <c:pt idx="112">
                  <c:v>25135</c:v>
                </c:pt>
                <c:pt idx="113">
                  <c:v>25171</c:v>
                </c:pt>
                <c:pt idx="114">
                  <c:v>25243</c:v>
                </c:pt>
                <c:pt idx="115">
                  <c:v>26949</c:v>
                </c:pt>
                <c:pt idx="116">
                  <c:v>29478.5</c:v>
                </c:pt>
                <c:pt idx="117">
                  <c:v>30078</c:v>
                </c:pt>
              </c:numCache>
            </c:numRef>
          </c:xVal>
          <c:yVal>
            <c:numRef>
              <c:f>'A (4)'!$O$21:$O$859</c:f>
              <c:numCache>
                <c:formatCode>General</c:formatCode>
                <c:ptCount val="839"/>
                <c:pt idx="115">
                  <c:v>4.5821426495090134E-2</c:v>
                </c:pt>
                <c:pt idx="116">
                  <c:v>6.5909624091535252E-2</c:v>
                </c:pt>
                <c:pt idx="117">
                  <c:v>7.0670594425225247E-2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36F-4D33-BDA0-1D6F8C6A7DED}"/>
            </c:ext>
          </c:extLst>
        </c:ser>
        <c:ser>
          <c:idx val="8"/>
          <c:order val="8"/>
          <c:tx>
            <c:strRef>
              <c:f>'A (4)'!$P$20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(4)'!$F$21:$F$859</c:f>
              <c:numCache>
                <c:formatCode>General</c:formatCode>
                <c:ptCount val="839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24410</c:v>
                </c:pt>
                <c:pt idx="111">
                  <c:v>24514</c:v>
                </c:pt>
                <c:pt idx="112">
                  <c:v>25135</c:v>
                </c:pt>
                <c:pt idx="113">
                  <c:v>25171</c:v>
                </c:pt>
                <c:pt idx="114">
                  <c:v>25243</c:v>
                </c:pt>
                <c:pt idx="115">
                  <c:v>26949</c:v>
                </c:pt>
                <c:pt idx="116">
                  <c:v>29478.5</c:v>
                </c:pt>
                <c:pt idx="117">
                  <c:v>30078</c:v>
                </c:pt>
              </c:numCache>
            </c:numRef>
          </c:xVal>
          <c:yVal>
            <c:numRef>
              <c:f>'A (4)'!$P$21:$P$859</c:f>
              <c:numCache>
                <c:formatCode>General</c:formatCode>
                <c:ptCount val="839"/>
                <c:pt idx="0">
                  <c:v>1.7162554488306558E-2</c:v>
                </c:pt>
                <c:pt idx="1">
                  <c:v>1.5631327781879308E-2</c:v>
                </c:pt>
                <c:pt idx="2">
                  <c:v>1.562999122603129E-2</c:v>
                </c:pt>
                <c:pt idx="3">
                  <c:v>8.3911088693509779E-3</c:v>
                </c:pt>
                <c:pt idx="4">
                  <c:v>8.3900793907630798E-3</c:v>
                </c:pt>
                <c:pt idx="5">
                  <c:v>2.9582110272900631E-3</c:v>
                </c:pt>
                <c:pt idx="6">
                  <c:v>2.8072479144146171E-3</c:v>
                </c:pt>
                <c:pt idx="7">
                  <c:v>2.7902998491897081E-3</c:v>
                </c:pt>
                <c:pt idx="8">
                  <c:v>2.6655037633112463E-3</c:v>
                </c:pt>
                <c:pt idx="9">
                  <c:v>2.6655037633112463E-3</c:v>
                </c:pt>
                <c:pt idx="10">
                  <c:v>2.1756105935755127E-3</c:v>
                </c:pt>
                <c:pt idx="11">
                  <c:v>1.5329705722630569E-3</c:v>
                </c:pt>
                <c:pt idx="12">
                  <c:v>1.2742921278609959E-3</c:v>
                </c:pt>
                <c:pt idx="13">
                  <c:v>1.1438490968511319E-3</c:v>
                </c:pt>
                <c:pt idx="14">
                  <c:v>5.4816958932431194E-4</c:v>
                </c:pt>
                <c:pt idx="15">
                  <c:v>5.0136360293360268E-4</c:v>
                </c:pt>
                <c:pt idx="16">
                  <c:v>1.5795322499531891E-4</c:v>
                </c:pt>
                <c:pt idx="17">
                  <c:v>1.3480841132333505E-4</c:v>
                </c:pt>
                <c:pt idx="18">
                  <c:v>1.3480841132333505E-4</c:v>
                </c:pt>
                <c:pt idx="19">
                  <c:v>1.1673213457507573E-6</c:v>
                </c:pt>
                <c:pt idx="20">
                  <c:v>-3.5092764095108964E-5</c:v>
                </c:pt>
                <c:pt idx="21">
                  <c:v>-5.7293659253104855E-4</c:v>
                </c:pt>
                <c:pt idx="22">
                  <c:v>-5.7693805073837274E-4</c:v>
                </c:pt>
                <c:pt idx="23">
                  <c:v>-6.0163509874068045E-4</c:v>
                </c:pt>
                <c:pt idx="24">
                  <c:v>-6.1114346469884893E-4</c:v>
                </c:pt>
                <c:pt idx="25">
                  <c:v>-6.2062292926782971E-4</c:v>
                </c:pt>
                <c:pt idx="26">
                  <c:v>-6.5825177365187563E-4</c:v>
                </c:pt>
                <c:pt idx="27">
                  <c:v>-6.9541819580891796E-4</c:v>
                </c:pt>
                <c:pt idx="28">
                  <c:v>-9.8508678489650546E-4</c:v>
                </c:pt>
                <c:pt idx="29">
                  <c:v>-1.0523938343615876E-3</c:v>
                </c:pt>
                <c:pt idx="30">
                  <c:v>-1.0955155786769978E-3</c:v>
                </c:pt>
                <c:pt idx="31">
                  <c:v>-1.0968289544048744E-3</c:v>
                </c:pt>
                <c:pt idx="32">
                  <c:v>-1.0968289544048744E-3</c:v>
                </c:pt>
                <c:pt idx="33">
                  <c:v>-1.1235762361696171E-3</c:v>
                </c:pt>
                <c:pt idx="34">
                  <c:v>-1.2510372620092851E-3</c:v>
                </c:pt>
                <c:pt idx="35">
                  <c:v>-1.3977583767916133E-3</c:v>
                </c:pt>
                <c:pt idx="36">
                  <c:v>-1.4226173707678935E-3</c:v>
                </c:pt>
                <c:pt idx="37">
                  <c:v>-1.4228912988030326E-3</c:v>
                </c:pt>
                <c:pt idx="38">
                  <c:v>-1.4280863980263264E-3</c:v>
                </c:pt>
                <c:pt idx="39">
                  <c:v>-1.4308133852521084E-3</c:v>
                </c:pt>
                <c:pt idx="40">
                  <c:v>-1.4308133852521084E-3</c:v>
                </c:pt>
                <c:pt idx="41">
                  <c:v>-1.4540583487713228E-3</c:v>
                </c:pt>
                <c:pt idx="42">
                  <c:v>-1.5071974638601487E-3</c:v>
                </c:pt>
                <c:pt idx="43">
                  <c:v>-1.649311381383856E-3</c:v>
                </c:pt>
                <c:pt idx="44">
                  <c:v>-2.0822084521655631E-3</c:v>
                </c:pt>
                <c:pt idx="45">
                  <c:v>-2.0822084521655631E-3</c:v>
                </c:pt>
                <c:pt idx="46">
                  <c:v>-2.164854760957239E-3</c:v>
                </c:pt>
                <c:pt idx="47">
                  <c:v>-2.1664365387614871E-3</c:v>
                </c:pt>
                <c:pt idx="48">
                  <c:v>-2.1665167885506877E-3</c:v>
                </c:pt>
                <c:pt idx="49">
                  <c:v>-2.1667139007020856E-3</c:v>
                </c:pt>
                <c:pt idx="50">
                  <c:v>-2.1669059952511942E-3</c:v>
                </c:pt>
                <c:pt idx="51">
                  <c:v>-2.1669059952511942E-3</c:v>
                </c:pt>
                <c:pt idx="52">
                  <c:v>-2.1670374759622081E-3</c:v>
                </c:pt>
                <c:pt idx="53">
                  <c:v>-2.1671664980481E-3</c:v>
                </c:pt>
                <c:pt idx="54">
                  <c:v>-2.1684948073181463E-3</c:v>
                </c:pt>
                <c:pt idx="55">
                  <c:v>-2.1686878735402803E-3</c:v>
                </c:pt>
                <c:pt idx="56">
                  <c:v>-2.170201280372288E-3</c:v>
                </c:pt>
                <c:pt idx="57">
                  <c:v>-2.1703277347719196E-3</c:v>
                </c:pt>
                <c:pt idx="58">
                  <c:v>-2.1479809667585832E-3</c:v>
                </c:pt>
                <c:pt idx="59">
                  <c:v>-2.0640077742895818E-3</c:v>
                </c:pt>
                <c:pt idx="60">
                  <c:v>-2.0564350370686183E-3</c:v>
                </c:pt>
                <c:pt idx="61">
                  <c:v>6.8262838484601032E-4</c:v>
                </c:pt>
                <c:pt idx="62">
                  <c:v>7.3044967821594628E-4</c:v>
                </c:pt>
                <c:pt idx="63">
                  <c:v>7.5640591632480936E-4</c:v>
                </c:pt>
                <c:pt idx="64">
                  <c:v>8.8404440951843008E-4</c:v>
                </c:pt>
                <c:pt idx="65">
                  <c:v>3.1174864065245077E-3</c:v>
                </c:pt>
                <c:pt idx="66">
                  <c:v>3.1174864065245077E-3</c:v>
                </c:pt>
                <c:pt idx="67">
                  <c:v>3.1174864065245077E-3</c:v>
                </c:pt>
                <c:pt idx="68">
                  <c:v>4.1291306999772358E-3</c:v>
                </c:pt>
                <c:pt idx="69">
                  <c:v>4.1299258222859039E-3</c:v>
                </c:pt>
                <c:pt idx="70">
                  <c:v>7.2435826250408439E-3</c:v>
                </c:pt>
                <c:pt idx="71">
                  <c:v>7.41444529313013E-3</c:v>
                </c:pt>
                <c:pt idx="72">
                  <c:v>8.4543296402257648E-3</c:v>
                </c:pt>
                <c:pt idx="73">
                  <c:v>8.5008465586149159E-3</c:v>
                </c:pt>
                <c:pt idx="74">
                  <c:v>8.6608066376344037E-3</c:v>
                </c:pt>
                <c:pt idx="75">
                  <c:v>8.775792392786478E-3</c:v>
                </c:pt>
                <c:pt idx="76">
                  <c:v>9.1926323382015025E-3</c:v>
                </c:pt>
                <c:pt idx="77">
                  <c:v>9.1926323382015025E-3</c:v>
                </c:pt>
                <c:pt idx="78">
                  <c:v>1.0326975890102357E-2</c:v>
                </c:pt>
                <c:pt idx="79">
                  <c:v>1.0326975890102357E-2</c:v>
                </c:pt>
                <c:pt idx="80">
                  <c:v>1.1518793164818082E-2</c:v>
                </c:pt>
                <c:pt idx="81">
                  <c:v>1.1611543243870513E-2</c:v>
                </c:pt>
                <c:pt idx="82">
                  <c:v>1.1639782500640614E-2</c:v>
                </c:pt>
                <c:pt idx="83">
                  <c:v>1.1773130722105056E-2</c:v>
                </c:pt>
                <c:pt idx="84">
                  <c:v>1.1935659954113324E-2</c:v>
                </c:pt>
                <c:pt idx="85">
                  <c:v>1.1935659954113324E-2</c:v>
                </c:pt>
                <c:pt idx="86">
                  <c:v>1.4774867691364484E-2</c:v>
                </c:pt>
                <c:pt idx="87">
                  <c:v>1.4846665376747819E-2</c:v>
                </c:pt>
                <c:pt idx="88">
                  <c:v>2.996024858053891E-2</c:v>
                </c:pt>
                <c:pt idx="89">
                  <c:v>3.0015938066207556E-2</c:v>
                </c:pt>
                <c:pt idx="90">
                  <c:v>3.0145467440453426E-2</c:v>
                </c:pt>
                <c:pt idx="91">
                  <c:v>3.0597241797062011E-2</c:v>
                </c:pt>
                <c:pt idx="92">
                  <c:v>3.062807632779535E-2</c:v>
                </c:pt>
                <c:pt idx="93">
                  <c:v>3.0671632116610399E-2</c:v>
                </c:pt>
                <c:pt idx="94">
                  <c:v>3.0684341332446605E-2</c:v>
                </c:pt>
                <c:pt idx="95">
                  <c:v>3.2076969468871383E-2</c:v>
                </c:pt>
                <c:pt idx="96">
                  <c:v>3.2312814521339175E-2</c:v>
                </c:pt>
                <c:pt idx="97">
                  <c:v>3.2312814521339175E-2</c:v>
                </c:pt>
                <c:pt idx="98">
                  <c:v>3.2504684765024716E-2</c:v>
                </c:pt>
                <c:pt idx="99">
                  <c:v>3.2536403848865685E-2</c:v>
                </c:pt>
                <c:pt idx="100">
                  <c:v>3.2581208418538551E-2</c:v>
                </c:pt>
                <c:pt idx="101">
                  <c:v>3.2850642765748686E-2</c:v>
                </c:pt>
                <c:pt idx="102">
                  <c:v>3.3017688410992785E-2</c:v>
                </c:pt>
                <c:pt idx="103">
                  <c:v>3.4623483793405421E-2</c:v>
                </c:pt>
                <c:pt idx="104">
                  <c:v>3.4656157375729926E-2</c:v>
                </c:pt>
                <c:pt idx="105">
                  <c:v>3.4669615418531814E-2</c:v>
                </c:pt>
                <c:pt idx="106">
                  <c:v>3.4781219497836399E-2</c:v>
                </c:pt>
                <c:pt idx="107">
                  <c:v>3.4827449869375859E-2</c:v>
                </c:pt>
                <c:pt idx="108">
                  <c:v>3.5225449228405287E-2</c:v>
                </c:pt>
                <c:pt idx="109">
                  <c:v>3.5318492816166155E-2</c:v>
                </c:pt>
                <c:pt idx="110">
                  <c:v>3.7005114489927701E-2</c:v>
                </c:pt>
                <c:pt idx="111">
                  <c:v>3.74186147436339E-2</c:v>
                </c:pt>
                <c:pt idx="112">
                  <c:v>3.9932869373753392E-2</c:v>
                </c:pt>
                <c:pt idx="113">
                  <c:v>4.0080996791941548E-2</c:v>
                </c:pt>
                <c:pt idx="114">
                  <c:v>4.037803196582597E-2</c:v>
                </c:pt>
                <c:pt idx="115">
                  <c:v>4.772051004070757E-2</c:v>
                </c:pt>
                <c:pt idx="116">
                  <c:v>5.9682403113373958E-2</c:v>
                </c:pt>
                <c:pt idx="117">
                  <c:v>6.2705655897709947E-2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E36F-4D33-BDA0-1D6F8C6A7D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6769312"/>
        <c:axId val="1"/>
      </c:scatterChart>
      <c:valAx>
        <c:axId val="796769312"/>
        <c:scaling>
          <c:orientation val="minMax"/>
          <c:min val="-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490100989031995"/>
              <c:y val="0.860121547306586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3.3112582781456956E-2"/>
              <c:y val="0.366072365954255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6769312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1.8211920529801324E-2"/>
          <c:y val="0.92261904761904767"/>
          <c:w val="0.93377483443708609"/>
          <c:h val="0.9821428571428572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V401 Cyg -- O-C Diagr.</a:t>
            </a:r>
          </a:p>
        </c:rich>
      </c:tx>
      <c:layout>
        <c:manualLayout>
          <c:xMode val="edge"/>
          <c:yMode val="edge"/>
          <c:x val="0.35643616330136946"/>
          <c:y val="3.34346504559270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41274335541613"/>
          <c:y val="0.13677811550151975"/>
          <c:w val="0.82838417321603819"/>
          <c:h val="0.6382978723404255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(4)'!$H$20:$H$20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(4)'!$F$21:$F$859</c:f>
              <c:numCache>
                <c:formatCode>General</c:formatCode>
                <c:ptCount val="839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24410</c:v>
                </c:pt>
                <c:pt idx="111">
                  <c:v>24514</c:v>
                </c:pt>
                <c:pt idx="112">
                  <c:v>25135</c:v>
                </c:pt>
                <c:pt idx="113">
                  <c:v>25171</c:v>
                </c:pt>
                <c:pt idx="114">
                  <c:v>25243</c:v>
                </c:pt>
                <c:pt idx="115">
                  <c:v>26949</c:v>
                </c:pt>
                <c:pt idx="116">
                  <c:v>29478.5</c:v>
                </c:pt>
                <c:pt idx="117">
                  <c:v>30078</c:v>
                </c:pt>
              </c:numCache>
            </c:numRef>
          </c:xVal>
          <c:yVal>
            <c:numRef>
              <c:f>'A (4)'!$H$21:$H$859</c:f>
              <c:numCache>
                <c:formatCode>General</c:formatCode>
                <c:ptCount val="839"/>
                <c:pt idx="85">
                  <c:v>1.4770119996683206E-2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EA1-487B-B2D4-17A86CCC7CC0}"/>
            </c:ext>
          </c:extLst>
        </c:ser>
        <c:ser>
          <c:idx val="1"/>
          <c:order val="1"/>
          <c:tx>
            <c:strRef>
              <c:f>'A (4)'!$I$20:$I$20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(4)'!$F$21:$F$859</c:f>
              <c:numCache>
                <c:formatCode>General</c:formatCode>
                <c:ptCount val="839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24410</c:v>
                </c:pt>
                <c:pt idx="111">
                  <c:v>24514</c:v>
                </c:pt>
                <c:pt idx="112">
                  <c:v>25135</c:v>
                </c:pt>
                <c:pt idx="113">
                  <c:v>25171</c:v>
                </c:pt>
                <c:pt idx="114">
                  <c:v>25243</c:v>
                </c:pt>
                <c:pt idx="115">
                  <c:v>26949</c:v>
                </c:pt>
                <c:pt idx="116">
                  <c:v>29478.5</c:v>
                </c:pt>
                <c:pt idx="117">
                  <c:v>30078</c:v>
                </c:pt>
              </c:numCache>
            </c:numRef>
          </c:xVal>
          <c:yVal>
            <c:numRef>
              <c:f>'A (4)'!$I$21:$I$859</c:f>
              <c:numCache>
                <c:formatCode>General</c:formatCode>
                <c:ptCount val="839"/>
                <c:pt idx="61">
                  <c:v>-3.1970240001101047E-2</c:v>
                </c:pt>
                <c:pt idx="62">
                  <c:v>-2.5037384999450296E-2</c:v>
                </c:pt>
                <c:pt idx="63">
                  <c:v>-4.233202499744948E-2</c:v>
                </c:pt>
                <c:pt idx="64">
                  <c:v>1.8716909995418973E-2</c:v>
                </c:pt>
                <c:pt idx="70">
                  <c:v>8.5412499902304262E-4</c:v>
                </c:pt>
                <c:pt idx="71">
                  <c:v>-2.4199250001402106E-2</c:v>
                </c:pt>
                <c:pt idx="72">
                  <c:v>4.6056850042077713E-3</c:v>
                </c:pt>
                <c:pt idx="73">
                  <c:v>7.391960003587883E-3</c:v>
                </c:pt>
                <c:pt idx="74">
                  <c:v>1.7904989996168297E-2</c:v>
                </c:pt>
                <c:pt idx="75">
                  <c:v>2.8271440001844894E-2</c:v>
                </c:pt>
                <c:pt idx="77">
                  <c:v>1.331126999866683E-2</c:v>
                </c:pt>
                <c:pt idx="78">
                  <c:v>-3.2501499663339928E-4</c:v>
                </c:pt>
                <c:pt idx="80">
                  <c:v>1.7957784999452997E-2</c:v>
                </c:pt>
                <c:pt idx="81">
                  <c:v>9.4936899986350909E-3</c:v>
                </c:pt>
                <c:pt idx="82">
                  <c:v>2.1846370000275783E-2</c:v>
                </c:pt>
                <c:pt idx="83">
                  <c:v>1.5131904998270329E-2</c:v>
                </c:pt>
                <c:pt idx="84">
                  <c:v>7.7701199988950975E-3</c:v>
                </c:pt>
                <c:pt idx="88">
                  <c:v>1.8087245000060648E-2</c:v>
                </c:pt>
                <c:pt idx="89">
                  <c:v>1.8917789995612111E-2</c:v>
                </c:pt>
                <c:pt idx="90">
                  <c:v>3.3975830003328156E-2</c:v>
                </c:pt>
                <c:pt idx="91">
                  <c:v>3.3899579997523688E-2</c:v>
                </c:pt>
                <c:pt idx="92">
                  <c:v>5.0774395000189543E-2</c:v>
                </c:pt>
                <c:pt idx="93">
                  <c:v>5.8127074997173622E-2</c:v>
                </c:pt>
                <c:pt idx="94">
                  <c:v>2.6604940001561772E-2</c:v>
                </c:pt>
                <c:pt idx="95">
                  <c:v>2.7133445008075796E-2</c:v>
                </c:pt>
                <c:pt idx="96">
                  <c:v>1.8374710001808126E-2</c:v>
                </c:pt>
                <c:pt idx="97">
                  <c:v>0.11768769999616779</c:v>
                </c:pt>
                <c:pt idx="98">
                  <c:v>2.5263294999604113E-2</c:v>
                </c:pt>
                <c:pt idx="100">
                  <c:v>2.9490789995179512E-2</c:v>
                </c:pt>
                <c:pt idx="101">
                  <c:v>4.6606869997049216E-2</c:v>
                </c:pt>
                <c:pt idx="102">
                  <c:v>5.0539725001726765E-2</c:v>
                </c:pt>
                <c:pt idx="103">
                  <c:v>4.6082000000751577E-2</c:v>
                </c:pt>
                <c:pt idx="104">
                  <c:v>3.9956815002369694E-2</c:v>
                </c:pt>
                <c:pt idx="105">
                  <c:v>4.7434679996513296E-2</c:v>
                </c:pt>
                <c:pt idx="106">
                  <c:v>5.2536989998770878E-2</c:v>
                </c:pt>
                <c:pt idx="107">
                  <c:v>4.2889670003205538E-2</c:v>
                </c:pt>
                <c:pt idx="108">
                  <c:v>3.0666840000776574E-2</c:v>
                </c:pt>
                <c:pt idx="109">
                  <c:v>4.5372199994744733E-2</c:v>
                </c:pt>
                <c:pt idx="112">
                  <c:v>4.706764999718871E-2</c:v>
                </c:pt>
                <c:pt idx="113">
                  <c:v>5.1125689999025781E-2</c:v>
                </c:pt>
                <c:pt idx="114">
                  <c:v>3.0241770000429824E-2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EA1-487B-B2D4-17A86CCC7CC0}"/>
            </c:ext>
          </c:extLst>
        </c:ser>
        <c:ser>
          <c:idx val="2"/>
          <c:order val="2"/>
          <c:tx>
            <c:strRef>
              <c:f>'A (4)'!$J$20:$J$20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(4)'!$F$21:$F$859</c:f>
              <c:numCache>
                <c:formatCode>General</c:formatCode>
                <c:ptCount val="839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24410</c:v>
                </c:pt>
                <c:pt idx="111">
                  <c:v>24514</c:v>
                </c:pt>
                <c:pt idx="112">
                  <c:v>25135</c:v>
                </c:pt>
                <c:pt idx="113">
                  <c:v>25171</c:v>
                </c:pt>
                <c:pt idx="114">
                  <c:v>25243</c:v>
                </c:pt>
                <c:pt idx="115">
                  <c:v>26949</c:v>
                </c:pt>
                <c:pt idx="116">
                  <c:v>29478.5</c:v>
                </c:pt>
                <c:pt idx="117">
                  <c:v>30078</c:v>
                </c:pt>
              </c:numCache>
            </c:numRef>
          </c:xVal>
          <c:yVal>
            <c:numRef>
              <c:f>'A (4)'!$J$21:$J$859</c:f>
              <c:numCache>
                <c:formatCode>General</c:formatCode>
                <c:ptCount val="839"/>
                <c:pt idx="65">
                  <c:v>2.4142900001606904E-3</c:v>
                </c:pt>
                <c:pt idx="66">
                  <c:v>3.4142899967264384E-3</c:v>
                </c:pt>
                <c:pt idx="67">
                  <c:v>1.1414289998356253E-2</c:v>
                </c:pt>
                <c:pt idx="68">
                  <c:v>3.9292500005103648E-3</c:v>
                </c:pt>
                <c:pt idx="69">
                  <c:v>5.5689450018689968E-3</c:v>
                </c:pt>
                <c:pt idx="116">
                  <c:v>6.5598115004831925E-2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EA1-487B-B2D4-17A86CCC7CC0}"/>
            </c:ext>
          </c:extLst>
        </c:ser>
        <c:ser>
          <c:idx val="3"/>
          <c:order val="3"/>
          <c:tx>
            <c:strRef>
              <c:f>'A (4)'!$K$20:$K$20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(4)'!$F$21:$F$859</c:f>
              <c:numCache>
                <c:formatCode>General</c:formatCode>
                <c:ptCount val="839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24410</c:v>
                </c:pt>
                <c:pt idx="111">
                  <c:v>24514</c:v>
                </c:pt>
                <c:pt idx="112">
                  <c:v>25135</c:v>
                </c:pt>
                <c:pt idx="113">
                  <c:v>25171</c:v>
                </c:pt>
                <c:pt idx="114">
                  <c:v>25243</c:v>
                </c:pt>
                <c:pt idx="115">
                  <c:v>26949</c:v>
                </c:pt>
                <c:pt idx="116">
                  <c:v>29478.5</c:v>
                </c:pt>
                <c:pt idx="117">
                  <c:v>30078</c:v>
                </c:pt>
              </c:numCache>
            </c:numRef>
          </c:xVal>
          <c:yVal>
            <c:numRef>
              <c:f>'A (4)'!$K$21:$K$859</c:f>
              <c:numCache>
                <c:formatCode>General</c:formatCode>
                <c:ptCount val="839"/>
                <c:pt idx="117">
                  <c:v>7.092242000362603E-2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EA1-487B-B2D4-17A86CCC7CC0}"/>
            </c:ext>
          </c:extLst>
        </c:ser>
        <c:ser>
          <c:idx val="4"/>
          <c:order val="4"/>
          <c:tx>
            <c:strRef>
              <c:f>'A (4)'!$L$20</c:f>
              <c:strCache>
                <c:ptCount val="1"/>
                <c:pt idx="0">
                  <c:v>S4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(4)'!$F$21:$F$859</c:f>
              <c:numCache>
                <c:formatCode>General</c:formatCode>
                <c:ptCount val="839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24410</c:v>
                </c:pt>
                <c:pt idx="111">
                  <c:v>24514</c:v>
                </c:pt>
                <c:pt idx="112">
                  <c:v>25135</c:v>
                </c:pt>
                <c:pt idx="113">
                  <c:v>25171</c:v>
                </c:pt>
                <c:pt idx="114">
                  <c:v>25243</c:v>
                </c:pt>
                <c:pt idx="115">
                  <c:v>26949</c:v>
                </c:pt>
                <c:pt idx="116">
                  <c:v>29478.5</c:v>
                </c:pt>
                <c:pt idx="117">
                  <c:v>30078</c:v>
                </c:pt>
              </c:numCache>
            </c:numRef>
          </c:xVal>
          <c:yVal>
            <c:numRef>
              <c:f>'A (4)'!$L$21:$L$859</c:f>
              <c:numCache>
                <c:formatCode>General</c:formatCode>
                <c:ptCount val="83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EA1-487B-B2D4-17A86CCC7CC0}"/>
            </c:ext>
          </c:extLst>
        </c:ser>
        <c:ser>
          <c:idx val="5"/>
          <c:order val="5"/>
          <c:tx>
            <c:strRef>
              <c:f>'A (4)'!$M$20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(4)'!$F$21:$F$859</c:f>
              <c:numCache>
                <c:formatCode>General</c:formatCode>
                <c:ptCount val="839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24410</c:v>
                </c:pt>
                <c:pt idx="111">
                  <c:v>24514</c:v>
                </c:pt>
                <c:pt idx="112">
                  <c:v>25135</c:v>
                </c:pt>
                <c:pt idx="113">
                  <c:v>25171</c:v>
                </c:pt>
                <c:pt idx="114">
                  <c:v>25243</c:v>
                </c:pt>
                <c:pt idx="115">
                  <c:v>26949</c:v>
                </c:pt>
                <c:pt idx="116">
                  <c:v>29478.5</c:v>
                </c:pt>
                <c:pt idx="117">
                  <c:v>30078</c:v>
                </c:pt>
              </c:numCache>
            </c:numRef>
          </c:xVal>
          <c:yVal>
            <c:numRef>
              <c:f>'A (4)'!$M$21:$M$859</c:f>
              <c:numCache>
                <c:formatCode>General</c:formatCode>
                <c:ptCount val="83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EA1-487B-B2D4-17A86CCC7CC0}"/>
            </c:ext>
          </c:extLst>
        </c:ser>
        <c:ser>
          <c:idx val="6"/>
          <c:order val="6"/>
          <c:tx>
            <c:strRef>
              <c:f>'A (4)'!$N$20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(4)'!$F$21:$F$859</c:f>
              <c:numCache>
                <c:formatCode>General</c:formatCode>
                <c:ptCount val="839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24410</c:v>
                </c:pt>
                <c:pt idx="111">
                  <c:v>24514</c:v>
                </c:pt>
                <c:pt idx="112">
                  <c:v>25135</c:v>
                </c:pt>
                <c:pt idx="113">
                  <c:v>25171</c:v>
                </c:pt>
                <c:pt idx="114">
                  <c:v>25243</c:v>
                </c:pt>
                <c:pt idx="115">
                  <c:v>26949</c:v>
                </c:pt>
                <c:pt idx="116">
                  <c:v>29478.5</c:v>
                </c:pt>
                <c:pt idx="117">
                  <c:v>30078</c:v>
                </c:pt>
              </c:numCache>
            </c:numRef>
          </c:xVal>
          <c:yVal>
            <c:numRef>
              <c:f>'A (4)'!$N$21:$N$859</c:f>
              <c:numCache>
                <c:formatCode>General</c:formatCode>
                <c:ptCount val="839"/>
                <c:pt idx="0">
                  <c:v>3.5389079999731621E-2</c:v>
                </c:pt>
                <c:pt idx="1">
                  <c:v>2.6126869997824542E-2</c:v>
                </c:pt>
                <c:pt idx="2">
                  <c:v>3.876656499778619E-2</c:v>
                </c:pt>
                <c:pt idx="3">
                  <c:v>3.3060270001442404E-2</c:v>
                </c:pt>
                <c:pt idx="4">
                  <c:v>3.1699965002189856E-2</c:v>
                </c:pt>
                <c:pt idx="5">
                  <c:v>2.9631700017489493E-3</c:v>
                </c:pt>
                <c:pt idx="6">
                  <c:v>2.0578509996994399E-2</c:v>
                </c:pt>
                <c:pt idx="7">
                  <c:v>1.4931190002243966E-2</c:v>
                </c:pt>
                <c:pt idx="8">
                  <c:v>6.7969000010634772E-3</c:v>
                </c:pt>
                <c:pt idx="9">
                  <c:v>2.7796900001703762E-2</c:v>
                </c:pt>
                <c:pt idx="10">
                  <c:v>8.6566899990430102E-3</c:v>
                </c:pt>
                <c:pt idx="11">
                  <c:v>4.2028030002256855E-2</c:v>
                </c:pt>
                <c:pt idx="12">
                  <c:v>4.1376269997272175E-2</c:v>
                </c:pt>
                <c:pt idx="13">
                  <c:v>4.6679500010213815E-3</c:v>
                </c:pt>
                <c:pt idx="14">
                  <c:v>1.1097330003394745E-2</c:v>
                </c:pt>
                <c:pt idx="15">
                  <c:v>-1.4330120000522584E-2</c:v>
                </c:pt>
                <c:pt idx="16">
                  <c:v>-1.8499350000638515E-2</c:v>
                </c:pt>
                <c:pt idx="17">
                  <c:v>-1.6793989998404868E-2</c:v>
                </c:pt>
                <c:pt idx="18">
                  <c:v>-3.7939899993943982E-3</c:v>
                </c:pt>
                <c:pt idx="19">
                  <c:v>1.6000000032363459E-3</c:v>
                </c:pt>
                <c:pt idx="20">
                  <c:v>1.0496209994016681E-2</c:v>
                </c:pt>
                <c:pt idx="21">
                  <c:v>2.4556180003855843E-2</c:v>
                </c:pt>
                <c:pt idx="22">
                  <c:v>1.5953130001435056E-2</c:v>
                </c:pt>
                <c:pt idx="23">
                  <c:v>9.6142199981841259E-3</c:v>
                </c:pt>
                <c:pt idx="24">
                  <c:v>-3.3099997381214052E-5</c:v>
                </c:pt>
                <c:pt idx="25">
                  <c:v>3.0319580000650603E-2</c:v>
                </c:pt>
                <c:pt idx="26">
                  <c:v>4.7303000028477982E-3</c:v>
                </c:pt>
                <c:pt idx="27">
                  <c:v>2.7141020000271965E-2</c:v>
                </c:pt>
                <c:pt idx="28">
                  <c:v>3.058850001252722E-3</c:v>
                </c:pt>
                <c:pt idx="29">
                  <c:v>-8.2815400019171648E-3</c:v>
                </c:pt>
                <c:pt idx="30">
                  <c:v>2.3878810003225226E-2</c:v>
                </c:pt>
                <c:pt idx="31">
                  <c:v>-9.5624099994893186E-3</c:v>
                </c:pt>
                <c:pt idx="32">
                  <c:v>8.4375900041777641E-3</c:v>
                </c:pt>
                <c:pt idx="33">
                  <c:v>2.9892580001614988E-2</c:v>
                </c:pt>
                <c:pt idx="34">
                  <c:v>5.608749997918494E-3</c:v>
                </c:pt>
                <c:pt idx="35">
                  <c:v>-2.9849700003978796E-3</c:v>
                </c:pt>
                <c:pt idx="36">
                  <c:v>-1.1412420004489832E-2</c:v>
                </c:pt>
                <c:pt idx="37">
                  <c:v>-1.7727250015013851E-3</c:v>
                </c:pt>
                <c:pt idx="38">
                  <c:v>-4.618519997166004E-3</c:v>
                </c:pt>
                <c:pt idx="39">
                  <c:v>-3.2215699975495227E-3</c:v>
                </c:pt>
                <c:pt idx="40">
                  <c:v>1.7778430003090762E-2</c:v>
                </c:pt>
                <c:pt idx="41">
                  <c:v>-2.4207800001022406E-2</c:v>
                </c:pt>
                <c:pt idx="42">
                  <c:v>-9.8941000032937154E-4</c:v>
                </c:pt>
                <c:pt idx="43">
                  <c:v>-1.2407529997290112E-2</c:v>
                </c:pt>
                <c:pt idx="44">
                  <c:v>-2.8455400024540722E-3</c:v>
                </c:pt>
                <c:pt idx="45">
                  <c:v>1.2544599958346225E-3</c:v>
                </c:pt>
                <c:pt idx="46">
                  <c:v>2.5106850000156555E-2</c:v>
                </c:pt>
                <c:pt idx="47">
                  <c:v>1.816489000339061E-2</c:v>
                </c:pt>
                <c:pt idx="48">
                  <c:v>2.7236700043431483E-3</c:v>
                </c:pt>
                <c:pt idx="49">
                  <c:v>-8.7938000069698319E-4</c:v>
                </c:pt>
                <c:pt idx="50">
                  <c:v>1.0517570000956766E-2</c:v>
                </c:pt>
                <c:pt idx="51">
                  <c:v>2.1517569999559782E-2</c:v>
                </c:pt>
                <c:pt idx="52">
                  <c:v>-3.0045649982639588E-3</c:v>
                </c:pt>
                <c:pt idx="53">
                  <c:v>-1.1526700000104029E-2</c:v>
                </c:pt>
                <c:pt idx="54">
                  <c:v>2.392829000018537E-2</c:v>
                </c:pt>
                <c:pt idx="55">
                  <c:v>1.1884020001161844E-2</c:v>
                </c:pt>
                <c:pt idx="56">
                  <c:v>-8.1250850053038448E-3</c:v>
                </c:pt>
                <c:pt idx="57">
                  <c:v>1.3146680001227651E-2</c:v>
                </c:pt>
                <c:pt idx="58">
                  <c:v>-4.8865549979382195E-3</c:v>
                </c:pt>
                <c:pt idx="59">
                  <c:v>2.0939800015185028E-3</c:v>
                </c:pt>
                <c:pt idx="60">
                  <c:v>2.4520200022379868E-3</c:v>
                </c:pt>
                <c:pt idx="76">
                  <c:v>9.3112699978519231E-3</c:v>
                </c:pt>
                <c:pt idx="79">
                  <c:v>7.6749850049964152E-3</c:v>
                </c:pt>
                <c:pt idx="86">
                  <c:v>2.4955635002697818E-2</c:v>
                </c:pt>
                <c:pt idx="87">
                  <c:v>2.0238859993696678E-2</c:v>
                </c:pt>
                <c:pt idx="99">
                  <c:v>2.6138109999010339E-2</c:v>
                </c:pt>
                <c:pt idx="110">
                  <c:v>4.3509900002391078E-2</c:v>
                </c:pt>
                <c:pt idx="111">
                  <c:v>3.6566460003086831E-2</c:v>
                </c:pt>
                <c:pt idx="115">
                  <c:v>4.5881110003392678E-2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EA1-487B-B2D4-17A86CCC7CC0}"/>
            </c:ext>
          </c:extLst>
        </c:ser>
        <c:ser>
          <c:idx val="7"/>
          <c:order val="7"/>
          <c:tx>
            <c:strRef>
              <c:f>'A (4)'!$O$20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(4)'!$F$21:$F$859</c:f>
              <c:numCache>
                <c:formatCode>General</c:formatCode>
                <c:ptCount val="839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24410</c:v>
                </c:pt>
                <c:pt idx="111">
                  <c:v>24514</c:v>
                </c:pt>
                <c:pt idx="112">
                  <c:v>25135</c:v>
                </c:pt>
                <c:pt idx="113">
                  <c:v>25171</c:v>
                </c:pt>
                <c:pt idx="114">
                  <c:v>25243</c:v>
                </c:pt>
                <c:pt idx="115">
                  <c:v>26949</c:v>
                </c:pt>
                <c:pt idx="116">
                  <c:v>29478.5</c:v>
                </c:pt>
                <c:pt idx="117">
                  <c:v>30078</c:v>
                </c:pt>
              </c:numCache>
            </c:numRef>
          </c:xVal>
          <c:yVal>
            <c:numRef>
              <c:f>'A (4)'!$O$21:$O$859</c:f>
              <c:numCache>
                <c:formatCode>General</c:formatCode>
                <c:ptCount val="839"/>
                <c:pt idx="115">
                  <c:v>4.5821426495090134E-2</c:v>
                </c:pt>
                <c:pt idx="116">
                  <c:v>6.5909624091535252E-2</c:v>
                </c:pt>
                <c:pt idx="117">
                  <c:v>7.0670594425225247E-2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EA1-487B-B2D4-17A86CCC7CC0}"/>
            </c:ext>
          </c:extLst>
        </c:ser>
        <c:ser>
          <c:idx val="8"/>
          <c:order val="8"/>
          <c:tx>
            <c:strRef>
              <c:f>'A (4)'!$P$20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(4)'!$F$21:$F$859</c:f>
              <c:numCache>
                <c:formatCode>General</c:formatCode>
                <c:ptCount val="839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24410</c:v>
                </c:pt>
                <c:pt idx="111">
                  <c:v>24514</c:v>
                </c:pt>
                <c:pt idx="112">
                  <c:v>25135</c:v>
                </c:pt>
                <c:pt idx="113">
                  <c:v>25171</c:v>
                </c:pt>
                <c:pt idx="114">
                  <c:v>25243</c:v>
                </c:pt>
                <c:pt idx="115">
                  <c:v>26949</c:v>
                </c:pt>
                <c:pt idx="116">
                  <c:v>29478.5</c:v>
                </c:pt>
                <c:pt idx="117">
                  <c:v>30078</c:v>
                </c:pt>
              </c:numCache>
            </c:numRef>
          </c:xVal>
          <c:yVal>
            <c:numRef>
              <c:f>'A (4)'!$P$21:$P$859</c:f>
              <c:numCache>
                <c:formatCode>General</c:formatCode>
                <c:ptCount val="839"/>
                <c:pt idx="0">
                  <c:v>1.7162554488306558E-2</c:v>
                </c:pt>
                <c:pt idx="1">
                  <c:v>1.5631327781879308E-2</c:v>
                </c:pt>
                <c:pt idx="2">
                  <c:v>1.562999122603129E-2</c:v>
                </c:pt>
                <c:pt idx="3">
                  <c:v>8.3911088693509779E-3</c:v>
                </c:pt>
                <c:pt idx="4">
                  <c:v>8.3900793907630798E-3</c:v>
                </c:pt>
                <c:pt idx="5">
                  <c:v>2.9582110272900631E-3</c:v>
                </c:pt>
                <c:pt idx="6">
                  <c:v>2.8072479144146171E-3</c:v>
                </c:pt>
                <c:pt idx="7">
                  <c:v>2.7902998491897081E-3</c:v>
                </c:pt>
                <c:pt idx="8">
                  <c:v>2.6655037633112463E-3</c:v>
                </c:pt>
                <c:pt idx="9">
                  <c:v>2.6655037633112463E-3</c:v>
                </c:pt>
                <c:pt idx="10">
                  <c:v>2.1756105935755127E-3</c:v>
                </c:pt>
                <c:pt idx="11">
                  <c:v>1.5329705722630569E-3</c:v>
                </c:pt>
                <c:pt idx="12">
                  <c:v>1.2742921278609959E-3</c:v>
                </c:pt>
                <c:pt idx="13">
                  <c:v>1.1438490968511319E-3</c:v>
                </c:pt>
                <c:pt idx="14">
                  <c:v>5.4816958932431194E-4</c:v>
                </c:pt>
                <c:pt idx="15">
                  <c:v>5.0136360293360268E-4</c:v>
                </c:pt>
                <c:pt idx="16">
                  <c:v>1.5795322499531891E-4</c:v>
                </c:pt>
                <c:pt idx="17">
                  <c:v>1.3480841132333505E-4</c:v>
                </c:pt>
                <c:pt idx="18">
                  <c:v>1.3480841132333505E-4</c:v>
                </c:pt>
                <c:pt idx="19">
                  <c:v>1.1673213457507573E-6</c:v>
                </c:pt>
                <c:pt idx="20">
                  <c:v>-3.5092764095108964E-5</c:v>
                </c:pt>
                <c:pt idx="21">
                  <c:v>-5.7293659253104855E-4</c:v>
                </c:pt>
                <c:pt idx="22">
                  <c:v>-5.7693805073837274E-4</c:v>
                </c:pt>
                <c:pt idx="23">
                  <c:v>-6.0163509874068045E-4</c:v>
                </c:pt>
                <c:pt idx="24">
                  <c:v>-6.1114346469884893E-4</c:v>
                </c:pt>
                <c:pt idx="25">
                  <c:v>-6.2062292926782971E-4</c:v>
                </c:pt>
                <c:pt idx="26">
                  <c:v>-6.5825177365187563E-4</c:v>
                </c:pt>
                <c:pt idx="27">
                  <c:v>-6.9541819580891796E-4</c:v>
                </c:pt>
                <c:pt idx="28">
                  <c:v>-9.8508678489650546E-4</c:v>
                </c:pt>
                <c:pt idx="29">
                  <c:v>-1.0523938343615876E-3</c:v>
                </c:pt>
                <c:pt idx="30">
                  <c:v>-1.0955155786769978E-3</c:v>
                </c:pt>
                <c:pt idx="31">
                  <c:v>-1.0968289544048744E-3</c:v>
                </c:pt>
                <c:pt idx="32">
                  <c:v>-1.0968289544048744E-3</c:v>
                </c:pt>
                <c:pt idx="33">
                  <c:v>-1.1235762361696171E-3</c:v>
                </c:pt>
                <c:pt idx="34">
                  <c:v>-1.2510372620092851E-3</c:v>
                </c:pt>
                <c:pt idx="35">
                  <c:v>-1.3977583767916133E-3</c:v>
                </c:pt>
                <c:pt idx="36">
                  <c:v>-1.4226173707678935E-3</c:v>
                </c:pt>
                <c:pt idx="37">
                  <c:v>-1.4228912988030326E-3</c:v>
                </c:pt>
                <c:pt idx="38">
                  <c:v>-1.4280863980263264E-3</c:v>
                </c:pt>
                <c:pt idx="39">
                  <c:v>-1.4308133852521084E-3</c:v>
                </c:pt>
                <c:pt idx="40">
                  <c:v>-1.4308133852521084E-3</c:v>
                </c:pt>
                <c:pt idx="41">
                  <c:v>-1.4540583487713228E-3</c:v>
                </c:pt>
                <c:pt idx="42">
                  <c:v>-1.5071974638601487E-3</c:v>
                </c:pt>
                <c:pt idx="43">
                  <c:v>-1.649311381383856E-3</c:v>
                </c:pt>
                <c:pt idx="44">
                  <c:v>-2.0822084521655631E-3</c:v>
                </c:pt>
                <c:pt idx="45">
                  <c:v>-2.0822084521655631E-3</c:v>
                </c:pt>
                <c:pt idx="46">
                  <c:v>-2.164854760957239E-3</c:v>
                </c:pt>
                <c:pt idx="47">
                  <c:v>-2.1664365387614871E-3</c:v>
                </c:pt>
                <c:pt idx="48">
                  <c:v>-2.1665167885506877E-3</c:v>
                </c:pt>
                <c:pt idx="49">
                  <c:v>-2.1667139007020856E-3</c:v>
                </c:pt>
                <c:pt idx="50">
                  <c:v>-2.1669059952511942E-3</c:v>
                </c:pt>
                <c:pt idx="51">
                  <c:v>-2.1669059952511942E-3</c:v>
                </c:pt>
                <c:pt idx="52">
                  <c:v>-2.1670374759622081E-3</c:v>
                </c:pt>
                <c:pt idx="53">
                  <c:v>-2.1671664980481E-3</c:v>
                </c:pt>
                <c:pt idx="54">
                  <c:v>-2.1684948073181463E-3</c:v>
                </c:pt>
                <c:pt idx="55">
                  <c:v>-2.1686878735402803E-3</c:v>
                </c:pt>
                <c:pt idx="56">
                  <c:v>-2.170201280372288E-3</c:v>
                </c:pt>
                <c:pt idx="57">
                  <c:v>-2.1703277347719196E-3</c:v>
                </c:pt>
                <c:pt idx="58">
                  <c:v>-2.1479809667585832E-3</c:v>
                </c:pt>
                <c:pt idx="59">
                  <c:v>-2.0640077742895818E-3</c:v>
                </c:pt>
                <c:pt idx="60">
                  <c:v>-2.0564350370686183E-3</c:v>
                </c:pt>
                <c:pt idx="61">
                  <c:v>6.8262838484601032E-4</c:v>
                </c:pt>
                <c:pt idx="62">
                  <c:v>7.3044967821594628E-4</c:v>
                </c:pt>
                <c:pt idx="63">
                  <c:v>7.5640591632480936E-4</c:v>
                </c:pt>
                <c:pt idx="64">
                  <c:v>8.8404440951843008E-4</c:v>
                </c:pt>
                <c:pt idx="65">
                  <c:v>3.1174864065245077E-3</c:v>
                </c:pt>
                <c:pt idx="66">
                  <c:v>3.1174864065245077E-3</c:v>
                </c:pt>
                <c:pt idx="67">
                  <c:v>3.1174864065245077E-3</c:v>
                </c:pt>
                <c:pt idx="68">
                  <c:v>4.1291306999772358E-3</c:v>
                </c:pt>
                <c:pt idx="69">
                  <c:v>4.1299258222859039E-3</c:v>
                </c:pt>
                <c:pt idx="70">
                  <c:v>7.2435826250408439E-3</c:v>
                </c:pt>
                <c:pt idx="71">
                  <c:v>7.41444529313013E-3</c:v>
                </c:pt>
                <c:pt idx="72">
                  <c:v>8.4543296402257648E-3</c:v>
                </c:pt>
                <c:pt idx="73">
                  <c:v>8.5008465586149159E-3</c:v>
                </c:pt>
                <c:pt idx="74">
                  <c:v>8.6608066376344037E-3</c:v>
                </c:pt>
                <c:pt idx="75">
                  <c:v>8.775792392786478E-3</c:v>
                </c:pt>
                <c:pt idx="76">
                  <c:v>9.1926323382015025E-3</c:v>
                </c:pt>
                <c:pt idx="77">
                  <c:v>9.1926323382015025E-3</c:v>
                </c:pt>
                <c:pt idx="78">
                  <c:v>1.0326975890102357E-2</c:v>
                </c:pt>
                <c:pt idx="79">
                  <c:v>1.0326975890102357E-2</c:v>
                </c:pt>
                <c:pt idx="80">
                  <c:v>1.1518793164818082E-2</c:v>
                </c:pt>
                <c:pt idx="81">
                  <c:v>1.1611543243870513E-2</c:v>
                </c:pt>
                <c:pt idx="82">
                  <c:v>1.1639782500640614E-2</c:v>
                </c:pt>
                <c:pt idx="83">
                  <c:v>1.1773130722105056E-2</c:v>
                </c:pt>
                <c:pt idx="84">
                  <c:v>1.1935659954113324E-2</c:v>
                </c:pt>
                <c:pt idx="85">
                  <c:v>1.1935659954113324E-2</c:v>
                </c:pt>
                <c:pt idx="86">
                  <c:v>1.4774867691364484E-2</c:v>
                </c:pt>
                <c:pt idx="87">
                  <c:v>1.4846665376747819E-2</c:v>
                </c:pt>
                <c:pt idx="88">
                  <c:v>2.996024858053891E-2</c:v>
                </c:pt>
                <c:pt idx="89">
                  <c:v>3.0015938066207556E-2</c:v>
                </c:pt>
                <c:pt idx="90">
                  <c:v>3.0145467440453426E-2</c:v>
                </c:pt>
                <c:pt idx="91">
                  <c:v>3.0597241797062011E-2</c:v>
                </c:pt>
                <c:pt idx="92">
                  <c:v>3.062807632779535E-2</c:v>
                </c:pt>
                <c:pt idx="93">
                  <c:v>3.0671632116610399E-2</c:v>
                </c:pt>
                <c:pt idx="94">
                  <c:v>3.0684341332446605E-2</c:v>
                </c:pt>
                <c:pt idx="95">
                  <c:v>3.2076969468871383E-2</c:v>
                </c:pt>
                <c:pt idx="96">
                  <c:v>3.2312814521339175E-2</c:v>
                </c:pt>
                <c:pt idx="97">
                  <c:v>3.2312814521339175E-2</c:v>
                </c:pt>
                <c:pt idx="98">
                  <c:v>3.2504684765024716E-2</c:v>
                </c:pt>
                <c:pt idx="99">
                  <c:v>3.2536403848865685E-2</c:v>
                </c:pt>
                <c:pt idx="100">
                  <c:v>3.2581208418538551E-2</c:v>
                </c:pt>
                <c:pt idx="101">
                  <c:v>3.2850642765748686E-2</c:v>
                </c:pt>
                <c:pt idx="102">
                  <c:v>3.3017688410992785E-2</c:v>
                </c:pt>
                <c:pt idx="103">
                  <c:v>3.4623483793405421E-2</c:v>
                </c:pt>
                <c:pt idx="104">
                  <c:v>3.4656157375729926E-2</c:v>
                </c:pt>
                <c:pt idx="105">
                  <c:v>3.4669615418531814E-2</c:v>
                </c:pt>
                <c:pt idx="106">
                  <c:v>3.4781219497836399E-2</c:v>
                </c:pt>
                <c:pt idx="107">
                  <c:v>3.4827449869375859E-2</c:v>
                </c:pt>
                <c:pt idx="108">
                  <c:v>3.5225449228405287E-2</c:v>
                </c:pt>
                <c:pt idx="109">
                  <c:v>3.5318492816166155E-2</c:v>
                </c:pt>
                <c:pt idx="110">
                  <c:v>3.7005114489927701E-2</c:v>
                </c:pt>
                <c:pt idx="111">
                  <c:v>3.74186147436339E-2</c:v>
                </c:pt>
                <c:pt idx="112">
                  <c:v>3.9932869373753392E-2</c:v>
                </c:pt>
                <c:pt idx="113">
                  <c:v>4.0080996791941548E-2</c:v>
                </c:pt>
                <c:pt idx="114">
                  <c:v>4.037803196582597E-2</c:v>
                </c:pt>
                <c:pt idx="115">
                  <c:v>4.772051004070757E-2</c:v>
                </c:pt>
                <c:pt idx="116">
                  <c:v>5.9682403113373958E-2</c:v>
                </c:pt>
                <c:pt idx="117">
                  <c:v>6.2705655897709947E-2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AEA1-487B-B2D4-17A86CCC7C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6775216"/>
        <c:axId val="1"/>
      </c:scatterChart>
      <c:valAx>
        <c:axId val="796775216"/>
        <c:scaling>
          <c:orientation val="minMax"/>
          <c:min val="-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485235137687002"/>
              <c:y val="0.85714285714285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3.3003300330033E-2"/>
              <c:y val="0.364741641337386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6775216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1.9801980198019802E-2"/>
          <c:y val="0.92097264437689974"/>
          <c:w val="0.93234323432343236"/>
          <c:h val="0.9817629179331307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V401 Cyg -- O-C Diagr.</a:t>
            </a:r>
          </a:p>
        </c:rich>
      </c:tx>
      <c:layout>
        <c:manualLayout>
          <c:xMode val="edge"/>
          <c:yMode val="edge"/>
          <c:x val="0.35702479338842974"/>
          <c:y val="3.3232628398791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61983471074381"/>
          <c:y val="0.13595186218352026"/>
          <c:w val="0.82809917355371898"/>
          <c:h val="0.6404843285090288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(5)'!$H$20:$H$20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(5)'!$F$21:$F$928</c:f>
              <c:numCache>
                <c:formatCode>General</c:formatCode>
                <c:ptCount val="908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24091</c:v>
                </c:pt>
                <c:pt idx="111">
                  <c:v>24410</c:v>
                </c:pt>
                <c:pt idx="112">
                  <c:v>24514</c:v>
                </c:pt>
                <c:pt idx="113">
                  <c:v>25135</c:v>
                </c:pt>
                <c:pt idx="114">
                  <c:v>25171</c:v>
                </c:pt>
                <c:pt idx="115">
                  <c:v>25243</c:v>
                </c:pt>
                <c:pt idx="116">
                  <c:v>26949</c:v>
                </c:pt>
                <c:pt idx="117">
                  <c:v>29375.5</c:v>
                </c:pt>
                <c:pt idx="118">
                  <c:v>29475</c:v>
                </c:pt>
                <c:pt idx="119">
                  <c:v>29478.5</c:v>
                </c:pt>
                <c:pt idx="120">
                  <c:v>29480</c:v>
                </c:pt>
                <c:pt idx="121">
                  <c:v>29971</c:v>
                </c:pt>
                <c:pt idx="122">
                  <c:v>30070.5</c:v>
                </c:pt>
                <c:pt idx="123">
                  <c:v>30078</c:v>
                </c:pt>
                <c:pt idx="124">
                  <c:v>31328.5</c:v>
                </c:pt>
                <c:pt idx="125">
                  <c:v>31768</c:v>
                </c:pt>
                <c:pt idx="126">
                  <c:v>32061</c:v>
                </c:pt>
                <c:pt idx="127">
                  <c:v>32088</c:v>
                </c:pt>
                <c:pt idx="128">
                  <c:v>32722</c:v>
                </c:pt>
                <c:pt idx="129">
                  <c:v>33123.5</c:v>
                </c:pt>
                <c:pt idx="130">
                  <c:v>33128.5</c:v>
                </c:pt>
                <c:pt idx="131">
                  <c:v>33175</c:v>
                </c:pt>
                <c:pt idx="132">
                  <c:v>33180</c:v>
                </c:pt>
                <c:pt idx="133">
                  <c:v>33228</c:v>
                </c:pt>
                <c:pt idx="134">
                  <c:v>33238.5</c:v>
                </c:pt>
                <c:pt idx="135">
                  <c:v>33238.5</c:v>
                </c:pt>
                <c:pt idx="136">
                  <c:v>33288</c:v>
                </c:pt>
                <c:pt idx="137">
                  <c:v>33295</c:v>
                </c:pt>
                <c:pt idx="138">
                  <c:v>33300</c:v>
                </c:pt>
                <c:pt idx="139">
                  <c:v>33353</c:v>
                </c:pt>
                <c:pt idx="140">
                  <c:v>33356.5</c:v>
                </c:pt>
                <c:pt idx="141">
                  <c:v>33360</c:v>
                </c:pt>
                <c:pt idx="142">
                  <c:v>33370.5</c:v>
                </c:pt>
                <c:pt idx="143">
                  <c:v>33780.5</c:v>
                </c:pt>
                <c:pt idx="144">
                  <c:v>33815</c:v>
                </c:pt>
                <c:pt idx="145">
                  <c:v>33818.5</c:v>
                </c:pt>
                <c:pt idx="146">
                  <c:v>33827</c:v>
                </c:pt>
                <c:pt idx="147">
                  <c:v>33835.5</c:v>
                </c:pt>
                <c:pt idx="148">
                  <c:v>33851</c:v>
                </c:pt>
                <c:pt idx="149">
                  <c:v>33938.5</c:v>
                </c:pt>
                <c:pt idx="150">
                  <c:v>33960.5</c:v>
                </c:pt>
                <c:pt idx="151">
                  <c:v>34294</c:v>
                </c:pt>
                <c:pt idx="152">
                  <c:v>34398</c:v>
                </c:pt>
                <c:pt idx="153">
                  <c:v>34398.5</c:v>
                </c:pt>
                <c:pt idx="154">
                  <c:v>34398.5</c:v>
                </c:pt>
                <c:pt idx="155">
                  <c:v>34398.5</c:v>
                </c:pt>
                <c:pt idx="156">
                  <c:v>34595.5</c:v>
                </c:pt>
                <c:pt idx="157">
                  <c:v>34595.5</c:v>
                </c:pt>
                <c:pt idx="158">
                  <c:v>34607.5</c:v>
                </c:pt>
                <c:pt idx="159">
                  <c:v>35002.5</c:v>
                </c:pt>
                <c:pt idx="160">
                  <c:v>35002.5</c:v>
                </c:pt>
                <c:pt idx="161">
                  <c:v>35002.5</c:v>
                </c:pt>
                <c:pt idx="162">
                  <c:v>35003</c:v>
                </c:pt>
                <c:pt idx="163">
                  <c:v>35114</c:v>
                </c:pt>
                <c:pt idx="164">
                  <c:v>35117.5</c:v>
                </c:pt>
                <c:pt idx="165">
                  <c:v>35126</c:v>
                </c:pt>
                <c:pt idx="166">
                  <c:v>35159</c:v>
                </c:pt>
                <c:pt idx="167">
                  <c:v>35218.5</c:v>
                </c:pt>
                <c:pt idx="168">
                  <c:v>35218.5</c:v>
                </c:pt>
                <c:pt idx="169">
                  <c:v>35218.5</c:v>
                </c:pt>
                <c:pt idx="170">
                  <c:v>35577.5</c:v>
                </c:pt>
                <c:pt idx="171">
                  <c:v>35589.5</c:v>
                </c:pt>
                <c:pt idx="172">
                  <c:v>35613.5</c:v>
                </c:pt>
                <c:pt idx="173">
                  <c:v>35622</c:v>
                </c:pt>
                <c:pt idx="174">
                  <c:v>35630.5</c:v>
                </c:pt>
                <c:pt idx="175">
                  <c:v>35630.5</c:v>
                </c:pt>
                <c:pt idx="176">
                  <c:v>35661.5</c:v>
                </c:pt>
                <c:pt idx="177">
                  <c:v>35661.5</c:v>
                </c:pt>
                <c:pt idx="178">
                  <c:v>35765</c:v>
                </c:pt>
                <c:pt idx="179">
                  <c:v>35790</c:v>
                </c:pt>
                <c:pt idx="180">
                  <c:v>35790</c:v>
                </c:pt>
                <c:pt idx="181">
                  <c:v>35790</c:v>
                </c:pt>
                <c:pt idx="182">
                  <c:v>35793</c:v>
                </c:pt>
                <c:pt idx="183">
                  <c:v>35805</c:v>
                </c:pt>
                <c:pt idx="184">
                  <c:v>35822.5</c:v>
                </c:pt>
                <c:pt idx="185">
                  <c:v>35829.5</c:v>
                </c:pt>
                <c:pt idx="186">
                  <c:v>35829.5</c:v>
                </c:pt>
                <c:pt idx="187">
                  <c:v>36254</c:v>
                </c:pt>
                <c:pt idx="188">
                  <c:v>36262</c:v>
                </c:pt>
                <c:pt idx="189">
                  <c:v>36278</c:v>
                </c:pt>
                <c:pt idx="190">
                  <c:v>36313.5</c:v>
                </c:pt>
                <c:pt idx="191">
                  <c:v>36332.5</c:v>
                </c:pt>
                <c:pt idx="192">
                  <c:v>36362</c:v>
                </c:pt>
                <c:pt idx="193">
                  <c:v>36379</c:v>
                </c:pt>
                <c:pt idx="194">
                  <c:v>36404.5</c:v>
                </c:pt>
                <c:pt idx="195">
                  <c:v>36422</c:v>
                </c:pt>
                <c:pt idx="196">
                  <c:v>36459.5</c:v>
                </c:pt>
                <c:pt idx="197">
                  <c:v>36497</c:v>
                </c:pt>
                <c:pt idx="198">
                  <c:v>36521</c:v>
                </c:pt>
                <c:pt idx="199">
                  <c:v>36940</c:v>
                </c:pt>
                <c:pt idx="200">
                  <c:v>37000</c:v>
                </c:pt>
                <c:pt idx="201">
                  <c:v>37041</c:v>
                </c:pt>
                <c:pt idx="202">
                  <c:v>37041</c:v>
                </c:pt>
                <c:pt idx="203">
                  <c:v>37041</c:v>
                </c:pt>
                <c:pt idx="204">
                  <c:v>37062</c:v>
                </c:pt>
                <c:pt idx="205">
                  <c:v>37062</c:v>
                </c:pt>
                <c:pt idx="206">
                  <c:v>37511.5</c:v>
                </c:pt>
                <c:pt idx="207">
                  <c:v>37544</c:v>
                </c:pt>
                <c:pt idx="208">
                  <c:v>37691.5</c:v>
                </c:pt>
                <c:pt idx="209">
                  <c:v>37697</c:v>
                </c:pt>
                <c:pt idx="210">
                  <c:v>38256</c:v>
                </c:pt>
                <c:pt idx="211">
                  <c:v>38256</c:v>
                </c:pt>
                <c:pt idx="212">
                  <c:v>38256</c:v>
                </c:pt>
                <c:pt idx="213">
                  <c:v>38313</c:v>
                </c:pt>
                <c:pt idx="214">
                  <c:v>38337</c:v>
                </c:pt>
                <c:pt idx="215">
                  <c:v>38755.5</c:v>
                </c:pt>
                <c:pt idx="216">
                  <c:v>38937.5</c:v>
                </c:pt>
                <c:pt idx="217">
                  <c:v>38959.5</c:v>
                </c:pt>
                <c:pt idx="218">
                  <c:v>38978.5</c:v>
                </c:pt>
                <c:pt idx="219">
                  <c:v>39002.5</c:v>
                </c:pt>
              </c:numCache>
            </c:numRef>
          </c:xVal>
          <c:yVal>
            <c:numRef>
              <c:f>'A (5)'!$H$21:$H$928</c:f>
              <c:numCache>
                <c:formatCode>General</c:formatCode>
                <c:ptCount val="908"/>
                <c:pt idx="2">
                  <c:v>3.7946549993648659E-2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B6F-40F6-B2F1-76886E29F586}"/>
            </c:ext>
          </c:extLst>
        </c:ser>
        <c:ser>
          <c:idx val="1"/>
          <c:order val="1"/>
          <c:tx>
            <c:strRef>
              <c:f>'A (5)'!$I$20:$I$20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(5)'!$F$21:$F$928</c:f>
              <c:numCache>
                <c:formatCode>General</c:formatCode>
                <c:ptCount val="908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24091</c:v>
                </c:pt>
                <c:pt idx="111">
                  <c:v>24410</c:v>
                </c:pt>
                <c:pt idx="112">
                  <c:v>24514</c:v>
                </c:pt>
                <c:pt idx="113">
                  <c:v>25135</c:v>
                </c:pt>
                <c:pt idx="114">
                  <c:v>25171</c:v>
                </c:pt>
                <c:pt idx="115">
                  <c:v>25243</c:v>
                </c:pt>
                <c:pt idx="116">
                  <c:v>26949</c:v>
                </c:pt>
                <c:pt idx="117">
                  <c:v>29375.5</c:v>
                </c:pt>
                <c:pt idx="118">
                  <c:v>29475</c:v>
                </c:pt>
                <c:pt idx="119">
                  <c:v>29478.5</c:v>
                </c:pt>
                <c:pt idx="120">
                  <c:v>29480</c:v>
                </c:pt>
                <c:pt idx="121">
                  <c:v>29971</c:v>
                </c:pt>
                <c:pt idx="122">
                  <c:v>30070.5</c:v>
                </c:pt>
                <c:pt idx="123">
                  <c:v>30078</c:v>
                </c:pt>
                <c:pt idx="124">
                  <c:v>31328.5</c:v>
                </c:pt>
                <c:pt idx="125">
                  <c:v>31768</c:v>
                </c:pt>
                <c:pt idx="126">
                  <c:v>32061</c:v>
                </c:pt>
                <c:pt idx="127">
                  <c:v>32088</c:v>
                </c:pt>
                <c:pt idx="128">
                  <c:v>32722</c:v>
                </c:pt>
                <c:pt idx="129">
                  <c:v>33123.5</c:v>
                </c:pt>
                <c:pt idx="130">
                  <c:v>33128.5</c:v>
                </c:pt>
                <c:pt idx="131">
                  <c:v>33175</c:v>
                </c:pt>
                <c:pt idx="132">
                  <c:v>33180</c:v>
                </c:pt>
                <c:pt idx="133">
                  <c:v>33228</c:v>
                </c:pt>
                <c:pt idx="134">
                  <c:v>33238.5</c:v>
                </c:pt>
                <c:pt idx="135">
                  <c:v>33238.5</c:v>
                </c:pt>
                <c:pt idx="136">
                  <c:v>33288</c:v>
                </c:pt>
                <c:pt idx="137">
                  <c:v>33295</c:v>
                </c:pt>
                <c:pt idx="138">
                  <c:v>33300</c:v>
                </c:pt>
                <c:pt idx="139">
                  <c:v>33353</c:v>
                </c:pt>
                <c:pt idx="140">
                  <c:v>33356.5</c:v>
                </c:pt>
                <c:pt idx="141">
                  <c:v>33360</c:v>
                </c:pt>
                <c:pt idx="142">
                  <c:v>33370.5</c:v>
                </c:pt>
                <c:pt idx="143">
                  <c:v>33780.5</c:v>
                </c:pt>
                <c:pt idx="144">
                  <c:v>33815</c:v>
                </c:pt>
                <c:pt idx="145">
                  <c:v>33818.5</c:v>
                </c:pt>
                <c:pt idx="146">
                  <c:v>33827</c:v>
                </c:pt>
                <c:pt idx="147">
                  <c:v>33835.5</c:v>
                </c:pt>
                <c:pt idx="148">
                  <c:v>33851</c:v>
                </c:pt>
                <c:pt idx="149">
                  <c:v>33938.5</c:v>
                </c:pt>
                <c:pt idx="150">
                  <c:v>33960.5</c:v>
                </c:pt>
                <c:pt idx="151">
                  <c:v>34294</c:v>
                </c:pt>
                <c:pt idx="152">
                  <c:v>34398</c:v>
                </c:pt>
                <c:pt idx="153">
                  <c:v>34398.5</c:v>
                </c:pt>
                <c:pt idx="154">
                  <c:v>34398.5</c:v>
                </c:pt>
                <c:pt idx="155">
                  <c:v>34398.5</c:v>
                </c:pt>
                <c:pt idx="156">
                  <c:v>34595.5</c:v>
                </c:pt>
                <c:pt idx="157">
                  <c:v>34595.5</c:v>
                </c:pt>
                <c:pt idx="158">
                  <c:v>34607.5</c:v>
                </c:pt>
                <c:pt idx="159">
                  <c:v>35002.5</c:v>
                </c:pt>
                <c:pt idx="160">
                  <c:v>35002.5</c:v>
                </c:pt>
                <c:pt idx="161">
                  <c:v>35002.5</c:v>
                </c:pt>
                <c:pt idx="162">
                  <c:v>35003</c:v>
                </c:pt>
                <c:pt idx="163">
                  <c:v>35114</c:v>
                </c:pt>
                <c:pt idx="164">
                  <c:v>35117.5</c:v>
                </c:pt>
                <c:pt idx="165">
                  <c:v>35126</c:v>
                </c:pt>
                <c:pt idx="166">
                  <c:v>35159</c:v>
                </c:pt>
                <c:pt idx="167">
                  <c:v>35218.5</c:v>
                </c:pt>
                <c:pt idx="168">
                  <c:v>35218.5</c:v>
                </c:pt>
                <c:pt idx="169">
                  <c:v>35218.5</c:v>
                </c:pt>
                <c:pt idx="170">
                  <c:v>35577.5</c:v>
                </c:pt>
                <c:pt idx="171">
                  <c:v>35589.5</c:v>
                </c:pt>
                <c:pt idx="172">
                  <c:v>35613.5</c:v>
                </c:pt>
                <c:pt idx="173">
                  <c:v>35622</c:v>
                </c:pt>
                <c:pt idx="174">
                  <c:v>35630.5</c:v>
                </c:pt>
                <c:pt idx="175">
                  <c:v>35630.5</c:v>
                </c:pt>
                <c:pt idx="176">
                  <c:v>35661.5</c:v>
                </c:pt>
                <c:pt idx="177">
                  <c:v>35661.5</c:v>
                </c:pt>
                <c:pt idx="178">
                  <c:v>35765</c:v>
                </c:pt>
                <c:pt idx="179">
                  <c:v>35790</c:v>
                </c:pt>
                <c:pt idx="180">
                  <c:v>35790</c:v>
                </c:pt>
                <c:pt idx="181">
                  <c:v>35790</c:v>
                </c:pt>
                <c:pt idx="182">
                  <c:v>35793</c:v>
                </c:pt>
                <c:pt idx="183">
                  <c:v>35805</c:v>
                </c:pt>
                <c:pt idx="184">
                  <c:v>35822.5</c:v>
                </c:pt>
                <c:pt idx="185">
                  <c:v>35829.5</c:v>
                </c:pt>
                <c:pt idx="186">
                  <c:v>35829.5</c:v>
                </c:pt>
                <c:pt idx="187">
                  <c:v>36254</c:v>
                </c:pt>
                <c:pt idx="188">
                  <c:v>36262</c:v>
                </c:pt>
                <c:pt idx="189">
                  <c:v>36278</c:v>
                </c:pt>
                <c:pt idx="190">
                  <c:v>36313.5</c:v>
                </c:pt>
                <c:pt idx="191">
                  <c:v>36332.5</c:v>
                </c:pt>
                <c:pt idx="192">
                  <c:v>36362</c:v>
                </c:pt>
                <c:pt idx="193">
                  <c:v>36379</c:v>
                </c:pt>
                <c:pt idx="194">
                  <c:v>36404.5</c:v>
                </c:pt>
                <c:pt idx="195">
                  <c:v>36422</c:v>
                </c:pt>
                <c:pt idx="196">
                  <c:v>36459.5</c:v>
                </c:pt>
                <c:pt idx="197">
                  <c:v>36497</c:v>
                </c:pt>
                <c:pt idx="198">
                  <c:v>36521</c:v>
                </c:pt>
                <c:pt idx="199">
                  <c:v>36940</c:v>
                </c:pt>
                <c:pt idx="200">
                  <c:v>37000</c:v>
                </c:pt>
                <c:pt idx="201">
                  <c:v>37041</c:v>
                </c:pt>
                <c:pt idx="202">
                  <c:v>37041</c:v>
                </c:pt>
                <c:pt idx="203">
                  <c:v>37041</c:v>
                </c:pt>
                <c:pt idx="204">
                  <c:v>37062</c:v>
                </c:pt>
                <c:pt idx="205">
                  <c:v>37062</c:v>
                </c:pt>
                <c:pt idx="206">
                  <c:v>37511.5</c:v>
                </c:pt>
                <c:pt idx="207">
                  <c:v>37544</c:v>
                </c:pt>
                <c:pt idx="208">
                  <c:v>37691.5</c:v>
                </c:pt>
                <c:pt idx="209">
                  <c:v>37697</c:v>
                </c:pt>
                <c:pt idx="210">
                  <c:v>38256</c:v>
                </c:pt>
                <c:pt idx="211">
                  <c:v>38256</c:v>
                </c:pt>
                <c:pt idx="212">
                  <c:v>38256</c:v>
                </c:pt>
                <c:pt idx="213">
                  <c:v>38313</c:v>
                </c:pt>
                <c:pt idx="214">
                  <c:v>38337</c:v>
                </c:pt>
                <c:pt idx="215">
                  <c:v>38755.5</c:v>
                </c:pt>
                <c:pt idx="216">
                  <c:v>38937.5</c:v>
                </c:pt>
                <c:pt idx="217">
                  <c:v>38959.5</c:v>
                </c:pt>
                <c:pt idx="218">
                  <c:v>38978.5</c:v>
                </c:pt>
                <c:pt idx="219">
                  <c:v>39002.5</c:v>
                </c:pt>
              </c:numCache>
            </c:numRef>
          </c:xVal>
          <c:yVal>
            <c:numRef>
              <c:f>'A (5)'!$I$21:$I$928</c:f>
              <c:numCache>
                <c:formatCode>General</c:formatCode>
                <c:ptCount val="908"/>
                <c:pt idx="0">
                  <c:v>3.4619599999132333E-2</c:v>
                </c:pt>
                <c:pt idx="1">
                  <c:v>2.5306899995484855E-2</c:v>
                </c:pt>
                <c:pt idx="3">
                  <c:v>3.1964899997547036E-2</c:v>
                </c:pt>
                <c:pt idx="4">
                  <c:v>3.0604549996496644E-2</c:v>
                </c:pt>
                <c:pt idx="5">
                  <c:v>1.5878999984124675E-3</c:v>
                </c:pt>
                <c:pt idx="6">
                  <c:v>1.9193699998140801E-2</c:v>
                </c:pt>
                <c:pt idx="7">
                  <c:v>1.3545299996621907E-2</c:v>
                </c:pt>
                <c:pt idx="8">
                  <c:v>5.4029999955673702E-3</c:v>
                </c:pt>
                <c:pt idx="9">
                  <c:v>2.6402999996207654E-2</c:v>
                </c:pt>
                <c:pt idx="10">
                  <c:v>7.230299997900147E-3</c:v>
                </c:pt>
                <c:pt idx="11">
                  <c:v>4.0556100000685547E-2</c:v>
                </c:pt>
                <c:pt idx="12">
                  <c:v>3.9884899997559842E-2</c:v>
                </c:pt>
                <c:pt idx="13">
                  <c:v>3.1664999987697229E-3</c:v>
                </c:pt>
                <c:pt idx="14">
                  <c:v>9.54710000223713E-3</c:v>
                </c:pt>
                <c:pt idx="15">
                  <c:v>-1.5884400003415067E-2</c:v>
                </c:pt>
                <c:pt idx="16">
                  <c:v>-2.0084499999938998E-2</c:v>
                </c:pt>
                <c:pt idx="17">
                  <c:v>-1.8381300003966317E-2</c:v>
                </c:pt>
                <c:pt idx="18">
                  <c:v>-5.3813000049558468E-3</c:v>
                </c:pt>
                <c:pt idx="19">
                  <c:v>0</c:v>
                </c:pt>
                <c:pt idx="20">
                  <c:v>8.8926999960676767E-3</c:v>
                </c:pt>
                <c:pt idx="21">
                  <c:v>2.2896599999512546E-2</c:v>
                </c:pt>
                <c:pt idx="22">
                  <c:v>1.4293100000941195E-2</c:v>
                </c:pt>
                <c:pt idx="23">
                  <c:v>7.9513999953633174E-3</c:v>
                </c:pt>
                <c:pt idx="24">
                  <c:v>-1.6970000069704838E-3</c:v>
                </c:pt>
                <c:pt idx="25">
                  <c:v>2.8654599998844787E-2</c:v>
                </c:pt>
                <c:pt idx="26">
                  <c:v>3.0609999957960099E-3</c:v>
                </c:pt>
                <c:pt idx="27">
                  <c:v>2.5467399995250162E-2</c:v>
                </c:pt>
                <c:pt idx="28">
                  <c:v>1.349499994830694E-3</c:v>
                </c:pt>
                <c:pt idx="29">
                  <c:v>-9.9998000005143695E-3</c:v>
                </c:pt>
                <c:pt idx="30">
                  <c:v>2.2154699996463023E-2</c:v>
                </c:pt>
                <c:pt idx="31">
                  <c:v>-1.1286700006166939E-2</c:v>
                </c:pt>
                <c:pt idx="32">
                  <c:v>6.7132999975001439E-3</c:v>
                </c:pt>
                <c:pt idx="33">
                  <c:v>2.8164600000309292E-2</c:v>
                </c:pt>
                <c:pt idx="34">
                  <c:v>3.8624999942840077E-3</c:v>
                </c:pt>
                <c:pt idx="35">
                  <c:v>-4.753900007926859E-3</c:v>
                </c:pt>
                <c:pt idx="36">
                  <c:v>-1.3185400006477721E-2</c:v>
                </c:pt>
                <c:pt idx="37">
                  <c:v>-3.5457500052871183E-3</c:v>
                </c:pt>
                <c:pt idx="38">
                  <c:v>-6.3923999987309799E-3</c:v>
                </c:pt>
                <c:pt idx="39">
                  <c:v>-4.9959000025410205E-3</c:v>
                </c:pt>
                <c:pt idx="40">
                  <c:v>1.6004099998099264E-2</c:v>
                </c:pt>
                <c:pt idx="41">
                  <c:v>-2.5986000000557397E-2</c:v>
                </c:pt>
                <c:pt idx="42">
                  <c:v>-2.7767000065068714E-3</c:v>
                </c:pt>
                <c:pt idx="43">
                  <c:v>-1.4221099998394493E-2</c:v>
                </c:pt>
                <c:pt idx="44">
                  <c:v>-4.779800001415424E-3</c:v>
                </c:pt>
                <c:pt idx="45">
                  <c:v>-6.7980000312672928E-4</c:v>
                </c:pt>
                <c:pt idx="46">
                  <c:v>2.3109499990823679E-2</c:v>
                </c:pt>
                <c:pt idx="47">
                  <c:v>1.6164299995580222E-2</c:v>
                </c:pt>
                <c:pt idx="48">
                  <c:v>7.2289999661734328E-4</c:v>
                </c:pt>
                <c:pt idx="49">
                  <c:v>-2.8806000045733526E-3</c:v>
                </c:pt>
                <c:pt idx="50">
                  <c:v>8.5159000009298325E-3</c:v>
                </c:pt>
                <c:pt idx="51">
                  <c:v>1.9515899999532849E-2</c:v>
                </c:pt>
                <c:pt idx="52">
                  <c:v>-5.0065500035998411E-3</c:v>
                </c:pt>
                <c:pt idx="53">
                  <c:v>-1.3529000003472902E-2</c:v>
                </c:pt>
                <c:pt idx="54">
                  <c:v>2.1922299994912464E-2</c:v>
                </c:pt>
                <c:pt idx="55">
                  <c:v>9.8773999998229556E-3</c:v>
                </c:pt>
                <c:pt idx="56">
                  <c:v>-1.0138950005057268E-2</c:v>
                </c:pt>
                <c:pt idx="57">
                  <c:v>1.1131599996588193E-2</c:v>
                </c:pt>
                <c:pt idx="58">
                  <c:v>-6.9478500008699484E-3</c:v>
                </c:pt>
                <c:pt idx="59">
                  <c:v>-1.7400001524947584E-5</c:v>
                </c:pt>
                <c:pt idx="60">
                  <c:v>3.3739999344106764E-4</c:v>
                </c:pt>
                <c:pt idx="61">
                  <c:v>-3.4468800004106015E-2</c:v>
                </c:pt>
                <c:pt idx="62">
                  <c:v>-2.7539950002392288E-2</c:v>
                </c:pt>
                <c:pt idx="63">
                  <c:v>-4.483674999937648E-2</c:v>
                </c:pt>
                <c:pt idx="64">
                  <c:v>1.6201699996599928E-2</c:v>
                </c:pt>
                <c:pt idx="65">
                  <c:v>-2.5769999774638563E-4</c:v>
                </c:pt>
                <c:pt idx="66">
                  <c:v>7.4229999881936237E-4</c:v>
                </c:pt>
                <c:pt idx="67">
                  <c:v>8.7423000004491769E-3</c:v>
                </c:pt>
                <c:pt idx="68">
                  <c:v>1.1975000015809201E-3</c:v>
                </c:pt>
                <c:pt idx="69">
                  <c:v>2.8371500011417083E-3</c:v>
                </c:pt>
                <c:pt idx="70">
                  <c:v>-2.0362500072224066E-3</c:v>
                </c:pt>
                <c:pt idx="71">
                  <c:v>-2.7097500002128072E-2</c:v>
                </c:pt>
                <c:pt idx="72">
                  <c:v>1.6609500016784295E-3</c:v>
                </c:pt>
                <c:pt idx="73">
                  <c:v>4.4452000001911074E-3</c:v>
                </c:pt>
                <c:pt idx="74">
                  <c:v>1.4951299999665935E-2</c:v>
                </c:pt>
                <c:pt idx="75">
                  <c:v>2.531279999675462E-2</c:v>
                </c:pt>
                <c:pt idx="76">
                  <c:v>6.3348999974550679E-3</c:v>
                </c:pt>
                <c:pt idx="77">
                  <c:v>1.0334899998269975E-2</c:v>
                </c:pt>
                <c:pt idx="78">
                  <c:v>-3.3480499987490475E-3</c:v>
                </c:pt>
                <c:pt idx="79">
                  <c:v>4.651950002880767E-3</c:v>
                </c:pt>
                <c:pt idx="80">
                  <c:v>1.4887949990225025E-2</c:v>
                </c:pt>
                <c:pt idx="81">
                  <c:v>6.4203000001725741E-3</c:v>
                </c:pt>
                <c:pt idx="82">
                  <c:v>1.8771899995044805E-2</c:v>
                </c:pt>
                <c:pt idx="83">
                  <c:v>1.2052350000885781E-2</c:v>
                </c:pt>
                <c:pt idx="84">
                  <c:v>4.6843999953125603E-3</c:v>
                </c:pt>
                <c:pt idx="85">
                  <c:v>1.1684399993100669E-2</c:v>
                </c:pt>
                <c:pt idx="86">
                  <c:v>2.1767450001789257E-2</c:v>
                </c:pt>
                <c:pt idx="87">
                  <c:v>1.7048199995770119E-2</c:v>
                </c:pt>
                <c:pt idx="88">
                  <c:v>1.4458149998972658E-2</c:v>
                </c:pt>
                <c:pt idx="89">
                  <c:v>1.5287299996998627E-2</c:v>
                </c:pt>
                <c:pt idx="90">
                  <c:v>3.0342099998961203E-2</c:v>
                </c:pt>
                <c:pt idx="91">
                  <c:v>3.0254599994805176E-2</c:v>
                </c:pt>
                <c:pt idx="92">
                  <c:v>4.7128649996011518E-2</c:v>
                </c:pt>
                <c:pt idx="93">
                  <c:v>5.4480249993503094E-2</c:v>
                </c:pt>
                <c:pt idx="94">
                  <c:v>2.2957799992582295E-2</c:v>
                </c:pt>
                <c:pt idx="95">
                  <c:v>2.3452150002412964E-2</c:v>
                </c:pt>
                <c:pt idx="96">
                  <c:v>1.4687700000649784E-2</c:v>
                </c:pt>
                <c:pt idx="98">
                  <c:v>2.1571649995166808E-2</c:v>
                </c:pt>
                <c:pt idx="99">
                  <c:v>2.2445700000389479E-2</c:v>
                </c:pt>
                <c:pt idx="100">
                  <c:v>2.5797299997066148E-2</c:v>
                </c:pt>
                <c:pt idx="101">
                  <c:v>4.2906899994704872E-2</c:v>
                </c:pt>
                <c:pt idx="102">
                  <c:v>4.6835749999445397E-2</c:v>
                </c:pt>
                <c:pt idx="103">
                  <c:v>4.2339999999967404E-2</c:v>
                </c:pt>
                <c:pt idx="104">
                  <c:v>3.6214050000126008E-2</c:v>
                </c:pt>
                <c:pt idx="105">
                  <c:v>4.3691599996236619E-2</c:v>
                </c:pt>
                <c:pt idx="106">
                  <c:v>4.8791299996082671E-2</c:v>
                </c:pt>
                <c:pt idx="107">
                  <c:v>3.9142900001024827E-2</c:v>
                </c:pt>
                <c:pt idx="108">
                  <c:v>2.6910799992037937E-2</c:v>
                </c:pt>
                <c:pt idx="109">
                  <c:v>4.1613999994297046E-2</c:v>
                </c:pt>
                <c:pt idx="110">
                  <c:v>4.0916300000390038E-2</c:v>
                </c:pt>
                <c:pt idx="111">
                  <c:v>3.9712999998300802E-2</c:v>
                </c:pt>
                <c:pt idx="112">
                  <c:v>3.2760199996118899E-2</c:v>
                </c:pt>
                <c:pt idx="113">
                  <c:v>4.3205499998293817E-2</c:v>
                </c:pt>
                <c:pt idx="114">
                  <c:v>4.7260300001653377E-2</c:v>
                </c:pt>
                <c:pt idx="115">
                  <c:v>2.636989999882644E-2</c:v>
                </c:pt>
                <c:pt idx="116">
                  <c:v>4.1855700001178775E-2</c:v>
                </c:pt>
                <c:pt idx="117">
                  <c:v>5.8417150001332629E-2</c:v>
                </c:pt>
                <c:pt idx="118">
                  <c:v>5.7717499999853317E-2</c:v>
                </c:pt>
                <c:pt idx="120">
                  <c:v>5.9763999997812789E-2</c:v>
                </c:pt>
                <c:pt idx="121">
                  <c:v>6.4350300002843142E-2</c:v>
                </c:pt>
                <c:pt idx="122">
                  <c:v>6.7890649996115826E-2</c:v>
                </c:pt>
                <c:pt idx="131">
                  <c:v>8.6777500000607688E-2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B6F-40F6-B2F1-76886E29F586}"/>
            </c:ext>
          </c:extLst>
        </c:ser>
        <c:ser>
          <c:idx val="2"/>
          <c:order val="2"/>
          <c:tx>
            <c:strRef>
              <c:f>'A (5)'!$J$20:$J$20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(5)'!$F$21:$F$928</c:f>
              <c:numCache>
                <c:formatCode>General</c:formatCode>
                <c:ptCount val="908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24091</c:v>
                </c:pt>
                <c:pt idx="111">
                  <c:v>24410</c:v>
                </c:pt>
                <c:pt idx="112">
                  <c:v>24514</c:v>
                </c:pt>
                <c:pt idx="113">
                  <c:v>25135</c:v>
                </c:pt>
                <c:pt idx="114">
                  <c:v>25171</c:v>
                </c:pt>
                <c:pt idx="115">
                  <c:v>25243</c:v>
                </c:pt>
                <c:pt idx="116">
                  <c:v>26949</c:v>
                </c:pt>
                <c:pt idx="117">
                  <c:v>29375.5</c:v>
                </c:pt>
                <c:pt idx="118">
                  <c:v>29475</c:v>
                </c:pt>
                <c:pt idx="119">
                  <c:v>29478.5</c:v>
                </c:pt>
                <c:pt idx="120">
                  <c:v>29480</c:v>
                </c:pt>
                <c:pt idx="121">
                  <c:v>29971</c:v>
                </c:pt>
                <c:pt idx="122">
                  <c:v>30070.5</c:v>
                </c:pt>
                <c:pt idx="123">
                  <c:v>30078</c:v>
                </c:pt>
                <c:pt idx="124">
                  <c:v>31328.5</c:v>
                </c:pt>
                <c:pt idx="125">
                  <c:v>31768</c:v>
                </c:pt>
                <c:pt idx="126">
                  <c:v>32061</c:v>
                </c:pt>
                <c:pt idx="127">
                  <c:v>32088</c:v>
                </c:pt>
                <c:pt idx="128">
                  <c:v>32722</c:v>
                </c:pt>
                <c:pt idx="129">
                  <c:v>33123.5</c:v>
                </c:pt>
                <c:pt idx="130">
                  <c:v>33128.5</c:v>
                </c:pt>
                <c:pt idx="131">
                  <c:v>33175</c:v>
                </c:pt>
                <c:pt idx="132">
                  <c:v>33180</c:v>
                </c:pt>
                <c:pt idx="133">
                  <c:v>33228</c:v>
                </c:pt>
                <c:pt idx="134">
                  <c:v>33238.5</c:v>
                </c:pt>
                <c:pt idx="135">
                  <c:v>33238.5</c:v>
                </c:pt>
                <c:pt idx="136">
                  <c:v>33288</c:v>
                </c:pt>
                <c:pt idx="137">
                  <c:v>33295</c:v>
                </c:pt>
                <c:pt idx="138">
                  <c:v>33300</c:v>
                </c:pt>
                <c:pt idx="139">
                  <c:v>33353</c:v>
                </c:pt>
                <c:pt idx="140">
                  <c:v>33356.5</c:v>
                </c:pt>
                <c:pt idx="141">
                  <c:v>33360</c:v>
                </c:pt>
                <c:pt idx="142">
                  <c:v>33370.5</c:v>
                </c:pt>
                <c:pt idx="143">
                  <c:v>33780.5</c:v>
                </c:pt>
                <c:pt idx="144">
                  <c:v>33815</c:v>
                </c:pt>
                <c:pt idx="145">
                  <c:v>33818.5</c:v>
                </c:pt>
                <c:pt idx="146">
                  <c:v>33827</c:v>
                </c:pt>
                <c:pt idx="147">
                  <c:v>33835.5</c:v>
                </c:pt>
                <c:pt idx="148">
                  <c:v>33851</c:v>
                </c:pt>
                <c:pt idx="149">
                  <c:v>33938.5</c:v>
                </c:pt>
                <c:pt idx="150">
                  <c:v>33960.5</c:v>
                </c:pt>
                <c:pt idx="151">
                  <c:v>34294</c:v>
                </c:pt>
                <c:pt idx="152">
                  <c:v>34398</c:v>
                </c:pt>
                <c:pt idx="153">
                  <c:v>34398.5</c:v>
                </c:pt>
                <c:pt idx="154">
                  <c:v>34398.5</c:v>
                </c:pt>
                <c:pt idx="155">
                  <c:v>34398.5</c:v>
                </c:pt>
                <c:pt idx="156">
                  <c:v>34595.5</c:v>
                </c:pt>
                <c:pt idx="157">
                  <c:v>34595.5</c:v>
                </c:pt>
                <c:pt idx="158">
                  <c:v>34607.5</c:v>
                </c:pt>
                <c:pt idx="159">
                  <c:v>35002.5</c:v>
                </c:pt>
                <c:pt idx="160">
                  <c:v>35002.5</c:v>
                </c:pt>
                <c:pt idx="161">
                  <c:v>35002.5</c:v>
                </c:pt>
                <c:pt idx="162">
                  <c:v>35003</c:v>
                </c:pt>
                <c:pt idx="163">
                  <c:v>35114</c:v>
                </c:pt>
                <c:pt idx="164">
                  <c:v>35117.5</c:v>
                </c:pt>
                <c:pt idx="165">
                  <c:v>35126</c:v>
                </c:pt>
                <c:pt idx="166">
                  <c:v>35159</c:v>
                </c:pt>
                <c:pt idx="167">
                  <c:v>35218.5</c:v>
                </c:pt>
                <c:pt idx="168">
                  <c:v>35218.5</c:v>
                </c:pt>
                <c:pt idx="169">
                  <c:v>35218.5</c:v>
                </c:pt>
                <c:pt idx="170">
                  <c:v>35577.5</c:v>
                </c:pt>
                <c:pt idx="171">
                  <c:v>35589.5</c:v>
                </c:pt>
                <c:pt idx="172">
                  <c:v>35613.5</c:v>
                </c:pt>
                <c:pt idx="173">
                  <c:v>35622</c:v>
                </c:pt>
                <c:pt idx="174">
                  <c:v>35630.5</c:v>
                </c:pt>
                <c:pt idx="175">
                  <c:v>35630.5</c:v>
                </c:pt>
                <c:pt idx="176">
                  <c:v>35661.5</c:v>
                </c:pt>
                <c:pt idx="177">
                  <c:v>35661.5</c:v>
                </c:pt>
                <c:pt idx="178">
                  <c:v>35765</c:v>
                </c:pt>
                <c:pt idx="179">
                  <c:v>35790</c:v>
                </c:pt>
                <c:pt idx="180">
                  <c:v>35790</c:v>
                </c:pt>
                <c:pt idx="181">
                  <c:v>35790</c:v>
                </c:pt>
                <c:pt idx="182">
                  <c:v>35793</c:v>
                </c:pt>
                <c:pt idx="183">
                  <c:v>35805</c:v>
                </c:pt>
                <c:pt idx="184">
                  <c:v>35822.5</c:v>
                </c:pt>
                <c:pt idx="185">
                  <c:v>35829.5</c:v>
                </c:pt>
                <c:pt idx="186">
                  <c:v>35829.5</c:v>
                </c:pt>
                <c:pt idx="187">
                  <c:v>36254</c:v>
                </c:pt>
                <c:pt idx="188">
                  <c:v>36262</c:v>
                </c:pt>
                <c:pt idx="189">
                  <c:v>36278</c:v>
                </c:pt>
                <c:pt idx="190">
                  <c:v>36313.5</c:v>
                </c:pt>
                <c:pt idx="191">
                  <c:v>36332.5</c:v>
                </c:pt>
                <c:pt idx="192">
                  <c:v>36362</c:v>
                </c:pt>
                <c:pt idx="193">
                  <c:v>36379</c:v>
                </c:pt>
                <c:pt idx="194">
                  <c:v>36404.5</c:v>
                </c:pt>
                <c:pt idx="195">
                  <c:v>36422</c:v>
                </c:pt>
                <c:pt idx="196">
                  <c:v>36459.5</c:v>
                </c:pt>
                <c:pt idx="197">
                  <c:v>36497</c:v>
                </c:pt>
                <c:pt idx="198">
                  <c:v>36521</c:v>
                </c:pt>
                <c:pt idx="199">
                  <c:v>36940</c:v>
                </c:pt>
                <c:pt idx="200">
                  <c:v>37000</c:v>
                </c:pt>
                <c:pt idx="201">
                  <c:v>37041</c:v>
                </c:pt>
                <c:pt idx="202">
                  <c:v>37041</c:v>
                </c:pt>
                <c:pt idx="203">
                  <c:v>37041</c:v>
                </c:pt>
                <c:pt idx="204">
                  <c:v>37062</c:v>
                </c:pt>
                <c:pt idx="205">
                  <c:v>37062</c:v>
                </c:pt>
                <c:pt idx="206">
                  <c:v>37511.5</c:v>
                </c:pt>
                <c:pt idx="207">
                  <c:v>37544</c:v>
                </c:pt>
                <c:pt idx="208">
                  <c:v>37691.5</c:v>
                </c:pt>
                <c:pt idx="209">
                  <c:v>37697</c:v>
                </c:pt>
                <c:pt idx="210">
                  <c:v>38256</c:v>
                </c:pt>
                <c:pt idx="211">
                  <c:v>38256</c:v>
                </c:pt>
                <c:pt idx="212">
                  <c:v>38256</c:v>
                </c:pt>
                <c:pt idx="213">
                  <c:v>38313</c:v>
                </c:pt>
                <c:pt idx="214">
                  <c:v>38337</c:v>
                </c:pt>
                <c:pt idx="215">
                  <c:v>38755.5</c:v>
                </c:pt>
                <c:pt idx="216">
                  <c:v>38937.5</c:v>
                </c:pt>
                <c:pt idx="217">
                  <c:v>38959.5</c:v>
                </c:pt>
                <c:pt idx="218">
                  <c:v>38978.5</c:v>
                </c:pt>
                <c:pt idx="219">
                  <c:v>39002.5</c:v>
                </c:pt>
              </c:numCache>
            </c:numRef>
          </c:xVal>
          <c:yVal>
            <c:numRef>
              <c:f>'A (5)'!$J$21:$J$928</c:f>
              <c:numCache>
                <c:formatCode>General</c:formatCode>
                <c:ptCount val="908"/>
                <c:pt idx="119">
                  <c:v>6.134504999499768E-2</c:v>
                </c:pt>
                <c:pt idx="124">
                  <c:v>7.0150049999938346E-2</c:v>
                </c:pt>
                <c:pt idx="126">
                  <c:v>7.8937299993413035E-2</c:v>
                </c:pt>
                <c:pt idx="129">
                  <c:v>8.0393550000735559E-2</c:v>
                </c:pt>
                <c:pt idx="133">
                  <c:v>8.2480399993073661E-2</c:v>
                </c:pt>
                <c:pt idx="135">
                  <c:v>8.2303049995971378E-2</c:v>
                </c:pt>
                <c:pt idx="136">
                  <c:v>7.953839999390766E-2</c:v>
                </c:pt>
                <c:pt idx="141">
                  <c:v>8.1147999990207609E-2</c:v>
                </c:pt>
                <c:pt idx="142">
                  <c:v>8.4780649995082058E-2</c:v>
                </c:pt>
                <c:pt idx="145">
                  <c:v>8.6117049999302253E-2</c:v>
                </c:pt>
                <c:pt idx="147">
                  <c:v>8.4955149999586865E-2</c:v>
                </c:pt>
                <c:pt idx="149">
                  <c:v>8.8123050001740921E-2</c:v>
                </c:pt>
                <c:pt idx="150">
                  <c:v>8.7427649996243417E-2</c:v>
                </c:pt>
                <c:pt idx="151">
                  <c:v>9.1714199996204115E-2</c:v>
                </c:pt>
                <c:pt idx="152">
                  <c:v>9.3661400002019946E-2</c:v>
                </c:pt>
                <c:pt idx="153">
                  <c:v>9.4051050000416581E-2</c:v>
                </c:pt>
                <c:pt idx="154">
                  <c:v>9.5731049994355999E-2</c:v>
                </c:pt>
                <c:pt idx="155">
                  <c:v>9.6741049994307104E-2</c:v>
                </c:pt>
                <c:pt idx="156">
                  <c:v>9.8913150002772454E-2</c:v>
                </c:pt>
                <c:pt idx="157">
                  <c:v>9.9513150002167094E-2</c:v>
                </c:pt>
                <c:pt idx="158">
                  <c:v>0.10037474999990081</c:v>
                </c:pt>
                <c:pt idx="159">
                  <c:v>9.8348250001436099E-2</c:v>
                </c:pt>
                <c:pt idx="160">
                  <c:v>9.8848250003356952E-2</c:v>
                </c:pt>
                <c:pt idx="161">
                  <c:v>0.10024825000436977</c:v>
                </c:pt>
                <c:pt idx="162">
                  <c:v>9.7637899998517241E-2</c:v>
                </c:pt>
                <c:pt idx="163">
                  <c:v>9.5340200001373887E-2</c:v>
                </c:pt>
                <c:pt idx="164">
                  <c:v>0.10721775000274647</c:v>
                </c:pt>
                <c:pt idx="165">
                  <c:v>9.6391799997945782E-2</c:v>
                </c:pt>
                <c:pt idx="166">
                  <c:v>9.7608699994452763E-2</c:v>
                </c:pt>
                <c:pt idx="167">
                  <c:v>9.7307049996743444E-2</c:v>
                </c:pt>
                <c:pt idx="168">
                  <c:v>9.8107049998361617E-2</c:v>
                </c:pt>
                <c:pt idx="169">
                  <c:v>9.860705000028247E-2</c:v>
                </c:pt>
                <c:pt idx="170">
                  <c:v>9.3895749996590894E-2</c:v>
                </c:pt>
                <c:pt idx="171">
                  <c:v>9.5147349995386321E-2</c:v>
                </c:pt>
                <c:pt idx="172">
                  <c:v>9.5550550002371892E-2</c:v>
                </c:pt>
                <c:pt idx="173">
                  <c:v>9.482459999708226E-2</c:v>
                </c:pt>
                <c:pt idx="174">
                  <c:v>9.3308650000835769E-2</c:v>
                </c:pt>
                <c:pt idx="175">
                  <c:v>9.4008649997704197E-2</c:v>
                </c:pt>
                <c:pt idx="176">
                  <c:v>9.4726949995674659E-2</c:v>
                </c:pt>
                <c:pt idx="177">
                  <c:v>9.5526949997292832E-2</c:v>
                </c:pt>
                <c:pt idx="178">
                  <c:v>9.6064499994099606E-2</c:v>
                </c:pt>
                <c:pt idx="179">
                  <c:v>9.5707000000402331E-2</c:v>
                </c:pt>
                <c:pt idx="180">
                  <c:v>9.6007000000099652E-2</c:v>
                </c:pt>
                <c:pt idx="181">
                  <c:v>9.6107000004849397E-2</c:v>
                </c:pt>
                <c:pt idx="182">
                  <c:v>9.6284899998863693E-2</c:v>
                </c:pt>
                <c:pt idx="183">
                  <c:v>9.4536499993409961E-2</c:v>
                </c:pt>
                <c:pt idx="185">
                  <c:v>9.8129350000817794E-2</c:v>
                </c:pt>
                <c:pt idx="186">
                  <c:v>9.9229350002133287E-2</c:v>
                </c:pt>
                <c:pt idx="187">
                  <c:v>0.10204219999286579</c:v>
                </c:pt>
                <c:pt idx="189">
                  <c:v>0.10244539999985136</c:v>
                </c:pt>
                <c:pt idx="190">
                  <c:v>0.10676054999930784</c:v>
                </c:pt>
                <c:pt idx="192">
                  <c:v>0.10300660000211792</c:v>
                </c:pt>
                <c:pt idx="193">
                  <c:v>0.10385469999891939</c:v>
                </c:pt>
                <c:pt idx="195">
                  <c:v>0.10546460000477964</c:v>
                </c:pt>
                <c:pt idx="197">
                  <c:v>0.10681209999893326</c:v>
                </c:pt>
                <c:pt idx="198">
                  <c:v>0.10853530000167666</c:v>
                </c:pt>
                <c:pt idx="199">
                  <c:v>0.11224200000287965</c:v>
                </c:pt>
                <c:pt idx="200">
                  <c:v>0.11249999999563443</c:v>
                </c:pt>
                <c:pt idx="201">
                  <c:v>0.11205129999871133</c:v>
                </c:pt>
                <c:pt idx="202">
                  <c:v>0.11295129999780329</c:v>
                </c:pt>
                <c:pt idx="203">
                  <c:v>0.11315130000002682</c:v>
                </c:pt>
                <c:pt idx="204">
                  <c:v>0.1119165999989491</c:v>
                </c:pt>
                <c:pt idx="206">
                  <c:v>0.10976194999966538</c:v>
                </c:pt>
                <c:pt idx="207">
                  <c:v>0.1074391999936779</c:v>
                </c:pt>
                <c:pt idx="208">
                  <c:v>0.11453594999329653</c:v>
                </c:pt>
                <c:pt idx="210">
                  <c:v>0.11332079999556299</c:v>
                </c:pt>
                <c:pt idx="211">
                  <c:v>0.11361079999915091</c:v>
                </c:pt>
                <c:pt idx="212">
                  <c:v>0.11392079999495763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B6F-40F6-B2F1-76886E29F586}"/>
            </c:ext>
          </c:extLst>
        </c:ser>
        <c:ser>
          <c:idx val="3"/>
          <c:order val="3"/>
          <c:tx>
            <c:strRef>
              <c:f>'A (5)'!$K$20:$K$20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(5)'!$F$21:$F$928</c:f>
              <c:numCache>
                <c:formatCode>General</c:formatCode>
                <c:ptCount val="908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24091</c:v>
                </c:pt>
                <c:pt idx="111">
                  <c:v>24410</c:v>
                </c:pt>
                <c:pt idx="112">
                  <c:v>24514</c:v>
                </c:pt>
                <c:pt idx="113">
                  <c:v>25135</c:v>
                </c:pt>
                <c:pt idx="114">
                  <c:v>25171</c:v>
                </c:pt>
                <c:pt idx="115">
                  <c:v>25243</c:v>
                </c:pt>
                <c:pt idx="116">
                  <c:v>26949</c:v>
                </c:pt>
                <c:pt idx="117">
                  <c:v>29375.5</c:v>
                </c:pt>
                <c:pt idx="118">
                  <c:v>29475</c:v>
                </c:pt>
                <c:pt idx="119">
                  <c:v>29478.5</c:v>
                </c:pt>
                <c:pt idx="120">
                  <c:v>29480</c:v>
                </c:pt>
                <c:pt idx="121">
                  <c:v>29971</c:v>
                </c:pt>
                <c:pt idx="122">
                  <c:v>30070.5</c:v>
                </c:pt>
                <c:pt idx="123">
                  <c:v>30078</c:v>
                </c:pt>
                <c:pt idx="124">
                  <c:v>31328.5</c:v>
                </c:pt>
                <c:pt idx="125">
                  <c:v>31768</c:v>
                </c:pt>
                <c:pt idx="126">
                  <c:v>32061</c:v>
                </c:pt>
                <c:pt idx="127">
                  <c:v>32088</c:v>
                </c:pt>
                <c:pt idx="128">
                  <c:v>32722</c:v>
                </c:pt>
                <c:pt idx="129">
                  <c:v>33123.5</c:v>
                </c:pt>
                <c:pt idx="130">
                  <c:v>33128.5</c:v>
                </c:pt>
                <c:pt idx="131">
                  <c:v>33175</c:v>
                </c:pt>
                <c:pt idx="132">
                  <c:v>33180</c:v>
                </c:pt>
                <c:pt idx="133">
                  <c:v>33228</c:v>
                </c:pt>
                <c:pt idx="134">
                  <c:v>33238.5</c:v>
                </c:pt>
                <c:pt idx="135">
                  <c:v>33238.5</c:v>
                </c:pt>
                <c:pt idx="136">
                  <c:v>33288</c:v>
                </c:pt>
                <c:pt idx="137">
                  <c:v>33295</c:v>
                </c:pt>
                <c:pt idx="138">
                  <c:v>33300</c:v>
                </c:pt>
                <c:pt idx="139">
                  <c:v>33353</c:v>
                </c:pt>
                <c:pt idx="140">
                  <c:v>33356.5</c:v>
                </c:pt>
                <c:pt idx="141">
                  <c:v>33360</c:v>
                </c:pt>
                <c:pt idx="142">
                  <c:v>33370.5</c:v>
                </c:pt>
                <c:pt idx="143">
                  <c:v>33780.5</c:v>
                </c:pt>
                <c:pt idx="144">
                  <c:v>33815</c:v>
                </c:pt>
                <c:pt idx="145">
                  <c:v>33818.5</c:v>
                </c:pt>
                <c:pt idx="146">
                  <c:v>33827</c:v>
                </c:pt>
                <c:pt idx="147">
                  <c:v>33835.5</c:v>
                </c:pt>
                <c:pt idx="148">
                  <c:v>33851</c:v>
                </c:pt>
                <c:pt idx="149">
                  <c:v>33938.5</c:v>
                </c:pt>
                <c:pt idx="150">
                  <c:v>33960.5</c:v>
                </c:pt>
                <c:pt idx="151">
                  <c:v>34294</c:v>
                </c:pt>
                <c:pt idx="152">
                  <c:v>34398</c:v>
                </c:pt>
                <c:pt idx="153">
                  <c:v>34398.5</c:v>
                </c:pt>
                <c:pt idx="154">
                  <c:v>34398.5</c:v>
                </c:pt>
                <c:pt idx="155">
                  <c:v>34398.5</c:v>
                </c:pt>
                <c:pt idx="156">
                  <c:v>34595.5</c:v>
                </c:pt>
                <c:pt idx="157">
                  <c:v>34595.5</c:v>
                </c:pt>
                <c:pt idx="158">
                  <c:v>34607.5</c:v>
                </c:pt>
                <c:pt idx="159">
                  <c:v>35002.5</c:v>
                </c:pt>
                <c:pt idx="160">
                  <c:v>35002.5</c:v>
                </c:pt>
                <c:pt idx="161">
                  <c:v>35002.5</c:v>
                </c:pt>
                <c:pt idx="162">
                  <c:v>35003</c:v>
                </c:pt>
                <c:pt idx="163">
                  <c:v>35114</c:v>
                </c:pt>
                <c:pt idx="164">
                  <c:v>35117.5</c:v>
                </c:pt>
                <c:pt idx="165">
                  <c:v>35126</c:v>
                </c:pt>
                <c:pt idx="166">
                  <c:v>35159</c:v>
                </c:pt>
                <c:pt idx="167">
                  <c:v>35218.5</c:v>
                </c:pt>
                <c:pt idx="168">
                  <c:v>35218.5</c:v>
                </c:pt>
                <c:pt idx="169">
                  <c:v>35218.5</c:v>
                </c:pt>
                <c:pt idx="170">
                  <c:v>35577.5</c:v>
                </c:pt>
                <c:pt idx="171">
                  <c:v>35589.5</c:v>
                </c:pt>
                <c:pt idx="172">
                  <c:v>35613.5</c:v>
                </c:pt>
                <c:pt idx="173">
                  <c:v>35622</c:v>
                </c:pt>
                <c:pt idx="174">
                  <c:v>35630.5</c:v>
                </c:pt>
                <c:pt idx="175">
                  <c:v>35630.5</c:v>
                </c:pt>
                <c:pt idx="176">
                  <c:v>35661.5</c:v>
                </c:pt>
                <c:pt idx="177">
                  <c:v>35661.5</c:v>
                </c:pt>
                <c:pt idx="178">
                  <c:v>35765</c:v>
                </c:pt>
                <c:pt idx="179">
                  <c:v>35790</c:v>
                </c:pt>
                <c:pt idx="180">
                  <c:v>35790</c:v>
                </c:pt>
                <c:pt idx="181">
                  <c:v>35790</c:v>
                </c:pt>
                <c:pt idx="182">
                  <c:v>35793</c:v>
                </c:pt>
                <c:pt idx="183">
                  <c:v>35805</c:v>
                </c:pt>
                <c:pt idx="184">
                  <c:v>35822.5</c:v>
                </c:pt>
                <c:pt idx="185">
                  <c:v>35829.5</c:v>
                </c:pt>
                <c:pt idx="186">
                  <c:v>35829.5</c:v>
                </c:pt>
                <c:pt idx="187">
                  <c:v>36254</c:v>
                </c:pt>
                <c:pt idx="188">
                  <c:v>36262</c:v>
                </c:pt>
                <c:pt idx="189">
                  <c:v>36278</c:v>
                </c:pt>
                <c:pt idx="190">
                  <c:v>36313.5</c:v>
                </c:pt>
                <c:pt idx="191">
                  <c:v>36332.5</c:v>
                </c:pt>
                <c:pt idx="192">
                  <c:v>36362</c:v>
                </c:pt>
                <c:pt idx="193">
                  <c:v>36379</c:v>
                </c:pt>
                <c:pt idx="194">
                  <c:v>36404.5</c:v>
                </c:pt>
                <c:pt idx="195">
                  <c:v>36422</c:v>
                </c:pt>
                <c:pt idx="196">
                  <c:v>36459.5</c:v>
                </c:pt>
                <c:pt idx="197">
                  <c:v>36497</c:v>
                </c:pt>
                <c:pt idx="198">
                  <c:v>36521</c:v>
                </c:pt>
                <c:pt idx="199">
                  <c:v>36940</c:v>
                </c:pt>
                <c:pt idx="200">
                  <c:v>37000</c:v>
                </c:pt>
                <c:pt idx="201">
                  <c:v>37041</c:v>
                </c:pt>
                <c:pt idx="202">
                  <c:v>37041</c:v>
                </c:pt>
                <c:pt idx="203">
                  <c:v>37041</c:v>
                </c:pt>
                <c:pt idx="204">
                  <c:v>37062</c:v>
                </c:pt>
                <c:pt idx="205">
                  <c:v>37062</c:v>
                </c:pt>
                <c:pt idx="206">
                  <c:v>37511.5</c:v>
                </c:pt>
                <c:pt idx="207">
                  <c:v>37544</c:v>
                </c:pt>
                <c:pt idx="208">
                  <c:v>37691.5</c:v>
                </c:pt>
                <c:pt idx="209">
                  <c:v>37697</c:v>
                </c:pt>
                <c:pt idx="210">
                  <c:v>38256</c:v>
                </c:pt>
                <c:pt idx="211">
                  <c:v>38256</c:v>
                </c:pt>
                <c:pt idx="212">
                  <c:v>38256</c:v>
                </c:pt>
                <c:pt idx="213">
                  <c:v>38313</c:v>
                </c:pt>
                <c:pt idx="214">
                  <c:v>38337</c:v>
                </c:pt>
                <c:pt idx="215">
                  <c:v>38755.5</c:v>
                </c:pt>
                <c:pt idx="216">
                  <c:v>38937.5</c:v>
                </c:pt>
                <c:pt idx="217">
                  <c:v>38959.5</c:v>
                </c:pt>
                <c:pt idx="218">
                  <c:v>38978.5</c:v>
                </c:pt>
                <c:pt idx="219">
                  <c:v>39002.5</c:v>
                </c:pt>
              </c:numCache>
            </c:numRef>
          </c:xVal>
          <c:yVal>
            <c:numRef>
              <c:f>'A (5)'!$K$21:$K$928</c:f>
              <c:numCache>
                <c:formatCode>General</c:formatCode>
                <c:ptCount val="908"/>
                <c:pt idx="123">
                  <c:v>6.6615399999136571E-2</c:v>
                </c:pt>
                <c:pt idx="125">
                  <c:v>7.2602399995957967E-2</c:v>
                </c:pt>
                <c:pt idx="127">
                  <c:v>7.7678399997239467E-2</c:v>
                </c:pt>
                <c:pt idx="128">
                  <c:v>8.6354599996411707E-2</c:v>
                </c:pt>
                <c:pt idx="130">
                  <c:v>8.2190049994096626E-2</c:v>
                </c:pt>
                <c:pt idx="132">
                  <c:v>8.1173999999009538E-2</c:v>
                </c:pt>
                <c:pt idx="134">
                  <c:v>8.1513049997738563E-2</c:v>
                </c:pt>
                <c:pt idx="137">
                  <c:v>8.0793499997525942E-2</c:v>
                </c:pt>
                <c:pt idx="138">
                  <c:v>8.0690000002505258E-2</c:v>
                </c:pt>
                <c:pt idx="139">
                  <c:v>8.0892899997706991E-2</c:v>
                </c:pt>
                <c:pt idx="140">
                  <c:v>8.2670449999568518E-2</c:v>
                </c:pt>
                <c:pt idx="143">
                  <c:v>8.5193650003930088E-2</c:v>
                </c:pt>
                <c:pt idx="144">
                  <c:v>8.5129499995673541E-2</c:v>
                </c:pt>
                <c:pt idx="146">
                  <c:v>8.4281099996587727E-2</c:v>
                </c:pt>
                <c:pt idx="148">
                  <c:v>8.6184299994783942E-2</c:v>
                </c:pt>
                <c:pt idx="184">
                  <c:v>9.7424249994219281E-2</c:v>
                </c:pt>
                <c:pt idx="188">
                  <c:v>0.10247659999731695</c:v>
                </c:pt>
                <c:pt idx="191">
                  <c:v>0.10536724999110447</c:v>
                </c:pt>
                <c:pt idx="194">
                  <c:v>0.10487684998952318</c:v>
                </c:pt>
                <c:pt idx="196">
                  <c:v>0.10983834999933606</c:v>
                </c:pt>
                <c:pt idx="205">
                  <c:v>0.1119165999989491</c:v>
                </c:pt>
                <c:pt idx="209">
                  <c:v>0.10707209999236511</c:v>
                </c:pt>
                <c:pt idx="213">
                  <c:v>0.11452089999511372</c:v>
                </c:pt>
                <c:pt idx="214">
                  <c:v>0.1158240999939153</c:v>
                </c:pt>
                <c:pt idx="215">
                  <c:v>0.12561114999698475</c:v>
                </c:pt>
                <c:pt idx="216">
                  <c:v>0.12924374999420252</c:v>
                </c:pt>
                <c:pt idx="217">
                  <c:v>0.12728834999143146</c:v>
                </c:pt>
                <c:pt idx="218">
                  <c:v>0.12789504999818746</c:v>
                </c:pt>
                <c:pt idx="219">
                  <c:v>0.1289982499947655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B6F-40F6-B2F1-76886E29F586}"/>
            </c:ext>
          </c:extLst>
        </c:ser>
        <c:ser>
          <c:idx val="4"/>
          <c:order val="4"/>
          <c:tx>
            <c:strRef>
              <c:f>'A (5)'!$L$20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(5)'!$F$21:$F$928</c:f>
              <c:numCache>
                <c:formatCode>General</c:formatCode>
                <c:ptCount val="908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24091</c:v>
                </c:pt>
                <c:pt idx="111">
                  <c:v>24410</c:v>
                </c:pt>
                <c:pt idx="112">
                  <c:v>24514</c:v>
                </c:pt>
                <c:pt idx="113">
                  <c:v>25135</c:v>
                </c:pt>
                <c:pt idx="114">
                  <c:v>25171</c:v>
                </c:pt>
                <c:pt idx="115">
                  <c:v>25243</c:v>
                </c:pt>
                <c:pt idx="116">
                  <c:v>26949</c:v>
                </c:pt>
                <c:pt idx="117">
                  <c:v>29375.5</c:v>
                </c:pt>
                <c:pt idx="118">
                  <c:v>29475</c:v>
                </c:pt>
                <c:pt idx="119">
                  <c:v>29478.5</c:v>
                </c:pt>
                <c:pt idx="120">
                  <c:v>29480</c:v>
                </c:pt>
                <c:pt idx="121">
                  <c:v>29971</c:v>
                </c:pt>
                <c:pt idx="122">
                  <c:v>30070.5</c:v>
                </c:pt>
                <c:pt idx="123">
                  <c:v>30078</c:v>
                </c:pt>
                <c:pt idx="124">
                  <c:v>31328.5</c:v>
                </c:pt>
                <c:pt idx="125">
                  <c:v>31768</c:v>
                </c:pt>
                <c:pt idx="126">
                  <c:v>32061</c:v>
                </c:pt>
                <c:pt idx="127">
                  <c:v>32088</c:v>
                </c:pt>
                <c:pt idx="128">
                  <c:v>32722</c:v>
                </c:pt>
                <c:pt idx="129">
                  <c:v>33123.5</c:v>
                </c:pt>
                <c:pt idx="130">
                  <c:v>33128.5</c:v>
                </c:pt>
                <c:pt idx="131">
                  <c:v>33175</c:v>
                </c:pt>
                <c:pt idx="132">
                  <c:v>33180</c:v>
                </c:pt>
                <c:pt idx="133">
                  <c:v>33228</c:v>
                </c:pt>
                <c:pt idx="134">
                  <c:v>33238.5</c:v>
                </c:pt>
                <c:pt idx="135">
                  <c:v>33238.5</c:v>
                </c:pt>
                <c:pt idx="136">
                  <c:v>33288</c:v>
                </c:pt>
                <c:pt idx="137">
                  <c:v>33295</c:v>
                </c:pt>
                <c:pt idx="138">
                  <c:v>33300</c:v>
                </c:pt>
                <c:pt idx="139">
                  <c:v>33353</c:v>
                </c:pt>
                <c:pt idx="140">
                  <c:v>33356.5</c:v>
                </c:pt>
                <c:pt idx="141">
                  <c:v>33360</c:v>
                </c:pt>
                <c:pt idx="142">
                  <c:v>33370.5</c:v>
                </c:pt>
                <c:pt idx="143">
                  <c:v>33780.5</c:v>
                </c:pt>
                <c:pt idx="144">
                  <c:v>33815</c:v>
                </c:pt>
                <c:pt idx="145">
                  <c:v>33818.5</c:v>
                </c:pt>
                <c:pt idx="146">
                  <c:v>33827</c:v>
                </c:pt>
                <c:pt idx="147">
                  <c:v>33835.5</c:v>
                </c:pt>
                <c:pt idx="148">
                  <c:v>33851</c:v>
                </c:pt>
                <c:pt idx="149">
                  <c:v>33938.5</c:v>
                </c:pt>
                <c:pt idx="150">
                  <c:v>33960.5</c:v>
                </c:pt>
                <c:pt idx="151">
                  <c:v>34294</c:v>
                </c:pt>
                <c:pt idx="152">
                  <c:v>34398</c:v>
                </c:pt>
                <c:pt idx="153">
                  <c:v>34398.5</c:v>
                </c:pt>
                <c:pt idx="154">
                  <c:v>34398.5</c:v>
                </c:pt>
                <c:pt idx="155">
                  <c:v>34398.5</c:v>
                </c:pt>
                <c:pt idx="156">
                  <c:v>34595.5</c:v>
                </c:pt>
                <c:pt idx="157">
                  <c:v>34595.5</c:v>
                </c:pt>
                <c:pt idx="158">
                  <c:v>34607.5</c:v>
                </c:pt>
                <c:pt idx="159">
                  <c:v>35002.5</c:v>
                </c:pt>
                <c:pt idx="160">
                  <c:v>35002.5</c:v>
                </c:pt>
                <c:pt idx="161">
                  <c:v>35002.5</c:v>
                </c:pt>
                <c:pt idx="162">
                  <c:v>35003</c:v>
                </c:pt>
                <c:pt idx="163">
                  <c:v>35114</c:v>
                </c:pt>
                <c:pt idx="164">
                  <c:v>35117.5</c:v>
                </c:pt>
                <c:pt idx="165">
                  <c:v>35126</c:v>
                </c:pt>
                <c:pt idx="166">
                  <c:v>35159</c:v>
                </c:pt>
                <c:pt idx="167">
                  <c:v>35218.5</c:v>
                </c:pt>
                <c:pt idx="168">
                  <c:v>35218.5</c:v>
                </c:pt>
                <c:pt idx="169">
                  <c:v>35218.5</c:v>
                </c:pt>
                <c:pt idx="170">
                  <c:v>35577.5</c:v>
                </c:pt>
                <c:pt idx="171">
                  <c:v>35589.5</c:v>
                </c:pt>
                <c:pt idx="172">
                  <c:v>35613.5</c:v>
                </c:pt>
                <c:pt idx="173">
                  <c:v>35622</c:v>
                </c:pt>
                <c:pt idx="174">
                  <c:v>35630.5</c:v>
                </c:pt>
                <c:pt idx="175">
                  <c:v>35630.5</c:v>
                </c:pt>
                <c:pt idx="176">
                  <c:v>35661.5</c:v>
                </c:pt>
                <c:pt idx="177">
                  <c:v>35661.5</c:v>
                </c:pt>
                <c:pt idx="178">
                  <c:v>35765</c:v>
                </c:pt>
                <c:pt idx="179">
                  <c:v>35790</c:v>
                </c:pt>
                <c:pt idx="180">
                  <c:v>35790</c:v>
                </c:pt>
                <c:pt idx="181">
                  <c:v>35790</c:v>
                </c:pt>
                <c:pt idx="182">
                  <c:v>35793</c:v>
                </c:pt>
                <c:pt idx="183">
                  <c:v>35805</c:v>
                </c:pt>
                <c:pt idx="184">
                  <c:v>35822.5</c:v>
                </c:pt>
                <c:pt idx="185">
                  <c:v>35829.5</c:v>
                </c:pt>
                <c:pt idx="186">
                  <c:v>35829.5</c:v>
                </c:pt>
                <c:pt idx="187">
                  <c:v>36254</c:v>
                </c:pt>
                <c:pt idx="188">
                  <c:v>36262</c:v>
                </c:pt>
                <c:pt idx="189">
                  <c:v>36278</c:v>
                </c:pt>
                <c:pt idx="190">
                  <c:v>36313.5</c:v>
                </c:pt>
                <c:pt idx="191">
                  <c:v>36332.5</c:v>
                </c:pt>
                <c:pt idx="192">
                  <c:v>36362</c:v>
                </c:pt>
                <c:pt idx="193">
                  <c:v>36379</c:v>
                </c:pt>
                <c:pt idx="194">
                  <c:v>36404.5</c:v>
                </c:pt>
                <c:pt idx="195">
                  <c:v>36422</c:v>
                </c:pt>
                <c:pt idx="196">
                  <c:v>36459.5</c:v>
                </c:pt>
                <c:pt idx="197">
                  <c:v>36497</c:v>
                </c:pt>
                <c:pt idx="198">
                  <c:v>36521</c:v>
                </c:pt>
                <c:pt idx="199">
                  <c:v>36940</c:v>
                </c:pt>
                <c:pt idx="200">
                  <c:v>37000</c:v>
                </c:pt>
                <c:pt idx="201">
                  <c:v>37041</c:v>
                </c:pt>
                <c:pt idx="202">
                  <c:v>37041</c:v>
                </c:pt>
                <c:pt idx="203">
                  <c:v>37041</c:v>
                </c:pt>
                <c:pt idx="204">
                  <c:v>37062</c:v>
                </c:pt>
                <c:pt idx="205">
                  <c:v>37062</c:v>
                </c:pt>
                <c:pt idx="206">
                  <c:v>37511.5</c:v>
                </c:pt>
                <c:pt idx="207">
                  <c:v>37544</c:v>
                </c:pt>
                <c:pt idx="208">
                  <c:v>37691.5</c:v>
                </c:pt>
                <c:pt idx="209">
                  <c:v>37697</c:v>
                </c:pt>
                <c:pt idx="210">
                  <c:v>38256</c:v>
                </c:pt>
                <c:pt idx="211">
                  <c:v>38256</c:v>
                </c:pt>
                <c:pt idx="212">
                  <c:v>38256</c:v>
                </c:pt>
                <c:pt idx="213">
                  <c:v>38313</c:v>
                </c:pt>
                <c:pt idx="214">
                  <c:v>38337</c:v>
                </c:pt>
                <c:pt idx="215">
                  <c:v>38755.5</c:v>
                </c:pt>
                <c:pt idx="216">
                  <c:v>38937.5</c:v>
                </c:pt>
                <c:pt idx="217">
                  <c:v>38959.5</c:v>
                </c:pt>
                <c:pt idx="218">
                  <c:v>38978.5</c:v>
                </c:pt>
                <c:pt idx="219">
                  <c:v>39002.5</c:v>
                </c:pt>
              </c:numCache>
            </c:numRef>
          </c:xVal>
          <c:yVal>
            <c:numRef>
              <c:f>'A (5)'!$L$21:$L$928</c:f>
              <c:numCache>
                <c:formatCode>General</c:formatCode>
                <c:ptCount val="90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B6F-40F6-B2F1-76886E29F586}"/>
            </c:ext>
          </c:extLst>
        </c:ser>
        <c:ser>
          <c:idx val="7"/>
          <c:order val="5"/>
          <c:tx>
            <c:strRef>
              <c:f>'A (5)'!$O$20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(5)'!$F$21:$F$928</c:f>
              <c:numCache>
                <c:formatCode>General</c:formatCode>
                <c:ptCount val="908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24091</c:v>
                </c:pt>
                <c:pt idx="111">
                  <c:v>24410</c:v>
                </c:pt>
                <c:pt idx="112">
                  <c:v>24514</c:v>
                </c:pt>
                <c:pt idx="113">
                  <c:v>25135</c:v>
                </c:pt>
                <c:pt idx="114">
                  <c:v>25171</c:v>
                </c:pt>
                <c:pt idx="115">
                  <c:v>25243</c:v>
                </c:pt>
                <c:pt idx="116">
                  <c:v>26949</c:v>
                </c:pt>
                <c:pt idx="117">
                  <c:v>29375.5</c:v>
                </c:pt>
                <c:pt idx="118">
                  <c:v>29475</c:v>
                </c:pt>
                <c:pt idx="119">
                  <c:v>29478.5</c:v>
                </c:pt>
                <c:pt idx="120">
                  <c:v>29480</c:v>
                </c:pt>
                <c:pt idx="121">
                  <c:v>29971</c:v>
                </c:pt>
                <c:pt idx="122">
                  <c:v>30070.5</c:v>
                </c:pt>
                <c:pt idx="123">
                  <c:v>30078</c:v>
                </c:pt>
                <c:pt idx="124">
                  <c:v>31328.5</c:v>
                </c:pt>
                <c:pt idx="125">
                  <c:v>31768</c:v>
                </c:pt>
                <c:pt idx="126">
                  <c:v>32061</c:v>
                </c:pt>
                <c:pt idx="127">
                  <c:v>32088</c:v>
                </c:pt>
                <c:pt idx="128">
                  <c:v>32722</c:v>
                </c:pt>
                <c:pt idx="129">
                  <c:v>33123.5</c:v>
                </c:pt>
                <c:pt idx="130">
                  <c:v>33128.5</c:v>
                </c:pt>
                <c:pt idx="131">
                  <c:v>33175</c:v>
                </c:pt>
                <c:pt idx="132">
                  <c:v>33180</c:v>
                </c:pt>
                <c:pt idx="133">
                  <c:v>33228</c:v>
                </c:pt>
                <c:pt idx="134">
                  <c:v>33238.5</c:v>
                </c:pt>
                <c:pt idx="135">
                  <c:v>33238.5</c:v>
                </c:pt>
                <c:pt idx="136">
                  <c:v>33288</c:v>
                </c:pt>
                <c:pt idx="137">
                  <c:v>33295</c:v>
                </c:pt>
                <c:pt idx="138">
                  <c:v>33300</c:v>
                </c:pt>
                <c:pt idx="139">
                  <c:v>33353</c:v>
                </c:pt>
                <c:pt idx="140">
                  <c:v>33356.5</c:v>
                </c:pt>
                <c:pt idx="141">
                  <c:v>33360</c:v>
                </c:pt>
                <c:pt idx="142">
                  <c:v>33370.5</c:v>
                </c:pt>
                <c:pt idx="143">
                  <c:v>33780.5</c:v>
                </c:pt>
                <c:pt idx="144">
                  <c:v>33815</c:v>
                </c:pt>
                <c:pt idx="145">
                  <c:v>33818.5</c:v>
                </c:pt>
                <c:pt idx="146">
                  <c:v>33827</c:v>
                </c:pt>
                <c:pt idx="147">
                  <c:v>33835.5</c:v>
                </c:pt>
                <c:pt idx="148">
                  <c:v>33851</c:v>
                </c:pt>
                <c:pt idx="149">
                  <c:v>33938.5</c:v>
                </c:pt>
                <c:pt idx="150">
                  <c:v>33960.5</c:v>
                </c:pt>
                <c:pt idx="151">
                  <c:v>34294</c:v>
                </c:pt>
                <c:pt idx="152">
                  <c:v>34398</c:v>
                </c:pt>
                <c:pt idx="153">
                  <c:v>34398.5</c:v>
                </c:pt>
                <c:pt idx="154">
                  <c:v>34398.5</c:v>
                </c:pt>
                <c:pt idx="155">
                  <c:v>34398.5</c:v>
                </c:pt>
                <c:pt idx="156">
                  <c:v>34595.5</c:v>
                </c:pt>
                <c:pt idx="157">
                  <c:v>34595.5</c:v>
                </c:pt>
                <c:pt idx="158">
                  <c:v>34607.5</c:v>
                </c:pt>
                <c:pt idx="159">
                  <c:v>35002.5</c:v>
                </c:pt>
                <c:pt idx="160">
                  <c:v>35002.5</c:v>
                </c:pt>
                <c:pt idx="161">
                  <c:v>35002.5</c:v>
                </c:pt>
                <c:pt idx="162">
                  <c:v>35003</c:v>
                </c:pt>
                <c:pt idx="163">
                  <c:v>35114</c:v>
                </c:pt>
                <c:pt idx="164">
                  <c:v>35117.5</c:v>
                </c:pt>
                <c:pt idx="165">
                  <c:v>35126</c:v>
                </c:pt>
                <c:pt idx="166">
                  <c:v>35159</c:v>
                </c:pt>
                <c:pt idx="167">
                  <c:v>35218.5</c:v>
                </c:pt>
                <c:pt idx="168">
                  <c:v>35218.5</c:v>
                </c:pt>
                <c:pt idx="169">
                  <c:v>35218.5</c:v>
                </c:pt>
                <c:pt idx="170">
                  <c:v>35577.5</c:v>
                </c:pt>
                <c:pt idx="171">
                  <c:v>35589.5</c:v>
                </c:pt>
                <c:pt idx="172">
                  <c:v>35613.5</c:v>
                </c:pt>
                <c:pt idx="173">
                  <c:v>35622</c:v>
                </c:pt>
                <c:pt idx="174">
                  <c:v>35630.5</c:v>
                </c:pt>
                <c:pt idx="175">
                  <c:v>35630.5</c:v>
                </c:pt>
                <c:pt idx="176">
                  <c:v>35661.5</c:v>
                </c:pt>
                <c:pt idx="177">
                  <c:v>35661.5</c:v>
                </c:pt>
                <c:pt idx="178">
                  <c:v>35765</c:v>
                </c:pt>
                <c:pt idx="179">
                  <c:v>35790</c:v>
                </c:pt>
                <c:pt idx="180">
                  <c:v>35790</c:v>
                </c:pt>
                <c:pt idx="181">
                  <c:v>35790</c:v>
                </c:pt>
                <c:pt idx="182">
                  <c:v>35793</c:v>
                </c:pt>
                <c:pt idx="183">
                  <c:v>35805</c:v>
                </c:pt>
                <c:pt idx="184">
                  <c:v>35822.5</c:v>
                </c:pt>
                <c:pt idx="185">
                  <c:v>35829.5</c:v>
                </c:pt>
                <c:pt idx="186">
                  <c:v>35829.5</c:v>
                </c:pt>
                <c:pt idx="187">
                  <c:v>36254</c:v>
                </c:pt>
                <c:pt idx="188">
                  <c:v>36262</c:v>
                </c:pt>
                <c:pt idx="189">
                  <c:v>36278</c:v>
                </c:pt>
                <c:pt idx="190">
                  <c:v>36313.5</c:v>
                </c:pt>
                <c:pt idx="191">
                  <c:v>36332.5</c:v>
                </c:pt>
                <c:pt idx="192">
                  <c:v>36362</c:v>
                </c:pt>
                <c:pt idx="193">
                  <c:v>36379</c:v>
                </c:pt>
                <c:pt idx="194">
                  <c:v>36404.5</c:v>
                </c:pt>
                <c:pt idx="195">
                  <c:v>36422</c:v>
                </c:pt>
                <c:pt idx="196">
                  <c:v>36459.5</c:v>
                </c:pt>
                <c:pt idx="197">
                  <c:v>36497</c:v>
                </c:pt>
                <c:pt idx="198">
                  <c:v>36521</c:v>
                </c:pt>
                <c:pt idx="199">
                  <c:v>36940</c:v>
                </c:pt>
                <c:pt idx="200">
                  <c:v>37000</c:v>
                </c:pt>
                <c:pt idx="201">
                  <c:v>37041</c:v>
                </c:pt>
                <c:pt idx="202">
                  <c:v>37041</c:v>
                </c:pt>
                <c:pt idx="203">
                  <c:v>37041</c:v>
                </c:pt>
                <c:pt idx="204">
                  <c:v>37062</c:v>
                </c:pt>
                <c:pt idx="205">
                  <c:v>37062</c:v>
                </c:pt>
                <c:pt idx="206">
                  <c:v>37511.5</c:v>
                </c:pt>
                <c:pt idx="207">
                  <c:v>37544</c:v>
                </c:pt>
                <c:pt idx="208">
                  <c:v>37691.5</c:v>
                </c:pt>
                <c:pt idx="209">
                  <c:v>37697</c:v>
                </c:pt>
                <c:pt idx="210">
                  <c:v>38256</c:v>
                </c:pt>
                <c:pt idx="211">
                  <c:v>38256</c:v>
                </c:pt>
                <c:pt idx="212">
                  <c:v>38256</c:v>
                </c:pt>
                <c:pt idx="213">
                  <c:v>38313</c:v>
                </c:pt>
                <c:pt idx="214">
                  <c:v>38337</c:v>
                </c:pt>
                <c:pt idx="215">
                  <c:v>38755.5</c:v>
                </c:pt>
                <c:pt idx="216">
                  <c:v>38937.5</c:v>
                </c:pt>
                <c:pt idx="217">
                  <c:v>38959.5</c:v>
                </c:pt>
                <c:pt idx="218">
                  <c:v>38978.5</c:v>
                </c:pt>
                <c:pt idx="219">
                  <c:v>39002.5</c:v>
                </c:pt>
              </c:numCache>
            </c:numRef>
          </c:xVal>
          <c:yVal>
            <c:numRef>
              <c:f>'A (5)'!$O$21:$O$928</c:f>
              <c:numCache>
                <c:formatCode>General</c:formatCode>
                <c:ptCount val="908"/>
                <c:pt idx="116">
                  <c:v>4.1400589208043542E-2</c:v>
                </c:pt>
                <c:pt idx="119">
                  <c:v>5.8376613433433505E-2</c:v>
                </c:pt>
                <c:pt idx="123">
                  <c:v>6.239998822019821E-2</c:v>
                </c:pt>
                <c:pt idx="124">
                  <c:v>7.0792365486001763E-2</c:v>
                </c:pt>
                <c:pt idx="125">
                  <c:v>7.3741945500652439E-2</c:v>
                </c:pt>
                <c:pt idx="126">
                  <c:v>7.5708332177086224E-2</c:v>
                </c:pt>
                <c:pt idx="127">
                  <c:v>7.5889535044880468E-2</c:v>
                </c:pt>
                <c:pt idx="128">
                  <c:v>8.0144446829382238E-2</c:v>
                </c:pt>
                <c:pt idx="129">
                  <c:v>8.2839000585655853E-2</c:v>
                </c:pt>
                <c:pt idx="130">
                  <c:v>8.2872556672284409E-2</c:v>
                </c:pt>
                <c:pt idx="131">
                  <c:v>8.3184628277930051E-2</c:v>
                </c:pt>
                <c:pt idx="132">
                  <c:v>8.3218184364558606E-2</c:v>
                </c:pt>
                <c:pt idx="133">
                  <c:v>8.3540322796192806E-2</c:v>
                </c:pt>
                <c:pt idx="134">
                  <c:v>8.3610790578112798E-2</c:v>
                </c:pt>
                <c:pt idx="135">
                  <c:v>8.3610790578112798E-2</c:v>
                </c:pt>
                <c:pt idx="136">
                  <c:v>8.3942995835735557E-2</c:v>
                </c:pt>
                <c:pt idx="137">
                  <c:v>8.3989974357015551E-2</c:v>
                </c:pt>
                <c:pt idx="138">
                  <c:v>8.4023530443644107E-2</c:v>
                </c:pt>
                <c:pt idx="139">
                  <c:v>8.437922496190689E-2</c:v>
                </c:pt>
                <c:pt idx="140">
                  <c:v>8.4402714222546887E-2</c:v>
                </c:pt>
                <c:pt idx="141">
                  <c:v>8.4426203483186885E-2</c:v>
                </c:pt>
                <c:pt idx="142">
                  <c:v>8.4496671265106849E-2</c:v>
                </c:pt>
                <c:pt idx="143">
                  <c:v>8.7248270368649017E-2</c:v>
                </c:pt>
                <c:pt idx="144">
                  <c:v>8.7479807366386081E-2</c:v>
                </c:pt>
                <c:pt idx="145">
                  <c:v>8.7503296627026078E-2</c:v>
                </c:pt>
                <c:pt idx="146">
                  <c:v>8.7560341974294631E-2</c:v>
                </c:pt>
                <c:pt idx="147">
                  <c:v>8.7617387321563212E-2</c:v>
                </c:pt>
                <c:pt idx="148">
                  <c:v>8.7721411190111759E-2</c:v>
                </c:pt>
                <c:pt idx="149">
                  <c:v>8.8308642706111606E-2</c:v>
                </c:pt>
                <c:pt idx="150">
                  <c:v>8.8456289487277268E-2</c:v>
                </c:pt>
                <c:pt idx="151">
                  <c:v>9.0694480465402405E-2</c:v>
                </c:pt>
                <c:pt idx="152">
                  <c:v>9.1392447067276533E-2</c:v>
                </c:pt>
                <c:pt idx="153">
                  <c:v>9.1395802675939386E-2</c:v>
                </c:pt>
                <c:pt idx="154">
                  <c:v>9.1395802675939386E-2</c:v>
                </c:pt>
                <c:pt idx="155">
                  <c:v>9.1395802675939386E-2</c:v>
                </c:pt>
                <c:pt idx="156">
                  <c:v>9.271791248910477E-2</c:v>
                </c:pt>
                <c:pt idx="157">
                  <c:v>9.271791248910477E-2</c:v>
                </c:pt>
                <c:pt idx="158">
                  <c:v>9.279844709701332E-2</c:v>
                </c:pt>
                <c:pt idx="159">
                  <c:v>9.5449377940669766E-2</c:v>
                </c:pt>
                <c:pt idx="160">
                  <c:v>9.5449377940669766E-2</c:v>
                </c:pt>
                <c:pt idx="161">
                  <c:v>9.5449377940669766E-2</c:v>
                </c:pt>
                <c:pt idx="162">
                  <c:v>9.5452733549332619E-2</c:v>
                </c:pt>
                <c:pt idx="163">
                  <c:v>9.6197678672486742E-2</c:v>
                </c:pt>
                <c:pt idx="164">
                  <c:v>9.6221167933126711E-2</c:v>
                </c:pt>
                <c:pt idx="165">
                  <c:v>9.6278213280395292E-2</c:v>
                </c:pt>
                <c:pt idx="166">
                  <c:v>9.6499683452143797E-2</c:v>
                </c:pt>
                <c:pt idx="167">
                  <c:v>9.6899000883023695E-2</c:v>
                </c:pt>
                <c:pt idx="168">
                  <c:v>9.6899000883023695E-2</c:v>
                </c:pt>
                <c:pt idx="169">
                  <c:v>9.6899000883023695E-2</c:v>
                </c:pt>
                <c:pt idx="170">
                  <c:v>9.9308327902954519E-2</c:v>
                </c:pt>
                <c:pt idx="171">
                  <c:v>9.9388862510863069E-2</c:v>
                </c:pt>
                <c:pt idx="172">
                  <c:v>9.9549931726680169E-2</c:v>
                </c:pt>
                <c:pt idx="173">
                  <c:v>9.9606977073948721E-2</c:v>
                </c:pt>
                <c:pt idx="174">
                  <c:v>9.9664022421217274E-2</c:v>
                </c:pt>
                <c:pt idx="175">
                  <c:v>9.9664022421217274E-2</c:v>
                </c:pt>
                <c:pt idx="176">
                  <c:v>9.9872070158314369E-2</c:v>
                </c:pt>
                <c:pt idx="177">
                  <c:v>9.9872070158314369E-2</c:v>
                </c:pt>
                <c:pt idx="178">
                  <c:v>0.10056668115152562</c:v>
                </c:pt>
                <c:pt idx="179">
                  <c:v>0.10073446158466842</c:v>
                </c:pt>
                <c:pt idx="180">
                  <c:v>0.10073446158466842</c:v>
                </c:pt>
                <c:pt idx="181">
                  <c:v>0.10073446158466842</c:v>
                </c:pt>
                <c:pt idx="182">
                  <c:v>0.10075459523664557</c:v>
                </c:pt>
                <c:pt idx="183">
                  <c:v>0.10083512984455412</c:v>
                </c:pt>
                <c:pt idx="184">
                  <c:v>0.10095257614775408</c:v>
                </c:pt>
                <c:pt idx="185">
                  <c:v>0.10099955466903407</c:v>
                </c:pt>
                <c:pt idx="186">
                  <c:v>0.10099955466903407</c:v>
                </c:pt>
                <c:pt idx="187">
                  <c:v>0.10384846642379905</c:v>
                </c:pt>
                <c:pt idx="188">
                  <c:v>0.10390215616240475</c:v>
                </c:pt>
                <c:pt idx="189">
                  <c:v>0.10400953563961615</c:v>
                </c:pt>
                <c:pt idx="190">
                  <c:v>0.10424778385467895</c:v>
                </c:pt>
                <c:pt idx="191">
                  <c:v>0.10437529698386749</c:v>
                </c:pt>
                <c:pt idx="192">
                  <c:v>0.10457327789497603</c:v>
                </c:pt>
                <c:pt idx="193">
                  <c:v>0.10468736858951314</c:v>
                </c:pt>
                <c:pt idx="194">
                  <c:v>0.10485850463131879</c:v>
                </c:pt>
                <c:pt idx="195">
                  <c:v>0.10497595093451878</c:v>
                </c:pt>
                <c:pt idx="196">
                  <c:v>0.10522762158423299</c:v>
                </c:pt>
                <c:pt idx="197">
                  <c:v>0.10547929223394722</c:v>
                </c:pt>
                <c:pt idx="198">
                  <c:v>0.10564036144976433</c:v>
                </c:pt>
                <c:pt idx="199">
                  <c:v>0.1084523615092379</c:v>
                </c:pt>
                <c:pt idx="200">
                  <c:v>0.10885503454878065</c:v>
                </c:pt>
                <c:pt idx="201">
                  <c:v>0.10913019445913485</c:v>
                </c:pt>
                <c:pt idx="202">
                  <c:v>0.10913019445913485</c:v>
                </c:pt>
                <c:pt idx="203">
                  <c:v>0.10913019445913485</c:v>
                </c:pt>
                <c:pt idx="204">
                  <c:v>0.10927113002297484</c:v>
                </c:pt>
                <c:pt idx="205">
                  <c:v>0.10927113002297484</c:v>
                </c:pt>
                <c:pt idx="206">
                  <c:v>0.11228782221088265</c:v>
                </c:pt>
                <c:pt idx="207">
                  <c:v>0.11250593677396828</c:v>
                </c:pt>
                <c:pt idx="208">
                  <c:v>0.11349584132951088</c:v>
                </c:pt>
                <c:pt idx="209">
                  <c:v>0.11353275302480229</c:v>
                </c:pt>
                <c:pt idx="210">
                  <c:v>0.11728432350987564</c:v>
                </c:pt>
                <c:pt idx="211">
                  <c:v>0.11728432350987564</c:v>
                </c:pt>
                <c:pt idx="212">
                  <c:v>0.11728432350987564</c:v>
                </c:pt>
                <c:pt idx="213">
                  <c:v>0.11766686289744124</c:v>
                </c:pt>
                <c:pt idx="214">
                  <c:v>0.11782793211325834</c:v>
                </c:pt>
                <c:pt idx="215">
                  <c:v>0.12063657656406909</c:v>
                </c:pt>
                <c:pt idx="216">
                  <c:v>0.12185801811734878</c:v>
                </c:pt>
                <c:pt idx="217">
                  <c:v>0.12200566489851442</c:v>
                </c:pt>
                <c:pt idx="218">
                  <c:v>0.12213317802770299</c:v>
                </c:pt>
                <c:pt idx="219">
                  <c:v>0.12229424724352009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B6F-40F6-B2F1-76886E29F586}"/>
            </c:ext>
          </c:extLst>
        </c:ser>
        <c:ser>
          <c:idx val="8"/>
          <c:order val="6"/>
          <c:tx>
            <c:strRef>
              <c:f>'A (5)'!$P$20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(5)'!$F$21:$F$928</c:f>
              <c:numCache>
                <c:formatCode>General</c:formatCode>
                <c:ptCount val="908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24091</c:v>
                </c:pt>
                <c:pt idx="111">
                  <c:v>24410</c:v>
                </c:pt>
                <c:pt idx="112">
                  <c:v>24514</c:v>
                </c:pt>
                <c:pt idx="113">
                  <c:v>25135</c:v>
                </c:pt>
                <c:pt idx="114">
                  <c:v>25171</c:v>
                </c:pt>
                <c:pt idx="115">
                  <c:v>25243</c:v>
                </c:pt>
                <c:pt idx="116">
                  <c:v>26949</c:v>
                </c:pt>
                <c:pt idx="117">
                  <c:v>29375.5</c:v>
                </c:pt>
                <c:pt idx="118">
                  <c:v>29475</c:v>
                </c:pt>
                <c:pt idx="119">
                  <c:v>29478.5</c:v>
                </c:pt>
                <c:pt idx="120">
                  <c:v>29480</c:v>
                </c:pt>
                <c:pt idx="121">
                  <c:v>29971</c:v>
                </c:pt>
                <c:pt idx="122">
                  <c:v>30070.5</c:v>
                </c:pt>
                <c:pt idx="123">
                  <c:v>30078</c:v>
                </c:pt>
                <c:pt idx="124">
                  <c:v>31328.5</c:v>
                </c:pt>
                <c:pt idx="125">
                  <c:v>31768</c:v>
                </c:pt>
                <c:pt idx="126">
                  <c:v>32061</c:v>
                </c:pt>
                <c:pt idx="127">
                  <c:v>32088</c:v>
                </c:pt>
                <c:pt idx="128">
                  <c:v>32722</c:v>
                </c:pt>
                <c:pt idx="129">
                  <c:v>33123.5</c:v>
                </c:pt>
                <c:pt idx="130">
                  <c:v>33128.5</c:v>
                </c:pt>
                <c:pt idx="131">
                  <c:v>33175</c:v>
                </c:pt>
                <c:pt idx="132">
                  <c:v>33180</c:v>
                </c:pt>
                <c:pt idx="133">
                  <c:v>33228</c:v>
                </c:pt>
                <c:pt idx="134">
                  <c:v>33238.5</c:v>
                </c:pt>
                <c:pt idx="135">
                  <c:v>33238.5</c:v>
                </c:pt>
                <c:pt idx="136">
                  <c:v>33288</c:v>
                </c:pt>
                <c:pt idx="137">
                  <c:v>33295</c:v>
                </c:pt>
                <c:pt idx="138">
                  <c:v>33300</c:v>
                </c:pt>
                <c:pt idx="139">
                  <c:v>33353</c:v>
                </c:pt>
                <c:pt idx="140">
                  <c:v>33356.5</c:v>
                </c:pt>
                <c:pt idx="141">
                  <c:v>33360</c:v>
                </c:pt>
                <c:pt idx="142">
                  <c:v>33370.5</c:v>
                </c:pt>
                <c:pt idx="143">
                  <c:v>33780.5</c:v>
                </c:pt>
                <c:pt idx="144">
                  <c:v>33815</c:v>
                </c:pt>
                <c:pt idx="145">
                  <c:v>33818.5</c:v>
                </c:pt>
                <c:pt idx="146">
                  <c:v>33827</c:v>
                </c:pt>
                <c:pt idx="147">
                  <c:v>33835.5</c:v>
                </c:pt>
                <c:pt idx="148">
                  <c:v>33851</c:v>
                </c:pt>
                <c:pt idx="149">
                  <c:v>33938.5</c:v>
                </c:pt>
                <c:pt idx="150">
                  <c:v>33960.5</c:v>
                </c:pt>
                <c:pt idx="151">
                  <c:v>34294</c:v>
                </c:pt>
                <c:pt idx="152">
                  <c:v>34398</c:v>
                </c:pt>
                <c:pt idx="153">
                  <c:v>34398.5</c:v>
                </c:pt>
                <c:pt idx="154">
                  <c:v>34398.5</c:v>
                </c:pt>
                <c:pt idx="155">
                  <c:v>34398.5</c:v>
                </c:pt>
                <c:pt idx="156">
                  <c:v>34595.5</c:v>
                </c:pt>
                <c:pt idx="157">
                  <c:v>34595.5</c:v>
                </c:pt>
                <c:pt idx="158">
                  <c:v>34607.5</c:v>
                </c:pt>
                <c:pt idx="159">
                  <c:v>35002.5</c:v>
                </c:pt>
                <c:pt idx="160">
                  <c:v>35002.5</c:v>
                </c:pt>
                <c:pt idx="161">
                  <c:v>35002.5</c:v>
                </c:pt>
                <c:pt idx="162">
                  <c:v>35003</c:v>
                </c:pt>
                <c:pt idx="163">
                  <c:v>35114</c:v>
                </c:pt>
                <c:pt idx="164">
                  <c:v>35117.5</c:v>
                </c:pt>
                <c:pt idx="165">
                  <c:v>35126</c:v>
                </c:pt>
                <c:pt idx="166">
                  <c:v>35159</c:v>
                </c:pt>
                <c:pt idx="167">
                  <c:v>35218.5</c:v>
                </c:pt>
                <c:pt idx="168">
                  <c:v>35218.5</c:v>
                </c:pt>
                <c:pt idx="169">
                  <c:v>35218.5</c:v>
                </c:pt>
                <c:pt idx="170">
                  <c:v>35577.5</c:v>
                </c:pt>
                <c:pt idx="171">
                  <c:v>35589.5</c:v>
                </c:pt>
                <c:pt idx="172">
                  <c:v>35613.5</c:v>
                </c:pt>
                <c:pt idx="173">
                  <c:v>35622</c:v>
                </c:pt>
                <c:pt idx="174">
                  <c:v>35630.5</c:v>
                </c:pt>
                <c:pt idx="175">
                  <c:v>35630.5</c:v>
                </c:pt>
                <c:pt idx="176">
                  <c:v>35661.5</c:v>
                </c:pt>
                <c:pt idx="177">
                  <c:v>35661.5</c:v>
                </c:pt>
                <c:pt idx="178">
                  <c:v>35765</c:v>
                </c:pt>
                <c:pt idx="179">
                  <c:v>35790</c:v>
                </c:pt>
                <c:pt idx="180">
                  <c:v>35790</c:v>
                </c:pt>
                <c:pt idx="181">
                  <c:v>35790</c:v>
                </c:pt>
                <c:pt idx="182">
                  <c:v>35793</c:v>
                </c:pt>
                <c:pt idx="183">
                  <c:v>35805</c:v>
                </c:pt>
                <c:pt idx="184">
                  <c:v>35822.5</c:v>
                </c:pt>
                <c:pt idx="185">
                  <c:v>35829.5</c:v>
                </c:pt>
                <c:pt idx="186">
                  <c:v>35829.5</c:v>
                </c:pt>
                <c:pt idx="187">
                  <c:v>36254</c:v>
                </c:pt>
                <c:pt idx="188">
                  <c:v>36262</c:v>
                </c:pt>
                <c:pt idx="189">
                  <c:v>36278</c:v>
                </c:pt>
                <c:pt idx="190">
                  <c:v>36313.5</c:v>
                </c:pt>
                <c:pt idx="191">
                  <c:v>36332.5</c:v>
                </c:pt>
                <c:pt idx="192">
                  <c:v>36362</c:v>
                </c:pt>
                <c:pt idx="193">
                  <c:v>36379</c:v>
                </c:pt>
                <c:pt idx="194">
                  <c:v>36404.5</c:v>
                </c:pt>
                <c:pt idx="195">
                  <c:v>36422</c:v>
                </c:pt>
                <c:pt idx="196">
                  <c:v>36459.5</c:v>
                </c:pt>
                <c:pt idx="197">
                  <c:v>36497</c:v>
                </c:pt>
                <c:pt idx="198">
                  <c:v>36521</c:v>
                </c:pt>
                <c:pt idx="199">
                  <c:v>36940</c:v>
                </c:pt>
                <c:pt idx="200">
                  <c:v>37000</c:v>
                </c:pt>
                <c:pt idx="201">
                  <c:v>37041</c:v>
                </c:pt>
                <c:pt idx="202">
                  <c:v>37041</c:v>
                </c:pt>
                <c:pt idx="203">
                  <c:v>37041</c:v>
                </c:pt>
                <c:pt idx="204">
                  <c:v>37062</c:v>
                </c:pt>
                <c:pt idx="205">
                  <c:v>37062</c:v>
                </c:pt>
                <c:pt idx="206">
                  <c:v>37511.5</c:v>
                </c:pt>
                <c:pt idx="207">
                  <c:v>37544</c:v>
                </c:pt>
                <c:pt idx="208">
                  <c:v>37691.5</c:v>
                </c:pt>
                <c:pt idx="209">
                  <c:v>37697</c:v>
                </c:pt>
                <c:pt idx="210">
                  <c:v>38256</c:v>
                </c:pt>
                <c:pt idx="211">
                  <c:v>38256</c:v>
                </c:pt>
                <c:pt idx="212">
                  <c:v>38256</c:v>
                </c:pt>
                <c:pt idx="213">
                  <c:v>38313</c:v>
                </c:pt>
                <c:pt idx="214">
                  <c:v>38337</c:v>
                </c:pt>
                <c:pt idx="215">
                  <c:v>38755.5</c:v>
                </c:pt>
                <c:pt idx="216">
                  <c:v>38937.5</c:v>
                </c:pt>
                <c:pt idx="217">
                  <c:v>38959.5</c:v>
                </c:pt>
                <c:pt idx="218">
                  <c:v>38978.5</c:v>
                </c:pt>
                <c:pt idx="219">
                  <c:v>39002.5</c:v>
                </c:pt>
              </c:numCache>
            </c:numRef>
          </c:xVal>
          <c:yVal>
            <c:numRef>
              <c:f>'A (5)'!$P$21:$P$928</c:f>
              <c:numCache>
                <c:formatCode>General</c:formatCode>
                <c:ptCount val="908"/>
                <c:pt idx="0">
                  <c:v>3.7821723339542784E-2</c:v>
                </c:pt>
                <c:pt idx="1">
                  <c:v>3.5434942795214953E-2</c:v>
                </c:pt>
                <c:pt idx="2">
                  <c:v>3.543285115420354E-2</c:v>
                </c:pt>
                <c:pt idx="3">
                  <c:v>2.3821719674329101E-2</c:v>
                </c:pt>
                <c:pt idx="4">
                  <c:v>2.3820016207813183E-2</c:v>
                </c:pt>
                <c:pt idx="5">
                  <c:v>1.4452909228474297E-2</c:v>
                </c:pt>
                <c:pt idx="6">
                  <c:v>1.417683058976273E-2</c:v>
                </c:pt>
                <c:pt idx="7">
                  <c:v>1.4145756030093186E-2</c:v>
                </c:pt>
                <c:pt idx="8">
                  <c:v>1.391642667350484E-2</c:v>
                </c:pt>
                <c:pt idx="9">
                  <c:v>1.391642667350484E-2</c:v>
                </c:pt>
                <c:pt idx="10">
                  <c:v>1.3006833074384839E-2</c:v>
                </c:pt>
                <c:pt idx="11">
                  <c:v>1.1787541529205046E-2</c:v>
                </c:pt>
                <c:pt idx="12">
                  <c:v>1.1286836637766326E-2</c:v>
                </c:pt>
                <c:pt idx="13">
                  <c:v>1.1031872002859008E-2</c:v>
                </c:pt>
                <c:pt idx="14">
                  <c:v>9.842991116611112E-3</c:v>
                </c:pt>
                <c:pt idx="15">
                  <c:v>9.7476341532000011E-3</c:v>
                </c:pt>
                <c:pt idx="16">
                  <c:v>9.0376844799834113E-3</c:v>
                </c:pt>
                <c:pt idx="17">
                  <c:v>8.989126034745297E-3</c:v>
                </c:pt>
                <c:pt idx="18">
                  <c:v>8.989126034745297E-3</c:v>
                </c:pt>
                <c:pt idx="19">
                  <c:v>8.7067964368268101E-3</c:v>
                </c:pt>
                <c:pt idx="20">
                  <c:v>8.629595789405347E-3</c:v>
                </c:pt>
                <c:pt idx="21">
                  <c:v>7.4486829914607901E-3</c:v>
                </c:pt>
                <c:pt idx="22">
                  <c:v>7.4396036835069814E-3</c:v>
                </c:pt>
                <c:pt idx="23">
                  <c:v>7.383453543715255E-3</c:v>
                </c:pt>
                <c:pt idx="24">
                  <c:v>7.3617834626070718E-3</c:v>
                </c:pt>
                <c:pt idx="25">
                  <c:v>7.3401499155690518E-3</c:v>
                </c:pt>
                <c:pt idx="26">
                  <c:v>7.2539810681186111E-3</c:v>
                </c:pt>
                <c:pt idx="27">
                  <c:v>7.1683967657907924E-3</c:v>
                </c:pt>
                <c:pt idx="28">
                  <c:v>6.4829539996819228E-3</c:v>
                </c:pt>
                <c:pt idx="29">
                  <c:v>6.3182540061391323E-3</c:v>
                </c:pt>
                <c:pt idx="30">
                  <c:v>6.2114699147560563E-3</c:v>
                </c:pt>
                <c:pt idx="31">
                  <c:v>6.208201248896786E-3</c:v>
                </c:pt>
                <c:pt idx="32">
                  <c:v>6.208201248896786E-3</c:v>
                </c:pt>
                <c:pt idx="33">
                  <c:v>6.1414172431071053E-3</c:v>
                </c:pt>
                <c:pt idx="34">
                  <c:v>5.8170383231892419E-3</c:v>
                </c:pt>
                <c:pt idx="35">
                  <c:v>5.4289061699752126E-3</c:v>
                </c:pt>
                <c:pt idx="36">
                  <c:v>5.3612922660948225E-3</c:v>
                </c:pt>
                <c:pt idx="37">
                  <c:v>5.3605438864339858E-3</c:v>
                </c:pt>
                <c:pt idx="38">
                  <c:v>5.3463367240470629E-3</c:v>
                </c:pt>
                <c:pt idx="39">
                  <c:v>5.3388684671039554E-3</c:v>
                </c:pt>
                <c:pt idx="40">
                  <c:v>5.3388684671039554E-3</c:v>
                </c:pt>
                <c:pt idx="41">
                  <c:v>5.2749032848960677E-3</c:v>
                </c:pt>
                <c:pt idx="42">
                  <c:v>5.1265044553696565E-3</c:v>
                </c:pt>
                <c:pt idx="43">
                  <c:v>4.7120275202581201E-3</c:v>
                </c:pt>
                <c:pt idx="44">
                  <c:v>3.0863489011137566E-3</c:v>
                </c:pt>
                <c:pt idx="45">
                  <c:v>3.0863489011137566E-3</c:v>
                </c:pt>
                <c:pt idx="46">
                  <c:v>2.418119528966711E-3</c:v>
                </c:pt>
                <c:pt idx="47">
                  <c:v>2.3871681725524665E-3</c:v>
                </c:pt>
                <c:pt idx="48">
                  <c:v>2.3854582936868583E-3</c:v>
                </c:pt>
                <c:pt idx="49">
                  <c:v>2.3811880364271966E-3</c:v>
                </c:pt>
                <c:pt idx="50">
                  <c:v>2.3769241218880473E-3</c:v>
                </c:pt>
                <c:pt idx="51">
                  <c:v>2.3769241218880473E-3</c:v>
                </c:pt>
                <c:pt idx="52">
                  <c:v>2.3739431556293509E-3</c:v>
                </c:pt>
                <c:pt idx="53">
                  <c:v>2.3709652973037043E-3</c:v>
                </c:pt>
                <c:pt idx="54">
                  <c:v>2.3363132599320065E-3</c:v>
                </c:pt>
                <c:pt idx="55">
                  <c:v>2.3304396815113809E-3</c:v>
                </c:pt>
                <c:pt idx="56">
                  <c:v>2.2637870604266586E-3</c:v>
                </c:pt>
                <c:pt idx="57">
                  <c:v>2.2527702699199808E-3</c:v>
                </c:pt>
                <c:pt idx="58">
                  <c:v>1.8680528442019612E-3</c:v>
                </c:pt>
                <c:pt idx="59">
                  <c:v>1.5266556412454379E-3</c:v>
                </c:pt>
                <c:pt idx="60">
                  <c:v>1.5072764515556151E-3</c:v>
                </c:pt>
                <c:pt idx="61">
                  <c:v>1.5389167266429034E-3</c:v>
                </c:pt>
                <c:pt idx="62">
                  <c:v>1.5635796405272136E-3</c:v>
                </c:pt>
                <c:pt idx="63">
                  <c:v>1.5770895359917391E-3</c:v>
                </c:pt>
                <c:pt idx="64">
                  <c:v>1.6447452049270592E-3</c:v>
                </c:pt>
                <c:pt idx="65">
                  <c:v>3.0670782357998319E-3</c:v>
                </c:pt>
                <c:pt idx="66">
                  <c:v>3.0670782357998319E-3</c:v>
                </c:pt>
                <c:pt idx="67">
                  <c:v>3.0670782357998319E-3</c:v>
                </c:pt>
                <c:pt idx="68">
                  <c:v>3.8118910120678862E-3</c:v>
                </c:pt>
                <c:pt idx="69">
                  <c:v>3.8124940124398821E-3</c:v>
                </c:pt>
                <c:pt idx="70">
                  <c:v>6.3314168658776052E-3</c:v>
                </c:pt>
                <c:pt idx="71">
                  <c:v>6.4770342673496767E-3</c:v>
                </c:pt>
                <c:pt idx="72">
                  <c:v>7.3761672487143472E-3</c:v>
                </c:pt>
                <c:pt idx="73">
                  <c:v>7.4168741016752589E-3</c:v>
                </c:pt>
                <c:pt idx="74">
                  <c:v>7.5571538935392812E-3</c:v>
                </c:pt>
                <c:pt idx="75">
                  <c:v>7.6582747078894446E-3</c:v>
                </c:pt>
                <c:pt idx="76">
                  <c:v>8.0267686396336135E-3</c:v>
                </c:pt>
                <c:pt idx="77">
                  <c:v>8.0267686396336135E-3</c:v>
                </c:pt>
                <c:pt idx="78">
                  <c:v>9.0436984912711411E-3</c:v>
                </c:pt>
                <c:pt idx="79">
                  <c:v>9.0436984912711411E-3</c:v>
                </c:pt>
                <c:pt idx="80">
                  <c:v>1.0132074199408519E-2</c:v>
                </c:pt>
                <c:pt idx="81">
                  <c:v>1.0217552406803849E-2</c:v>
                </c:pt>
                <c:pt idx="82">
                  <c:v>1.024359886583558E-2</c:v>
                </c:pt>
                <c:pt idx="83">
                  <c:v>1.0366725235391425E-2</c:v>
                </c:pt>
                <c:pt idx="84">
                  <c:v>1.0517088529192382E-2</c:v>
                </c:pt>
                <c:pt idx="85">
                  <c:v>1.0517088529192382E-2</c:v>
                </c:pt>
                <c:pt idx="86">
                  <c:v>1.3190511786264628E-2</c:v>
                </c:pt>
                <c:pt idx="87">
                  <c:v>1.3259154813922706E-2</c:v>
                </c:pt>
                <c:pt idx="88">
                  <c:v>2.8446396351227574E-2</c:v>
                </c:pt>
                <c:pt idx="89">
                  <c:v>2.8504327715241987E-2</c:v>
                </c:pt>
                <c:pt idx="90">
                  <c:v>2.863911316812634E-2</c:v>
                </c:pt>
                <c:pt idx="91">
                  <c:v>2.910967115787079E-2</c:v>
                </c:pt>
                <c:pt idx="92">
                  <c:v>2.9141813049215481E-2</c:v>
                </c:pt>
                <c:pt idx="93">
                  <c:v>2.9187221043181166E-2</c:v>
                </c:pt>
                <c:pt idx="94">
                  <c:v>2.9200471923272908E-2</c:v>
                </c:pt>
                <c:pt idx="95">
                  <c:v>3.0655684020046883E-2</c:v>
                </c:pt>
                <c:pt idx="96">
                  <c:v>3.0902746485242813E-2</c:v>
                </c:pt>
                <c:pt idx="97">
                  <c:v>3.0902746485242813E-2</c:v>
                </c:pt>
                <c:pt idx="98">
                  <c:v>3.1103871275882891E-2</c:v>
                </c:pt>
                <c:pt idx="99">
                  <c:v>3.11371313254271E-2</c:v>
                </c:pt>
                <c:pt idx="100">
                  <c:v>3.1184117895674462E-2</c:v>
                </c:pt>
                <c:pt idx="101">
                  <c:v>3.1466804532632009E-2</c:v>
                </c:pt>
                <c:pt idx="102">
                  <c:v>3.1642178224061485E-2</c:v>
                </c:pt>
                <c:pt idx="103">
                  <c:v>3.3332272373742658E-2</c:v>
                </c:pt>
                <c:pt idx="104">
                  <c:v>3.3366738999010354E-2</c:v>
                </c:pt>
                <c:pt idx="105">
                  <c:v>3.3380936466711697E-2</c:v>
                </c:pt>
                <c:pt idx="106">
                  <c:v>3.3498692187947376E-2</c:v>
                </c:pt>
                <c:pt idx="107">
                  <c:v>3.3547481105656154E-2</c:v>
                </c:pt>
                <c:pt idx="108">
                  <c:v>3.3967755239813005E-2</c:v>
                </c:pt>
                <c:pt idx="109">
                  <c:v>3.4066069845645516E-2</c:v>
                </c:pt>
                <c:pt idx="110">
                  <c:v>3.4522675810959108E-2</c:v>
                </c:pt>
                <c:pt idx="111">
                  <c:v>3.5852304384788453E-2</c:v>
                </c:pt>
                <c:pt idx="112">
                  <c:v>3.6291368887762271E-2</c:v>
                </c:pt>
                <c:pt idx="113">
                  <c:v>3.8970203610277421E-2</c:v>
                </c:pt>
                <c:pt idx="114">
                  <c:v>3.9128498737312237E-2</c:v>
                </c:pt>
                <c:pt idx="115">
                  <c:v>3.944607541127633E-2</c:v>
                </c:pt>
                <c:pt idx="116">
                  <c:v>4.7355661692765422E-2</c:v>
                </c:pt>
                <c:pt idx="117">
                  <c:v>5.987776084922268E-2</c:v>
                </c:pt>
                <c:pt idx="118">
                  <c:v>6.0423119789118601E-2</c:v>
                </c:pt>
                <c:pt idx="119">
                  <c:v>6.0442349000431356E-2</c:v>
                </c:pt>
                <c:pt idx="120">
                  <c:v>6.0450591042402052E-2</c:v>
                </c:pt>
                <c:pt idx="121">
                  <c:v>6.3179161730500866E-2</c:v>
                </c:pt>
                <c:pt idx="122">
                  <c:v>6.373955348886115E-2</c:v>
                </c:pt>
                <c:pt idx="123">
                  <c:v>6.3781895874326436E-2</c:v>
                </c:pt>
                <c:pt idx="124">
                  <c:v>7.104134129584555E-2</c:v>
                </c:pt>
                <c:pt idx="125">
                  <c:v>7.3686963493387658E-2</c:v>
                </c:pt>
                <c:pt idx="126">
                  <c:v>7.5477937435755121E-2</c:v>
                </c:pt>
                <c:pt idx="127">
                  <c:v>7.5644072012276159E-2</c:v>
                </c:pt>
                <c:pt idx="128">
                  <c:v>7.9598319379427004E-2</c:v>
                </c:pt>
                <c:pt idx="129">
                  <c:v>8.2155208279203709E-2</c:v>
                </c:pt>
                <c:pt idx="130">
                  <c:v>8.2187307815646635E-2</c:v>
                </c:pt>
                <c:pt idx="131">
                  <c:v>8.248613728916486E-2</c:v>
                </c:pt>
                <c:pt idx="132">
                  <c:v>8.2518302155629095E-2</c:v>
                </c:pt>
                <c:pt idx="133">
                  <c:v>8.2827407591305427E-2</c:v>
                </c:pt>
                <c:pt idx="134">
                  <c:v>8.2895102325681133E-2</c:v>
                </c:pt>
                <c:pt idx="135">
                  <c:v>8.2895102325681133E-2</c:v>
                </c:pt>
                <c:pt idx="136">
                  <c:v>8.3214611402479516E-2</c:v>
                </c:pt>
                <c:pt idx="137">
                  <c:v>8.3259844675168268E-2</c:v>
                </c:pt>
                <c:pt idx="138">
                  <c:v>8.3292161766924833E-2</c:v>
                </c:pt>
                <c:pt idx="139">
                  <c:v>8.363511289000175E-2</c:v>
                </c:pt>
                <c:pt idx="140">
                  <c:v>8.3657785691136272E-2</c:v>
                </c:pt>
                <c:pt idx="141">
                  <c:v>8.3680461600203843E-2</c:v>
                </c:pt>
                <c:pt idx="142">
                  <c:v>8.3748507975004882E-2</c:v>
                </c:pt>
                <c:pt idx="143">
                  <c:v>8.6427427230413925E-2</c:v>
                </c:pt>
                <c:pt idx="144">
                  <c:v>8.6654793828927892E-2</c:v>
                </c:pt>
                <c:pt idx="145">
                  <c:v>8.6677876877225293E-2</c:v>
                </c:pt>
                <c:pt idx="146">
                  <c:v>8.673394864795457E-2</c:v>
                </c:pt>
                <c:pt idx="147">
                  <c:v>8.6790038749146134E-2</c:v>
                </c:pt>
                <c:pt idx="148">
                  <c:v>8.6892367888218427E-2</c:v>
                </c:pt>
                <c:pt idx="149">
                  <c:v>8.7471175658354092E-2</c:v>
                </c:pt>
                <c:pt idx="150">
                  <c:v>8.7617010061405459E-2</c:v>
                </c:pt>
                <c:pt idx="151">
                  <c:v>8.9842766798677393E-2</c:v>
                </c:pt>
                <c:pt idx="152">
                  <c:v>9.0542627731845723E-2</c:v>
                </c:pt>
                <c:pt idx="153">
                  <c:v>9.0545999076013503E-2</c:v>
                </c:pt>
                <c:pt idx="154">
                  <c:v>9.0545999076013503E-2</c:v>
                </c:pt>
                <c:pt idx="155">
                  <c:v>9.0545999076013503E-2</c:v>
                </c:pt>
                <c:pt idx="156">
                  <c:v>9.1879244266089427E-2</c:v>
                </c:pt>
                <c:pt idx="157">
                  <c:v>9.1879244266089427E-2</c:v>
                </c:pt>
                <c:pt idx="158">
                  <c:v>9.1960775321929672E-2</c:v>
                </c:pt>
                <c:pt idx="159">
                  <c:v>9.4664899659275215E-2</c:v>
                </c:pt>
                <c:pt idx="160">
                  <c:v>9.4664899659275215E-2</c:v>
                </c:pt>
                <c:pt idx="161">
                  <c:v>9.4664899659275215E-2</c:v>
                </c:pt>
                <c:pt idx="162">
                  <c:v>9.4668347686934023E-2</c:v>
                </c:pt>
                <c:pt idx="163">
                  <c:v>9.5435379840798071E-2</c:v>
                </c:pt>
                <c:pt idx="164">
                  <c:v>9.5459616376248266E-2</c:v>
                </c:pt>
                <c:pt idx="165">
                  <c:v>9.5518489472919979E-2</c:v>
                </c:pt>
                <c:pt idx="166">
                  <c:v>9.5747229340054543E-2</c:v>
                </c:pt>
                <c:pt idx="167">
                  <c:v>9.616035242696995E-2</c:v>
                </c:pt>
                <c:pt idx="168">
                  <c:v>9.616035242696995E-2</c:v>
                </c:pt>
                <c:pt idx="169">
                  <c:v>9.616035242696995E-2</c:v>
                </c:pt>
                <c:pt idx="170">
                  <c:v>9.8672036235662508E-2</c:v>
                </c:pt>
                <c:pt idx="171">
                  <c:v>9.8756556996244527E-2</c:v>
                </c:pt>
                <c:pt idx="172">
                  <c:v>9.892570811961901E-2</c:v>
                </c:pt>
                <c:pt idx="173">
                  <c:v>9.8985650852678325E-2</c:v>
                </c:pt>
                <c:pt idx="174">
                  <c:v>9.9045611916199927E-2</c:v>
                </c:pt>
                <c:pt idx="175">
                  <c:v>9.9045611916199927E-2</c:v>
                </c:pt>
                <c:pt idx="176">
                  <c:v>9.9264448775209985E-2</c:v>
                </c:pt>
                <c:pt idx="177">
                  <c:v>9.9264448775209985E-2</c:v>
                </c:pt>
                <c:pt idx="178">
                  <c:v>9.9996847422694934E-2</c:v>
                </c:pt>
                <c:pt idx="179">
                  <c:v>0.10017416282835394</c:v>
                </c:pt>
                <c:pt idx="180">
                  <c:v>0.10017416282835394</c:v>
                </c:pt>
                <c:pt idx="181">
                  <c:v>0.10017416282835394</c:v>
                </c:pt>
                <c:pt idx="182">
                  <c:v>0.10019545133280347</c:v>
                </c:pt>
                <c:pt idx="183">
                  <c:v>0.10028062818439551</c:v>
                </c:pt>
                <c:pt idx="184">
                  <c:v>0.10040490991488986</c:v>
                </c:pt>
                <c:pt idx="185">
                  <c:v>0.10045464436261896</c:v>
                </c:pt>
                <c:pt idx="186">
                  <c:v>0.10045464436261896</c:v>
                </c:pt>
                <c:pt idx="187">
                  <c:v>0.10349391951566236</c:v>
                </c:pt>
                <c:pt idx="188">
                  <c:v>0.10355163570217957</c:v>
                </c:pt>
                <c:pt idx="189">
                  <c:v>0.1036671167873075</c:v>
                </c:pt>
                <c:pt idx="190">
                  <c:v>0.10392357236651076</c:v>
                </c:pt>
                <c:pt idx="191">
                  <c:v>0.10406096163988254</c:v>
                </c:pt>
                <c:pt idx="192">
                  <c:v>0.10427445806127569</c:v>
                </c:pt>
                <c:pt idx="193">
                  <c:v>0.1043975901757441</c:v>
                </c:pt>
                <c:pt idx="194">
                  <c:v>0.10458242582591386</c:v>
                </c:pt>
                <c:pt idx="195">
                  <c:v>0.10470936927907218</c:v>
                </c:pt>
                <c:pt idx="196">
                  <c:v>0.10498165260163257</c:v>
                </c:pt>
                <c:pt idx="197">
                  <c:v>0.10525429270222196</c:v>
                </c:pt>
                <c:pt idx="198">
                  <c:v>0.10542896960370875</c:v>
                </c:pt>
                <c:pt idx="199">
                  <c:v>0.10850208351057394</c:v>
                </c:pt>
                <c:pt idx="200">
                  <c:v>0.10894579335026822</c:v>
                </c:pt>
                <c:pt idx="201">
                  <c:v>0.10924952037817233</c:v>
                </c:pt>
                <c:pt idx="202">
                  <c:v>0.10924952037817233</c:v>
                </c:pt>
                <c:pt idx="203">
                  <c:v>0.10924952037817233</c:v>
                </c:pt>
                <c:pt idx="204">
                  <c:v>0.10940525304471177</c:v>
                </c:pt>
                <c:pt idx="205">
                  <c:v>0.10940525304471177</c:v>
                </c:pt>
                <c:pt idx="206">
                  <c:v>0.11276550210030079</c:v>
                </c:pt>
                <c:pt idx="207">
                  <c:v>0.1130104438782123</c:v>
                </c:pt>
                <c:pt idx="208">
                  <c:v>0.11412547070101926</c:v>
                </c:pt>
                <c:pt idx="209">
                  <c:v>0.11416715472036446</c:v>
                </c:pt>
                <c:pt idx="210">
                  <c:v>0.11844379647522152</c:v>
                </c:pt>
                <c:pt idx="211">
                  <c:v>0.11844379647522152</c:v>
                </c:pt>
                <c:pt idx="212">
                  <c:v>0.11844379647522152</c:v>
                </c:pt>
                <c:pt idx="213">
                  <c:v>0.11888433033687648</c:v>
                </c:pt>
                <c:pt idx="214">
                  <c:v>0.11907006488359956</c:v>
                </c:pt>
                <c:pt idx="215">
                  <c:v>0.12233230273462081</c:v>
                </c:pt>
                <c:pt idx="216">
                  <c:v>0.12376486997922534</c:v>
                </c:pt>
                <c:pt idx="217">
                  <c:v>0.12393860677094674</c:v>
                </c:pt>
                <c:pt idx="218">
                  <c:v>0.1240887510015645</c:v>
                </c:pt>
                <c:pt idx="219">
                  <c:v>0.1242785377855699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B6F-40F6-B2F1-76886E29F5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6775544"/>
        <c:axId val="1"/>
      </c:scatterChart>
      <c:valAx>
        <c:axId val="79677554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404958677685952"/>
              <c:y val="0.8580073110196572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3.3057851239669422E-2"/>
              <c:y val="0.365559546748499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6775544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5041322314049588"/>
          <c:y val="0.9214501510574018"/>
          <c:w val="0.803305785123967"/>
          <c:h val="0.9818731117824773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5a. V401 Cyg -- [43835.259, 0.5827207]</a:t>
            </a:r>
          </a:p>
        </c:rich>
      </c:tx>
      <c:layout>
        <c:manualLayout>
          <c:xMode val="edge"/>
          <c:yMode val="edge"/>
          <c:x val="0.19230814096955828"/>
          <c:y val="1.83150183150183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290803391266418E-2"/>
          <c:y val="0.14285765388068725"/>
          <c:w val="0.8482923683985385"/>
          <c:h val="0.7289403364681220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(5)'!$H$20:$H$20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(5)'!$F$21:$F$928</c:f>
              <c:numCache>
                <c:formatCode>General</c:formatCode>
                <c:ptCount val="908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24091</c:v>
                </c:pt>
                <c:pt idx="111">
                  <c:v>24410</c:v>
                </c:pt>
                <c:pt idx="112">
                  <c:v>24514</c:v>
                </c:pt>
                <c:pt idx="113">
                  <c:v>25135</c:v>
                </c:pt>
                <c:pt idx="114">
                  <c:v>25171</c:v>
                </c:pt>
                <c:pt idx="115">
                  <c:v>25243</c:v>
                </c:pt>
                <c:pt idx="116">
                  <c:v>26949</c:v>
                </c:pt>
                <c:pt idx="117">
                  <c:v>29375.5</c:v>
                </c:pt>
                <c:pt idx="118">
                  <c:v>29475</c:v>
                </c:pt>
                <c:pt idx="119">
                  <c:v>29478.5</c:v>
                </c:pt>
                <c:pt idx="120">
                  <c:v>29480</c:v>
                </c:pt>
                <c:pt idx="121">
                  <c:v>29971</c:v>
                </c:pt>
                <c:pt idx="122">
                  <c:v>30070.5</c:v>
                </c:pt>
                <c:pt idx="123">
                  <c:v>30078</c:v>
                </c:pt>
                <c:pt idx="124">
                  <c:v>31328.5</c:v>
                </c:pt>
                <c:pt idx="125">
                  <c:v>31768</c:v>
                </c:pt>
                <c:pt idx="126">
                  <c:v>32061</c:v>
                </c:pt>
                <c:pt idx="127">
                  <c:v>32088</c:v>
                </c:pt>
                <c:pt idx="128">
                  <c:v>32722</c:v>
                </c:pt>
                <c:pt idx="129">
                  <c:v>33123.5</c:v>
                </c:pt>
                <c:pt idx="130">
                  <c:v>33128.5</c:v>
                </c:pt>
                <c:pt idx="131">
                  <c:v>33175</c:v>
                </c:pt>
                <c:pt idx="132">
                  <c:v>33180</c:v>
                </c:pt>
                <c:pt idx="133">
                  <c:v>33228</c:v>
                </c:pt>
                <c:pt idx="134">
                  <c:v>33238.5</c:v>
                </c:pt>
                <c:pt idx="135">
                  <c:v>33238.5</c:v>
                </c:pt>
                <c:pt idx="136">
                  <c:v>33288</c:v>
                </c:pt>
                <c:pt idx="137">
                  <c:v>33295</c:v>
                </c:pt>
                <c:pt idx="138">
                  <c:v>33300</c:v>
                </c:pt>
                <c:pt idx="139">
                  <c:v>33353</c:v>
                </c:pt>
                <c:pt idx="140">
                  <c:v>33356.5</c:v>
                </c:pt>
                <c:pt idx="141">
                  <c:v>33360</c:v>
                </c:pt>
                <c:pt idx="142">
                  <c:v>33370.5</c:v>
                </c:pt>
                <c:pt idx="143">
                  <c:v>33780.5</c:v>
                </c:pt>
                <c:pt idx="144">
                  <c:v>33815</c:v>
                </c:pt>
                <c:pt idx="145">
                  <c:v>33818.5</c:v>
                </c:pt>
                <c:pt idx="146">
                  <c:v>33827</c:v>
                </c:pt>
                <c:pt idx="147">
                  <c:v>33835.5</c:v>
                </c:pt>
                <c:pt idx="148">
                  <c:v>33851</c:v>
                </c:pt>
                <c:pt idx="149">
                  <c:v>33938.5</c:v>
                </c:pt>
                <c:pt idx="150">
                  <c:v>33960.5</c:v>
                </c:pt>
                <c:pt idx="151">
                  <c:v>34294</c:v>
                </c:pt>
                <c:pt idx="152">
                  <c:v>34398</c:v>
                </c:pt>
                <c:pt idx="153">
                  <c:v>34398.5</c:v>
                </c:pt>
                <c:pt idx="154">
                  <c:v>34398.5</c:v>
                </c:pt>
                <c:pt idx="155">
                  <c:v>34398.5</c:v>
                </c:pt>
                <c:pt idx="156">
                  <c:v>34595.5</c:v>
                </c:pt>
                <c:pt idx="157">
                  <c:v>34595.5</c:v>
                </c:pt>
                <c:pt idx="158">
                  <c:v>34607.5</c:v>
                </c:pt>
                <c:pt idx="159">
                  <c:v>35002.5</c:v>
                </c:pt>
                <c:pt idx="160">
                  <c:v>35002.5</c:v>
                </c:pt>
                <c:pt idx="161">
                  <c:v>35002.5</c:v>
                </c:pt>
                <c:pt idx="162">
                  <c:v>35003</c:v>
                </c:pt>
                <c:pt idx="163">
                  <c:v>35114</c:v>
                </c:pt>
                <c:pt idx="164">
                  <c:v>35117.5</c:v>
                </c:pt>
                <c:pt idx="165">
                  <c:v>35126</c:v>
                </c:pt>
                <c:pt idx="166">
                  <c:v>35159</c:v>
                </c:pt>
                <c:pt idx="167">
                  <c:v>35218.5</c:v>
                </c:pt>
                <c:pt idx="168">
                  <c:v>35218.5</c:v>
                </c:pt>
                <c:pt idx="169">
                  <c:v>35218.5</c:v>
                </c:pt>
                <c:pt idx="170">
                  <c:v>35577.5</c:v>
                </c:pt>
                <c:pt idx="171">
                  <c:v>35589.5</c:v>
                </c:pt>
                <c:pt idx="172">
                  <c:v>35613.5</c:v>
                </c:pt>
                <c:pt idx="173">
                  <c:v>35622</c:v>
                </c:pt>
                <c:pt idx="174">
                  <c:v>35630.5</c:v>
                </c:pt>
                <c:pt idx="175">
                  <c:v>35630.5</c:v>
                </c:pt>
                <c:pt idx="176">
                  <c:v>35661.5</c:v>
                </c:pt>
                <c:pt idx="177">
                  <c:v>35661.5</c:v>
                </c:pt>
                <c:pt idx="178">
                  <c:v>35765</c:v>
                </c:pt>
                <c:pt idx="179">
                  <c:v>35790</c:v>
                </c:pt>
                <c:pt idx="180">
                  <c:v>35790</c:v>
                </c:pt>
                <c:pt idx="181">
                  <c:v>35790</c:v>
                </c:pt>
                <c:pt idx="182">
                  <c:v>35793</c:v>
                </c:pt>
                <c:pt idx="183">
                  <c:v>35805</c:v>
                </c:pt>
                <c:pt idx="184">
                  <c:v>35822.5</c:v>
                </c:pt>
                <c:pt idx="185">
                  <c:v>35829.5</c:v>
                </c:pt>
                <c:pt idx="186">
                  <c:v>35829.5</c:v>
                </c:pt>
                <c:pt idx="187">
                  <c:v>36254</c:v>
                </c:pt>
                <c:pt idx="188">
                  <c:v>36262</c:v>
                </c:pt>
                <c:pt idx="189">
                  <c:v>36278</c:v>
                </c:pt>
                <c:pt idx="190">
                  <c:v>36313.5</c:v>
                </c:pt>
                <c:pt idx="191">
                  <c:v>36332.5</c:v>
                </c:pt>
                <c:pt idx="192">
                  <c:v>36362</c:v>
                </c:pt>
                <c:pt idx="193">
                  <c:v>36379</c:v>
                </c:pt>
                <c:pt idx="194">
                  <c:v>36404.5</c:v>
                </c:pt>
                <c:pt idx="195">
                  <c:v>36422</c:v>
                </c:pt>
                <c:pt idx="196">
                  <c:v>36459.5</c:v>
                </c:pt>
                <c:pt idx="197">
                  <c:v>36497</c:v>
                </c:pt>
                <c:pt idx="198">
                  <c:v>36521</c:v>
                </c:pt>
                <c:pt idx="199">
                  <c:v>36940</c:v>
                </c:pt>
                <c:pt idx="200">
                  <c:v>37000</c:v>
                </c:pt>
                <c:pt idx="201">
                  <c:v>37041</c:v>
                </c:pt>
                <c:pt idx="202">
                  <c:v>37041</c:v>
                </c:pt>
                <c:pt idx="203">
                  <c:v>37041</c:v>
                </c:pt>
                <c:pt idx="204">
                  <c:v>37062</c:v>
                </c:pt>
                <c:pt idx="205">
                  <c:v>37062</c:v>
                </c:pt>
                <c:pt idx="206">
                  <c:v>37511.5</c:v>
                </c:pt>
                <c:pt idx="207">
                  <c:v>37544</c:v>
                </c:pt>
                <c:pt idx="208">
                  <c:v>37691.5</c:v>
                </c:pt>
                <c:pt idx="209">
                  <c:v>37697</c:v>
                </c:pt>
                <c:pt idx="210">
                  <c:v>38256</c:v>
                </c:pt>
                <c:pt idx="211">
                  <c:v>38256</c:v>
                </c:pt>
                <c:pt idx="212">
                  <c:v>38256</c:v>
                </c:pt>
                <c:pt idx="213">
                  <c:v>38313</c:v>
                </c:pt>
                <c:pt idx="214">
                  <c:v>38337</c:v>
                </c:pt>
                <c:pt idx="215">
                  <c:v>38755.5</c:v>
                </c:pt>
                <c:pt idx="216">
                  <c:v>38937.5</c:v>
                </c:pt>
                <c:pt idx="217">
                  <c:v>38959.5</c:v>
                </c:pt>
                <c:pt idx="218">
                  <c:v>38978.5</c:v>
                </c:pt>
                <c:pt idx="219">
                  <c:v>39002.5</c:v>
                </c:pt>
              </c:numCache>
            </c:numRef>
          </c:xVal>
          <c:yVal>
            <c:numRef>
              <c:f>'A (5)'!$H$21:$H$928</c:f>
              <c:numCache>
                <c:formatCode>General</c:formatCode>
                <c:ptCount val="908"/>
                <c:pt idx="2">
                  <c:v>3.7946549993648659E-2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E30-4A08-8BB3-B791EF09B0DC}"/>
            </c:ext>
          </c:extLst>
        </c:ser>
        <c:ser>
          <c:idx val="1"/>
          <c:order val="1"/>
          <c:tx>
            <c:strRef>
              <c:f>'A (5)'!$I$20:$I$20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(5)'!$F$21:$F$928</c:f>
              <c:numCache>
                <c:formatCode>General</c:formatCode>
                <c:ptCount val="908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24091</c:v>
                </c:pt>
                <c:pt idx="111">
                  <c:v>24410</c:v>
                </c:pt>
                <c:pt idx="112">
                  <c:v>24514</c:v>
                </c:pt>
                <c:pt idx="113">
                  <c:v>25135</c:v>
                </c:pt>
                <c:pt idx="114">
                  <c:v>25171</c:v>
                </c:pt>
                <c:pt idx="115">
                  <c:v>25243</c:v>
                </c:pt>
                <c:pt idx="116">
                  <c:v>26949</c:v>
                </c:pt>
                <c:pt idx="117">
                  <c:v>29375.5</c:v>
                </c:pt>
                <c:pt idx="118">
                  <c:v>29475</c:v>
                </c:pt>
                <c:pt idx="119">
                  <c:v>29478.5</c:v>
                </c:pt>
                <c:pt idx="120">
                  <c:v>29480</c:v>
                </c:pt>
                <c:pt idx="121">
                  <c:v>29971</c:v>
                </c:pt>
                <c:pt idx="122">
                  <c:v>30070.5</c:v>
                </c:pt>
                <c:pt idx="123">
                  <c:v>30078</c:v>
                </c:pt>
                <c:pt idx="124">
                  <c:v>31328.5</c:v>
                </c:pt>
                <c:pt idx="125">
                  <c:v>31768</c:v>
                </c:pt>
                <c:pt idx="126">
                  <c:v>32061</c:v>
                </c:pt>
                <c:pt idx="127">
                  <c:v>32088</c:v>
                </c:pt>
                <c:pt idx="128">
                  <c:v>32722</c:v>
                </c:pt>
                <c:pt idx="129">
                  <c:v>33123.5</c:v>
                </c:pt>
                <c:pt idx="130">
                  <c:v>33128.5</c:v>
                </c:pt>
                <c:pt idx="131">
                  <c:v>33175</c:v>
                </c:pt>
                <c:pt idx="132">
                  <c:v>33180</c:v>
                </c:pt>
                <c:pt idx="133">
                  <c:v>33228</c:v>
                </c:pt>
                <c:pt idx="134">
                  <c:v>33238.5</c:v>
                </c:pt>
                <c:pt idx="135">
                  <c:v>33238.5</c:v>
                </c:pt>
                <c:pt idx="136">
                  <c:v>33288</c:v>
                </c:pt>
                <c:pt idx="137">
                  <c:v>33295</c:v>
                </c:pt>
                <c:pt idx="138">
                  <c:v>33300</c:v>
                </c:pt>
                <c:pt idx="139">
                  <c:v>33353</c:v>
                </c:pt>
                <c:pt idx="140">
                  <c:v>33356.5</c:v>
                </c:pt>
                <c:pt idx="141">
                  <c:v>33360</c:v>
                </c:pt>
                <c:pt idx="142">
                  <c:v>33370.5</c:v>
                </c:pt>
                <c:pt idx="143">
                  <c:v>33780.5</c:v>
                </c:pt>
                <c:pt idx="144">
                  <c:v>33815</c:v>
                </c:pt>
                <c:pt idx="145">
                  <c:v>33818.5</c:v>
                </c:pt>
                <c:pt idx="146">
                  <c:v>33827</c:v>
                </c:pt>
                <c:pt idx="147">
                  <c:v>33835.5</c:v>
                </c:pt>
                <c:pt idx="148">
                  <c:v>33851</c:v>
                </c:pt>
                <c:pt idx="149">
                  <c:v>33938.5</c:v>
                </c:pt>
                <c:pt idx="150">
                  <c:v>33960.5</c:v>
                </c:pt>
                <c:pt idx="151">
                  <c:v>34294</c:v>
                </c:pt>
                <c:pt idx="152">
                  <c:v>34398</c:v>
                </c:pt>
                <c:pt idx="153">
                  <c:v>34398.5</c:v>
                </c:pt>
                <c:pt idx="154">
                  <c:v>34398.5</c:v>
                </c:pt>
                <c:pt idx="155">
                  <c:v>34398.5</c:v>
                </c:pt>
                <c:pt idx="156">
                  <c:v>34595.5</c:v>
                </c:pt>
                <c:pt idx="157">
                  <c:v>34595.5</c:v>
                </c:pt>
                <c:pt idx="158">
                  <c:v>34607.5</c:v>
                </c:pt>
                <c:pt idx="159">
                  <c:v>35002.5</c:v>
                </c:pt>
                <c:pt idx="160">
                  <c:v>35002.5</c:v>
                </c:pt>
                <c:pt idx="161">
                  <c:v>35002.5</c:v>
                </c:pt>
                <c:pt idx="162">
                  <c:v>35003</c:v>
                </c:pt>
                <c:pt idx="163">
                  <c:v>35114</c:v>
                </c:pt>
                <c:pt idx="164">
                  <c:v>35117.5</c:v>
                </c:pt>
                <c:pt idx="165">
                  <c:v>35126</c:v>
                </c:pt>
                <c:pt idx="166">
                  <c:v>35159</c:v>
                </c:pt>
                <c:pt idx="167">
                  <c:v>35218.5</c:v>
                </c:pt>
                <c:pt idx="168">
                  <c:v>35218.5</c:v>
                </c:pt>
                <c:pt idx="169">
                  <c:v>35218.5</c:v>
                </c:pt>
                <c:pt idx="170">
                  <c:v>35577.5</c:v>
                </c:pt>
                <c:pt idx="171">
                  <c:v>35589.5</c:v>
                </c:pt>
                <c:pt idx="172">
                  <c:v>35613.5</c:v>
                </c:pt>
                <c:pt idx="173">
                  <c:v>35622</c:v>
                </c:pt>
                <c:pt idx="174">
                  <c:v>35630.5</c:v>
                </c:pt>
                <c:pt idx="175">
                  <c:v>35630.5</c:v>
                </c:pt>
                <c:pt idx="176">
                  <c:v>35661.5</c:v>
                </c:pt>
                <c:pt idx="177">
                  <c:v>35661.5</c:v>
                </c:pt>
                <c:pt idx="178">
                  <c:v>35765</c:v>
                </c:pt>
                <c:pt idx="179">
                  <c:v>35790</c:v>
                </c:pt>
                <c:pt idx="180">
                  <c:v>35790</c:v>
                </c:pt>
                <c:pt idx="181">
                  <c:v>35790</c:v>
                </c:pt>
                <c:pt idx="182">
                  <c:v>35793</c:v>
                </c:pt>
                <c:pt idx="183">
                  <c:v>35805</c:v>
                </c:pt>
                <c:pt idx="184">
                  <c:v>35822.5</c:v>
                </c:pt>
                <c:pt idx="185">
                  <c:v>35829.5</c:v>
                </c:pt>
                <c:pt idx="186">
                  <c:v>35829.5</c:v>
                </c:pt>
                <c:pt idx="187">
                  <c:v>36254</c:v>
                </c:pt>
                <c:pt idx="188">
                  <c:v>36262</c:v>
                </c:pt>
                <c:pt idx="189">
                  <c:v>36278</c:v>
                </c:pt>
                <c:pt idx="190">
                  <c:v>36313.5</c:v>
                </c:pt>
                <c:pt idx="191">
                  <c:v>36332.5</c:v>
                </c:pt>
                <c:pt idx="192">
                  <c:v>36362</c:v>
                </c:pt>
                <c:pt idx="193">
                  <c:v>36379</c:v>
                </c:pt>
                <c:pt idx="194">
                  <c:v>36404.5</c:v>
                </c:pt>
                <c:pt idx="195">
                  <c:v>36422</c:v>
                </c:pt>
                <c:pt idx="196">
                  <c:v>36459.5</c:v>
                </c:pt>
                <c:pt idx="197">
                  <c:v>36497</c:v>
                </c:pt>
                <c:pt idx="198">
                  <c:v>36521</c:v>
                </c:pt>
                <c:pt idx="199">
                  <c:v>36940</c:v>
                </c:pt>
                <c:pt idx="200">
                  <c:v>37000</c:v>
                </c:pt>
                <c:pt idx="201">
                  <c:v>37041</c:v>
                </c:pt>
                <c:pt idx="202">
                  <c:v>37041</c:v>
                </c:pt>
                <c:pt idx="203">
                  <c:v>37041</c:v>
                </c:pt>
                <c:pt idx="204">
                  <c:v>37062</c:v>
                </c:pt>
                <c:pt idx="205">
                  <c:v>37062</c:v>
                </c:pt>
                <c:pt idx="206">
                  <c:v>37511.5</c:v>
                </c:pt>
                <c:pt idx="207">
                  <c:v>37544</c:v>
                </c:pt>
                <c:pt idx="208">
                  <c:v>37691.5</c:v>
                </c:pt>
                <c:pt idx="209">
                  <c:v>37697</c:v>
                </c:pt>
                <c:pt idx="210">
                  <c:v>38256</c:v>
                </c:pt>
                <c:pt idx="211">
                  <c:v>38256</c:v>
                </c:pt>
                <c:pt idx="212">
                  <c:v>38256</c:v>
                </c:pt>
                <c:pt idx="213">
                  <c:v>38313</c:v>
                </c:pt>
                <c:pt idx="214">
                  <c:v>38337</c:v>
                </c:pt>
                <c:pt idx="215">
                  <c:v>38755.5</c:v>
                </c:pt>
                <c:pt idx="216">
                  <c:v>38937.5</c:v>
                </c:pt>
                <c:pt idx="217">
                  <c:v>38959.5</c:v>
                </c:pt>
                <c:pt idx="218">
                  <c:v>38978.5</c:v>
                </c:pt>
                <c:pt idx="219">
                  <c:v>39002.5</c:v>
                </c:pt>
              </c:numCache>
            </c:numRef>
          </c:xVal>
          <c:yVal>
            <c:numRef>
              <c:f>'A (5)'!$I$21:$I$928</c:f>
              <c:numCache>
                <c:formatCode>General</c:formatCode>
                <c:ptCount val="908"/>
                <c:pt idx="0">
                  <c:v>3.4619599999132333E-2</c:v>
                </c:pt>
                <c:pt idx="1">
                  <c:v>2.5306899995484855E-2</c:v>
                </c:pt>
                <c:pt idx="3">
                  <c:v>3.1964899997547036E-2</c:v>
                </c:pt>
                <c:pt idx="4">
                  <c:v>3.0604549996496644E-2</c:v>
                </c:pt>
                <c:pt idx="5">
                  <c:v>1.5878999984124675E-3</c:v>
                </c:pt>
                <c:pt idx="6">
                  <c:v>1.9193699998140801E-2</c:v>
                </c:pt>
                <c:pt idx="7">
                  <c:v>1.3545299996621907E-2</c:v>
                </c:pt>
                <c:pt idx="8">
                  <c:v>5.4029999955673702E-3</c:v>
                </c:pt>
                <c:pt idx="9">
                  <c:v>2.6402999996207654E-2</c:v>
                </c:pt>
                <c:pt idx="10">
                  <c:v>7.230299997900147E-3</c:v>
                </c:pt>
                <c:pt idx="11">
                  <c:v>4.0556100000685547E-2</c:v>
                </c:pt>
                <c:pt idx="12">
                  <c:v>3.9884899997559842E-2</c:v>
                </c:pt>
                <c:pt idx="13">
                  <c:v>3.1664999987697229E-3</c:v>
                </c:pt>
                <c:pt idx="14">
                  <c:v>9.54710000223713E-3</c:v>
                </c:pt>
                <c:pt idx="15">
                  <c:v>-1.5884400003415067E-2</c:v>
                </c:pt>
                <c:pt idx="16">
                  <c:v>-2.0084499999938998E-2</c:v>
                </c:pt>
                <c:pt idx="17">
                  <c:v>-1.8381300003966317E-2</c:v>
                </c:pt>
                <c:pt idx="18">
                  <c:v>-5.3813000049558468E-3</c:v>
                </c:pt>
                <c:pt idx="19">
                  <c:v>0</c:v>
                </c:pt>
                <c:pt idx="20">
                  <c:v>8.8926999960676767E-3</c:v>
                </c:pt>
                <c:pt idx="21">
                  <c:v>2.2896599999512546E-2</c:v>
                </c:pt>
                <c:pt idx="22">
                  <c:v>1.4293100000941195E-2</c:v>
                </c:pt>
                <c:pt idx="23">
                  <c:v>7.9513999953633174E-3</c:v>
                </c:pt>
                <c:pt idx="24">
                  <c:v>-1.6970000069704838E-3</c:v>
                </c:pt>
                <c:pt idx="25">
                  <c:v>2.8654599998844787E-2</c:v>
                </c:pt>
                <c:pt idx="26">
                  <c:v>3.0609999957960099E-3</c:v>
                </c:pt>
                <c:pt idx="27">
                  <c:v>2.5467399995250162E-2</c:v>
                </c:pt>
                <c:pt idx="28">
                  <c:v>1.349499994830694E-3</c:v>
                </c:pt>
                <c:pt idx="29">
                  <c:v>-9.9998000005143695E-3</c:v>
                </c:pt>
                <c:pt idx="30">
                  <c:v>2.2154699996463023E-2</c:v>
                </c:pt>
                <c:pt idx="31">
                  <c:v>-1.1286700006166939E-2</c:v>
                </c:pt>
                <c:pt idx="32">
                  <c:v>6.7132999975001439E-3</c:v>
                </c:pt>
                <c:pt idx="33">
                  <c:v>2.8164600000309292E-2</c:v>
                </c:pt>
                <c:pt idx="34">
                  <c:v>3.8624999942840077E-3</c:v>
                </c:pt>
                <c:pt idx="35">
                  <c:v>-4.753900007926859E-3</c:v>
                </c:pt>
                <c:pt idx="36">
                  <c:v>-1.3185400006477721E-2</c:v>
                </c:pt>
                <c:pt idx="37">
                  <c:v>-3.5457500052871183E-3</c:v>
                </c:pt>
                <c:pt idx="38">
                  <c:v>-6.3923999987309799E-3</c:v>
                </c:pt>
                <c:pt idx="39">
                  <c:v>-4.9959000025410205E-3</c:v>
                </c:pt>
                <c:pt idx="40">
                  <c:v>1.6004099998099264E-2</c:v>
                </c:pt>
                <c:pt idx="41">
                  <c:v>-2.5986000000557397E-2</c:v>
                </c:pt>
                <c:pt idx="42">
                  <c:v>-2.7767000065068714E-3</c:v>
                </c:pt>
                <c:pt idx="43">
                  <c:v>-1.4221099998394493E-2</c:v>
                </c:pt>
                <c:pt idx="44">
                  <c:v>-4.779800001415424E-3</c:v>
                </c:pt>
                <c:pt idx="45">
                  <c:v>-6.7980000312672928E-4</c:v>
                </c:pt>
                <c:pt idx="46">
                  <c:v>2.3109499990823679E-2</c:v>
                </c:pt>
                <c:pt idx="47">
                  <c:v>1.6164299995580222E-2</c:v>
                </c:pt>
                <c:pt idx="48">
                  <c:v>7.2289999661734328E-4</c:v>
                </c:pt>
                <c:pt idx="49">
                  <c:v>-2.8806000045733526E-3</c:v>
                </c:pt>
                <c:pt idx="50">
                  <c:v>8.5159000009298325E-3</c:v>
                </c:pt>
                <c:pt idx="51">
                  <c:v>1.9515899999532849E-2</c:v>
                </c:pt>
                <c:pt idx="52">
                  <c:v>-5.0065500035998411E-3</c:v>
                </c:pt>
                <c:pt idx="53">
                  <c:v>-1.3529000003472902E-2</c:v>
                </c:pt>
                <c:pt idx="54">
                  <c:v>2.1922299994912464E-2</c:v>
                </c:pt>
                <c:pt idx="55">
                  <c:v>9.8773999998229556E-3</c:v>
                </c:pt>
                <c:pt idx="56">
                  <c:v>-1.0138950005057268E-2</c:v>
                </c:pt>
                <c:pt idx="57">
                  <c:v>1.1131599996588193E-2</c:v>
                </c:pt>
                <c:pt idx="58">
                  <c:v>-6.9478500008699484E-3</c:v>
                </c:pt>
                <c:pt idx="59">
                  <c:v>-1.7400001524947584E-5</c:v>
                </c:pt>
                <c:pt idx="60">
                  <c:v>3.3739999344106764E-4</c:v>
                </c:pt>
                <c:pt idx="61">
                  <c:v>-3.4468800004106015E-2</c:v>
                </c:pt>
                <c:pt idx="62">
                  <c:v>-2.7539950002392288E-2</c:v>
                </c:pt>
                <c:pt idx="63">
                  <c:v>-4.483674999937648E-2</c:v>
                </c:pt>
                <c:pt idx="64">
                  <c:v>1.6201699996599928E-2</c:v>
                </c:pt>
                <c:pt idx="65">
                  <c:v>-2.5769999774638563E-4</c:v>
                </c:pt>
                <c:pt idx="66">
                  <c:v>7.4229999881936237E-4</c:v>
                </c:pt>
                <c:pt idx="67">
                  <c:v>8.7423000004491769E-3</c:v>
                </c:pt>
                <c:pt idx="68">
                  <c:v>1.1975000015809201E-3</c:v>
                </c:pt>
                <c:pt idx="69">
                  <c:v>2.8371500011417083E-3</c:v>
                </c:pt>
                <c:pt idx="70">
                  <c:v>-2.0362500072224066E-3</c:v>
                </c:pt>
                <c:pt idx="71">
                  <c:v>-2.7097500002128072E-2</c:v>
                </c:pt>
                <c:pt idx="72">
                  <c:v>1.6609500016784295E-3</c:v>
                </c:pt>
                <c:pt idx="73">
                  <c:v>4.4452000001911074E-3</c:v>
                </c:pt>
                <c:pt idx="74">
                  <c:v>1.4951299999665935E-2</c:v>
                </c:pt>
                <c:pt idx="75">
                  <c:v>2.531279999675462E-2</c:v>
                </c:pt>
                <c:pt idx="76">
                  <c:v>6.3348999974550679E-3</c:v>
                </c:pt>
                <c:pt idx="77">
                  <c:v>1.0334899998269975E-2</c:v>
                </c:pt>
                <c:pt idx="78">
                  <c:v>-3.3480499987490475E-3</c:v>
                </c:pt>
                <c:pt idx="79">
                  <c:v>4.651950002880767E-3</c:v>
                </c:pt>
                <c:pt idx="80">
                  <c:v>1.4887949990225025E-2</c:v>
                </c:pt>
                <c:pt idx="81">
                  <c:v>6.4203000001725741E-3</c:v>
                </c:pt>
                <c:pt idx="82">
                  <c:v>1.8771899995044805E-2</c:v>
                </c:pt>
                <c:pt idx="83">
                  <c:v>1.2052350000885781E-2</c:v>
                </c:pt>
                <c:pt idx="84">
                  <c:v>4.6843999953125603E-3</c:v>
                </c:pt>
                <c:pt idx="85">
                  <c:v>1.1684399993100669E-2</c:v>
                </c:pt>
                <c:pt idx="86">
                  <c:v>2.1767450001789257E-2</c:v>
                </c:pt>
                <c:pt idx="87">
                  <c:v>1.7048199995770119E-2</c:v>
                </c:pt>
                <c:pt idx="88">
                  <c:v>1.4458149998972658E-2</c:v>
                </c:pt>
                <c:pt idx="89">
                  <c:v>1.5287299996998627E-2</c:v>
                </c:pt>
                <c:pt idx="90">
                  <c:v>3.0342099998961203E-2</c:v>
                </c:pt>
                <c:pt idx="91">
                  <c:v>3.0254599994805176E-2</c:v>
                </c:pt>
                <c:pt idx="92">
                  <c:v>4.7128649996011518E-2</c:v>
                </c:pt>
                <c:pt idx="93">
                  <c:v>5.4480249993503094E-2</c:v>
                </c:pt>
                <c:pt idx="94">
                  <c:v>2.2957799992582295E-2</c:v>
                </c:pt>
                <c:pt idx="95">
                  <c:v>2.3452150002412964E-2</c:v>
                </c:pt>
                <c:pt idx="96">
                  <c:v>1.4687700000649784E-2</c:v>
                </c:pt>
                <c:pt idx="98">
                  <c:v>2.1571649995166808E-2</c:v>
                </c:pt>
                <c:pt idx="99">
                  <c:v>2.2445700000389479E-2</c:v>
                </c:pt>
                <c:pt idx="100">
                  <c:v>2.5797299997066148E-2</c:v>
                </c:pt>
                <c:pt idx="101">
                  <c:v>4.2906899994704872E-2</c:v>
                </c:pt>
                <c:pt idx="102">
                  <c:v>4.6835749999445397E-2</c:v>
                </c:pt>
                <c:pt idx="103">
                  <c:v>4.2339999999967404E-2</c:v>
                </c:pt>
                <c:pt idx="104">
                  <c:v>3.6214050000126008E-2</c:v>
                </c:pt>
                <c:pt idx="105">
                  <c:v>4.3691599996236619E-2</c:v>
                </c:pt>
                <c:pt idx="106">
                  <c:v>4.8791299996082671E-2</c:v>
                </c:pt>
                <c:pt idx="107">
                  <c:v>3.9142900001024827E-2</c:v>
                </c:pt>
                <c:pt idx="108">
                  <c:v>2.6910799992037937E-2</c:v>
                </c:pt>
                <c:pt idx="109">
                  <c:v>4.1613999994297046E-2</c:v>
                </c:pt>
                <c:pt idx="110">
                  <c:v>4.0916300000390038E-2</c:v>
                </c:pt>
                <c:pt idx="111">
                  <c:v>3.9712999998300802E-2</c:v>
                </c:pt>
                <c:pt idx="112">
                  <c:v>3.2760199996118899E-2</c:v>
                </c:pt>
                <c:pt idx="113">
                  <c:v>4.3205499998293817E-2</c:v>
                </c:pt>
                <c:pt idx="114">
                  <c:v>4.7260300001653377E-2</c:v>
                </c:pt>
                <c:pt idx="115">
                  <c:v>2.636989999882644E-2</c:v>
                </c:pt>
                <c:pt idx="116">
                  <c:v>4.1855700001178775E-2</c:v>
                </c:pt>
                <c:pt idx="117">
                  <c:v>5.8417150001332629E-2</c:v>
                </c:pt>
                <c:pt idx="118">
                  <c:v>5.7717499999853317E-2</c:v>
                </c:pt>
                <c:pt idx="120">
                  <c:v>5.9763999997812789E-2</c:v>
                </c:pt>
                <c:pt idx="121">
                  <c:v>6.4350300002843142E-2</c:v>
                </c:pt>
                <c:pt idx="122">
                  <c:v>6.7890649996115826E-2</c:v>
                </c:pt>
                <c:pt idx="131">
                  <c:v>8.6777500000607688E-2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E30-4A08-8BB3-B791EF09B0DC}"/>
            </c:ext>
          </c:extLst>
        </c:ser>
        <c:ser>
          <c:idx val="2"/>
          <c:order val="2"/>
          <c:tx>
            <c:strRef>
              <c:f>'A (5)'!$J$20:$J$20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(5)'!$F$21:$F$928</c:f>
              <c:numCache>
                <c:formatCode>General</c:formatCode>
                <c:ptCount val="908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24091</c:v>
                </c:pt>
                <c:pt idx="111">
                  <c:v>24410</c:v>
                </c:pt>
                <c:pt idx="112">
                  <c:v>24514</c:v>
                </c:pt>
                <c:pt idx="113">
                  <c:v>25135</c:v>
                </c:pt>
                <c:pt idx="114">
                  <c:v>25171</c:v>
                </c:pt>
                <c:pt idx="115">
                  <c:v>25243</c:v>
                </c:pt>
                <c:pt idx="116">
                  <c:v>26949</c:v>
                </c:pt>
                <c:pt idx="117">
                  <c:v>29375.5</c:v>
                </c:pt>
                <c:pt idx="118">
                  <c:v>29475</c:v>
                </c:pt>
                <c:pt idx="119">
                  <c:v>29478.5</c:v>
                </c:pt>
                <c:pt idx="120">
                  <c:v>29480</c:v>
                </c:pt>
                <c:pt idx="121">
                  <c:v>29971</c:v>
                </c:pt>
                <c:pt idx="122">
                  <c:v>30070.5</c:v>
                </c:pt>
                <c:pt idx="123">
                  <c:v>30078</c:v>
                </c:pt>
                <c:pt idx="124">
                  <c:v>31328.5</c:v>
                </c:pt>
                <c:pt idx="125">
                  <c:v>31768</c:v>
                </c:pt>
                <c:pt idx="126">
                  <c:v>32061</c:v>
                </c:pt>
                <c:pt idx="127">
                  <c:v>32088</c:v>
                </c:pt>
                <c:pt idx="128">
                  <c:v>32722</c:v>
                </c:pt>
                <c:pt idx="129">
                  <c:v>33123.5</c:v>
                </c:pt>
                <c:pt idx="130">
                  <c:v>33128.5</c:v>
                </c:pt>
                <c:pt idx="131">
                  <c:v>33175</c:v>
                </c:pt>
                <c:pt idx="132">
                  <c:v>33180</c:v>
                </c:pt>
                <c:pt idx="133">
                  <c:v>33228</c:v>
                </c:pt>
                <c:pt idx="134">
                  <c:v>33238.5</c:v>
                </c:pt>
                <c:pt idx="135">
                  <c:v>33238.5</c:v>
                </c:pt>
                <c:pt idx="136">
                  <c:v>33288</c:v>
                </c:pt>
                <c:pt idx="137">
                  <c:v>33295</c:v>
                </c:pt>
                <c:pt idx="138">
                  <c:v>33300</c:v>
                </c:pt>
                <c:pt idx="139">
                  <c:v>33353</c:v>
                </c:pt>
                <c:pt idx="140">
                  <c:v>33356.5</c:v>
                </c:pt>
                <c:pt idx="141">
                  <c:v>33360</c:v>
                </c:pt>
                <c:pt idx="142">
                  <c:v>33370.5</c:v>
                </c:pt>
                <c:pt idx="143">
                  <c:v>33780.5</c:v>
                </c:pt>
                <c:pt idx="144">
                  <c:v>33815</c:v>
                </c:pt>
                <c:pt idx="145">
                  <c:v>33818.5</c:v>
                </c:pt>
                <c:pt idx="146">
                  <c:v>33827</c:v>
                </c:pt>
                <c:pt idx="147">
                  <c:v>33835.5</c:v>
                </c:pt>
                <c:pt idx="148">
                  <c:v>33851</c:v>
                </c:pt>
                <c:pt idx="149">
                  <c:v>33938.5</c:v>
                </c:pt>
                <c:pt idx="150">
                  <c:v>33960.5</c:v>
                </c:pt>
                <c:pt idx="151">
                  <c:v>34294</c:v>
                </c:pt>
                <c:pt idx="152">
                  <c:v>34398</c:v>
                </c:pt>
                <c:pt idx="153">
                  <c:v>34398.5</c:v>
                </c:pt>
                <c:pt idx="154">
                  <c:v>34398.5</c:v>
                </c:pt>
                <c:pt idx="155">
                  <c:v>34398.5</c:v>
                </c:pt>
                <c:pt idx="156">
                  <c:v>34595.5</c:v>
                </c:pt>
                <c:pt idx="157">
                  <c:v>34595.5</c:v>
                </c:pt>
                <c:pt idx="158">
                  <c:v>34607.5</c:v>
                </c:pt>
                <c:pt idx="159">
                  <c:v>35002.5</c:v>
                </c:pt>
                <c:pt idx="160">
                  <c:v>35002.5</c:v>
                </c:pt>
                <c:pt idx="161">
                  <c:v>35002.5</c:v>
                </c:pt>
                <c:pt idx="162">
                  <c:v>35003</c:v>
                </c:pt>
                <c:pt idx="163">
                  <c:v>35114</c:v>
                </c:pt>
                <c:pt idx="164">
                  <c:v>35117.5</c:v>
                </c:pt>
                <c:pt idx="165">
                  <c:v>35126</c:v>
                </c:pt>
                <c:pt idx="166">
                  <c:v>35159</c:v>
                </c:pt>
                <c:pt idx="167">
                  <c:v>35218.5</c:v>
                </c:pt>
                <c:pt idx="168">
                  <c:v>35218.5</c:v>
                </c:pt>
                <c:pt idx="169">
                  <c:v>35218.5</c:v>
                </c:pt>
                <c:pt idx="170">
                  <c:v>35577.5</c:v>
                </c:pt>
                <c:pt idx="171">
                  <c:v>35589.5</c:v>
                </c:pt>
                <c:pt idx="172">
                  <c:v>35613.5</c:v>
                </c:pt>
                <c:pt idx="173">
                  <c:v>35622</c:v>
                </c:pt>
                <c:pt idx="174">
                  <c:v>35630.5</c:v>
                </c:pt>
                <c:pt idx="175">
                  <c:v>35630.5</c:v>
                </c:pt>
                <c:pt idx="176">
                  <c:v>35661.5</c:v>
                </c:pt>
                <c:pt idx="177">
                  <c:v>35661.5</c:v>
                </c:pt>
                <c:pt idx="178">
                  <c:v>35765</c:v>
                </c:pt>
                <c:pt idx="179">
                  <c:v>35790</c:v>
                </c:pt>
                <c:pt idx="180">
                  <c:v>35790</c:v>
                </c:pt>
                <c:pt idx="181">
                  <c:v>35790</c:v>
                </c:pt>
                <c:pt idx="182">
                  <c:v>35793</c:v>
                </c:pt>
                <c:pt idx="183">
                  <c:v>35805</c:v>
                </c:pt>
                <c:pt idx="184">
                  <c:v>35822.5</c:v>
                </c:pt>
                <c:pt idx="185">
                  <c:v>35829.5</c:v>
                </c:pt>
                <c:pt idx="186">
                  <c:v>35829.5</c:v>
                </c:pt>
                <c:pt idx="187">
                  <c:v>36254</c:v>
                </c:pt>
                <c:pt idx="188">
                  <c:v>36262</c:v>
                </c:pt>
                <c:pt idx="189">
                  <c:v>36278</c:v>
                </c:pt>
                <c:pt idx="190">
                  <c:v>36313.5</c:v>
                </c:pt>
                <c:pt idx="191">
                  <c:v>36332.5</c:v>
                </c:pt>
                <c:pt idx="192">
                  <c:v>36362</c:v>
                </c:pt>
                <c:pt idx="193">
                  <c:v>36379</c:v>
                </c:pt>
                <c:pt idx="194">
                  <c:v>36404.5</c:v>
                </c:pt>
                <c:pt idx="195">
                  <c:v>36422</c:v>
                </c:pt>
                <c:pt idx="196">
                  <c:v>36459.5</c:v>
                </c:pt>
                <c:pt idx="197">
                  <c:v>36497</c:v>
                </c:pt>
                <c:pt idx="198">
                  <c:v>36521</c:v>
                </c:pt>
                <c:pt idx="199">
                  <c:v>36940</c:v>
                </c:pt>
                <c:pt idx="200">
                  <c:v>37000</c:v>
                </c:pt>
                <c:pt idx="201">
                  <c:v>37041</c:v>
                </c:pt>
                <c:pt idx="202">
                  <c:v>37041</c:v>
                </c:pt>
                <c:pt idx="203">
                  <c:v>37041</c:v>
                </c:pt>
                <c:pt idx="204">
                  <c:v>37062</c:v>
                </c:pt>
                <c:pt idx="205">
                  <c:v>37062</c:v>
                </c:pt>
                <c:pt idx="206">
                  <c:v>37511.5</c:v>
                </c:pt>
                <c:pt idx="207">
                  <c:v>37544</c:v>
                </c:pt>
                <c:pt idx="208">
                  <c:v>37691.5</c:v>
                </c:pt>
                <c:pt idx="209">
                  <c:v>37697</c:v>
                </c:pt>
                <c:pt idx="210">
                  <c:v>38256</c:v>
                </c:pt>
                <c:pt idx="211">
                  <c:v>38256</c:v>
                </c:pt>
                <c:pt idx="212">
                  <c:v>38256</c:v>
                </c:pt>
                <c:pt idx="213">
                  <c:v>38313</c:v>
                </c:pt>
                <c:pt idx="214">
                  <c:v>38337</c:v>
                </c:pt>
                <c:pt idx="215">
                  <c:v>38755.5</c:v>
                </c:pt>
                <c:pt idx="216">
                  <c:v>38937.5</c:v>
                </c:pt>
                <c:pt idx="217">
                  <c:v>38959.5</c:v>
                </c:pt>
                <c:pt idx="218">
                  <c:v>38978.5</c:v>
                </c:pt>
                <c:pt idx="219">
                  <c:v>39002.5</c:v>
                </c:pt>
              </c:numCache>
            </c:numRef>
          </c:xVal>
          <c:yVal>
            <c:numRef>
              <c:f>'A (5)'!$J$21:$J$928</c:f>
              <c:numCache>
                <c:formatCode>General</c:formatCode>
                <c:ptCount val="908"/>
                <c:pt idx="119">
                  <c:v>6.134504999499768E-2</c:v>
                </c:pt>
                <c:pt idx="124">
                  <c:v>7.0150049999938346E-2</c:v>
                </c:pt>
                <c:pt idx="126">
                  <c:v>7.8937299993413035E-2</c:v>
                </c:pt>
                <c:pt idx="129">
                  <c:v>8.0393550000735559E-2</c:v>
                </c:pt>
                <c:pt idx="133">
                  <c:v>8.2480399993073661E-2</c:v>
                </c:pt>
                <c:pt idx="135">
                  <c:v>8.2303049995971378E-2</c:v>
                </c:pt>
                <c:pt idx="136">
                  <c:v>7.953839999390766E-2</c:v>
                </c:pt>
                <c:pt idx="141">
                  <c:v>8.1147999990207609E-2</c:v>
                </c:pt>
                <c:pt idx="142">
                  <c:v>8.4780649995082058E-2</c:v>
                </c:pt>
                <c:pt idx="145">
                  <c:v>8.6117049999302253E-2</c:v>
                </c:pt>
                <c:pt idx="147">
                  <c:v>8.4955149999586865E-2</c:v>
                </c:pt>
                <c:pt idx="149">
                  <c:v>8.8123050001740921E-2</c:v>
                </c:pt>
                <c:pt idx="150">
                  <c:v>8.7427649996243417E-2</c:v>
                </c:pt>
                <c:pt idx="151">
                  <c:v>9.1714199996204115E-2</c:v>
                </c:pt>
                <c:pt idx="152">
                  <c:v>9.3661400002019946E-2</c:v>
                </c:pt>
                <c:pt idx="153">
                  <c:v>9.4051050000416581E-2</c:v>
                </c:pt>
                <c:pt idx="154">
                  <c:v>9.5731049994355999E-2</c:v>
                </c:pt>
                <c:pt idx="155">
                  <c:v>9.6741049994307104E-2</c:v>
                </c:pt>
                <c:pt idx="156">
                  <c:v>9.8913150002772454E-2</c:v>
                </c:pt>
                <c:pt idx="157">
                  <c:v>9.9513150002167094E-2</c:v>
                </c:pt>
                <c:pt idx="158">
                  <c:v>0.10037474999990081</c:v>
                </c:pt>
                <c:pt idx="159">
                  <c:v>9.8348250001436099E-2</c:v>
                </c:pt>
                <c:pt idx="160">
                  <c:v>9.8848250003356952E-2</c:v>
                </c:pt>
                <c:pt idx="161">
                  <c:v>0.10024825000436977</c:v>
                </c:pt>
                <c:pt idx="162">
                  <c:v>9.7637899998517241E-2</c:v>
                </c:pt>
                <c:pt idx="163">
                  <c:v>9.5340200001373887E-2</c:v>
                </c:pt>
                <c:pt idx="164">
                  <c:v>0.10721775000274647</c:v>
                </c:pt>
                <c:pt idx="165">
                  <c:v>9.6391799997945782E-2</c:v>
                </c:pt>
                <c:pt idx="166">
                  <c:v>9.7608699994452763E-2</c:v>
                </c:pt>
                <c:pt idx="167">
                  <c:v>9.7307049996743444E-2</c:v>
                </c:pt>
                <c:pt idx="168">
                  <c:v>9.8107049998361617E-2</c:v>
                </c:pt>
                <c:pt idx="169">
                  <c:v>9.860705000028247E-2</c:v>
                </c:pt>
                <c:pt idx="170">
                  <c:v>9.3895749996590894E-2</c:v>
                </c:pt>
                <c:pt idx="171">
                  <c:v>9.5147349995386321E-2</c:v>
                </c:pt>
                <c:pt idx="172">
                  <c:v>9.5550550002371892E-2</c:v>
                </c:pt>
                <c:pt idx="173">
                  <c:v>9.482459999708226E-2</c:v>
                </c:pt>
                <c:pt idx="174">
                  <c:v>9.3308650000835769E-2</c:v>
                </c:pt>
                <c:pt idx="175">
                  <c:v>9.4008649997704197E-2</c:v>
                </c:pt>
                <c:pt idx="176">
                  <c:v>9.4726949995674659E-2</c:v>
                </c:pt>
                <c:pt idx="177">
                  <c:v>9.5526949997292832E-2</c:v>
                </c:pt>
                <c:pt idx="178">
                  <c:v>9.6064499994099606E-2</c:v>
                </c:pt>
                <c:pt idx="179">
                  <c:v>9.5707000000402331E-2</c:v>
                </c:pt>
                <c:pt idx="180">
                  <c:v>9.6007000000099652E-2</c:v>
                </c:pt>
                <c:pt idx="181">
                  <c:v>9.6107000004849397E-2</c:v>
                </c:pt>
                <c:pt idx="182">
                  <c:v>9.6284899998863693E-2</c:v>
                </c:pt>
                <c:pt idx="183">
                  <c:v>9.4536499993409961E-2</c:v>
                </c:pt>
                <c:pt idx="185">
                  <c:v>9.8129350000817794E-2</c:v>
                </c:pt>
                <c:pt idx="186">
                  <c:v>9.9229350002133287E-2</c:v>
                </c:pt>
                <c:pt idx="187">
                  <c:v>0.10204219999286579</c:v>
                </c:pt>
                <c:pt idx="189">
                  <c:v>0.10244539999985136</c:v>
                </c:pt>
                <c:pt idx="190">
                  <c:v>0.10676054999930784</c:v>
                </c:pt>
                <c:pt idx="192">
                  <c:v>0.10300660000211792</c:v>
                </c:pt>
                <c:pt idx="193">
                  <c:v>0.10385469999891939</c:v>
                </c:pt>
                <c:pt idx="195">
                  <c:v>0.10546460000477964</c:v>
                </c:pt>
                <c:pt idx="197">
                  <c:v>0.10681209999893326</c:v>
                </c:pt>
                <c:pt idx="198">
                  <c:v>0.10853530000167666</c:v>
                </c:pt>
                <c:pt idx="199">
                  <c:v>0.11224200000287965</c:v>
                </c:pt>
                <c:pt idx="200">
                  <c:v>0.11249999999563443</c:v>
                </c:pt>
                <c:pt idx="201">
                  <c:v>0.11205129999871133</c:v>
                </c:pt>
                <c:pt idx="202">
                  <c:v>0.11295129999780329</c:v>
                </c:pt>
                <c:pt idx="203">
                  <c:v>0.11315130000002682</c:v>
                </c:pt>
                <c:pt idx="204">
                  <c:v>0.1119165999989491</c:v>
                </c:pt>
                <c:pt idx="206">
                  <c:v>0.10976194999966538</c:v>
                </c:pt>
                <c:pt idx="207">
                  <c:v>0.1074391999936779</c:v>
                </c:pt>
                <c:pt idx="208">
                  <c:v>0.11453594999329653</c:v>
                </c:pt>
                <c:pt idx="210">
                  <c:v>0.11332079999556299</c:v>
                </c:pt>
                <c:pt idx="211">
                  <c:v>0.11361079999915091</c:v>
                </c:pt>
                <c:pt idx="212">
                  <c:v>0.11392079999495763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E30-4A08-8BB3-B791EF09B0DC}"/>
            </c:ext>
          </c:extLst>
        </c:ser>
        <c:ser>
          <c:idx val="3"/>
          <c:order val="3"/>
          <c:tx>
            <c:strRef>
              <c:f>'A (5)'!$K$20:$K$20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(5)'!$F$21:$F$928</c:f>
              <c:numCache>
                <c:formatCode>General</c:formatCode>
                <c:ptCount val="908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24091</c:v>
                </c:pt>
                <c:pt idx="111">
                  <c:v>24410</c:v>
                </c:pt>
                <c:pt idx="112">
                  <c:v>24514</c:v>
                </c:pt>
                <c:pt idx="113">
                  <c:v>25135</c:v>
                </c:pt>
                <c:pt idx="114">
                  <c:v>25171</c:v>
                </c:pt>
                <c:pt idx="115">
                  <c:v>25243</c:v>
                </c:pt>
                <c:pt idx="116">
                  <c:v>26949</c:v>
                </c:pt>
                <c:pt idx="117">
                  <c:v>29375.5</c:v>
                </c:pt>
                <c:pt idx="118">
                  <c:v>29475</c:v>
                </c:pt>
                <c:pt idx="119">
                  <c:v>29478.5</c:v>
                </c:pt>
                <c:pt idx="120">
                  <c:v>29480</c:v>
                </c:pt>
                <c:pt idx="121">
                  <c:v>29971</c:v>
                </c:pt>
                <c:pt idx="122">
                  <c:v>30070.5</c:v>
                </c:pt>
                <c:pt idx="123">
                  <c:v>30078</c:v>
                </c:pt>
                <c:pt idx="124">
                  <c:v>31328.5</c:v>
                </c:pt>
                <c:pt idx="125">
                  <c:v>31768</c:v>
                </c:pt>
                <c:pt idx="126">
                  <c:v>32061</c:v>
                </c:pt>
                <c:pt idx="127">
                  <c:v>32088</c:v>
                </c:pt>
                <c:pt idx="128">
                  <c:v>32722</c:v>
                </c:pt>
                <c:pt idx="129">
                  <c:v>33123.5</c:v>
                </c:pt>
                <c:pt idx="130">
                  <c:v>33128.5</c:v>
                </c:pt>
                <c:pt idx="131">
                  <c:v>33175</c:v>
                </c:pt>
                <c:pt idx="132">
                  <c:v>33180</c:v>
                </c:pt>
                <c:pt idx="133">
                  <c:v>33228</c:v>
                </c:pt>
                <c:pt idx="134">
                  <c:v>33238.5</c:v>
                </c:pt>
                <c:pt idx="135">
                  <c:v>33238.5</c:v>
                </c:pt>
                <c:pt idx="136">
                  <c:v>33288</c:v>
                </c:pt>
                <c:pt idx="137">
                  <c:v>33295</c:v>
                </c:pt>
                <c:pt idx="138">
                  <c:v>33300</c:v>
                </c:pt>
                <c:pt idx="139">
                  <c:v>33353</c:v>
                </c:pt>
                <c:pt idx="140">
                  <c:v>33356.5</c:v>
                </c:pt>
                <c:pt idx="141">
                  <c:v>33360</c:v>
                </c:pt>
                <c:pt idx="142">
                  <c:v>33370.5</c:v>
                </c:pt>
                <c:pt idx="143">
                  <c:v>33780.5</c:v>
                </c:pt>
                <c:pt idx="144">
                  <c:v>33815</c:v>
                </c:pt>
                <c:pt idx="145">
                  <c:v>33818.5</c:v>
                </c:pt>
                <c:pt idx="146">
                  <c:v>33827</c:v>
                </c:pt>
                <c:pt idx="147">
                  <c:v>33835.5</c:v>
                </c:pt>
                <c:pt idx="148">
                  <c:v>33851</c:v>
                </c:pt>
                <c:pt idx="149">
                  <c:v>33938.5</c:v>
                </c:pt>
                <c:pt idx="150">
                  <c:v>33960.5</c:v>
                </c:pt>
                <c:pt idx="151">
                  <c:v>34294</c:v>
                </c:pt>
                <c:pt idx="152">
                  <c:v>34398</c:v>
                </c:pt>
                <c:pt idx="153">
                  <c:v>34398.5</c:v>
                </c:pt>
                <c:pt idx="154">
                  <c:v>34398.5</c:v>
                </c:pt>
                <c:pt idx="155">
                  <c:v>34398.5</c:v>
                </c:pt>
                <c:pt idx="156">
                  <c:v>34595.5</c:v>
                </c:pt>
                <c:pt idx="157">
                  <c:v>34595.5</c:v>
                </c:pt>
                <c:pt idx="158">
                  <c:v>34607.5</c:v>
                </c:pt>
                <c:pt idx="159">
                  <c:v>35002.5</c:v>
                </c:pt>
                <c:pt idx="160">
                  <c:v>35002.5</c:v>
                </c:pt>
                <c:pt idx="161">
                  <c:v>35002.5</c:v>
                </c:pt>
                <c:pt idx="162">
                  <c:v>35003</c:v>
                </c:pt>
                <c:pt idx="163">
                  <c:v>35114</c:v>
                </c:pt>
                <c:pt idx="164">
                  <c:v>35117.5</c:v>
                </c:pt>
                <c:pt idx="165">
                  <c:v>35126</c:v>
                </c:pt>
                <c:pt idx="166">
                  <c:v>35159</c:v>
                </c:pt>
                <c:pt idx="167">
                  <c:v>35218.5</c:v>
                </c:pt>
                <c:pt idx="168">
                  <c:v>35218.5</c:v>
                </c:pt>
                <c:pt idx="169">
                  <c:v>35218.5</c:v>
                </c:pt>
                <c:pt idx="170">
                  <c:v>35577.5</c:v>
                </c:pt>
                <c:pt idx="171">
                  <c:v>35589.5</c:v>
                </c:pt>
                <c:pt idx="172">
                  <c:v>35613.5</c:v>
                </c:pt>
                <c:pt idx="173">
                  <c:v>35622</c:v>
                </c:pt>
                <c:pt idx="174">
                  <c:v>35630.5</c:v>
                </c:pt>
                <c:pt idx="175">
                  <c:v>35630.5</c:v>
                </c:pt>
                <c:pt idx="176">
                  <c:v>35661.5</c:v>
                </c:pt>
                <c:pt idx="177">
                  <c:v>35661.5</c:v>
                </c:pt>
                <c:pt idx="178">
                  <c:v>35765</c:v>
                </c:pt>
                <c:pt idx="179">
                  <c:v>35790</c:v>
                </c:pt>
                <c:pt idx="180">
                  <c:v>35790</c:v>
                </c:pt>
                <c:pt idx="181">
                  <c:v>35790</c:v>
                </c:pt>
                <c:pt idx="182">
                  <c:v>35793</c:v>
                </c:pt>
                <c:pt idx="183">
                  <c:v>35805</c:v>
                </c:pt>
                <c:pt idx="184">
                  <c:v>35822.5</c:v>
                </c:pt>
                <c:pt idx="185">
                  <c:v>35829.5</c:v>
                </c:pt>
                <c:pt idx="186">
                  <c:v>35829.5</c:v>
                </c:pt>
                <c:pt idx="187">
                  <c:v>36254</c:v>
                </c:pt>
                <c:pt idx="188">
                  <c:v>36262</c:v>
                </c:pt>
                <c:pt idx="189">
                  <c:v>36278</c:v>
                </c:pt>
                <c:pt idx="190">
                  <c:v>36313.5</c:v>
                </c:pt>
                <c:pt idx="191">
                  <c:v>36332.5</c:v>
                </c:pt>
                <c:pt idx="192">
                  <c:v>36362</c:v>
                </c:pt>
                <c:pt idx="193">
                  <c:v>36379</c:v>
                </c:pt>
                <c:pt idx="194">
                  <c:v>36404.5</c:v>
                </c:pt>
                <c:pt idx="195">
                  <c:v>36422</c:v>
                </c:pt>
                <c:pt idx="196">
                  <c:v>36459.5</c:v>
                </c:pt>
                <c:pt idx="197">
                  <c:v>36497</c:v>
                </c:pt>
                <c:pt idx="198">
                  <c:v>36521</c:v>
                </c:pt>
                <c:pt idx="199">
                  <c:v>36940</c:v>
                </c:pt>
                <c:pt idx="200">
                  <c:v>37000</c:v>
                </c:pt>
                <c:pt idx="201">
                  <c:v>37041</c:v>
                </c:pt>
                <c:pt idx="202">
                  <c:v>37041</c:v>
                </c:pt>
                <c:pt idx="203">
                  <c:v>37041</c:v>
                </c:pt>
                <c:pt idx="204">
                  <c:v>37062</c:v>
                </c:pt>
                <c:pt idx="205">
                  <c:v>37062</c:v>
                </c:pt>
                <c:pt idx="206">
                  <c:v>37511.5</c:v>
                </c:pt>
                <c:pt idx="207">
                  <c:v>37544</c:v>
                </c:pt>
                <c:pt idx="208">
                  <c:v>37691.5</c:v>
                </c:pt>
                <c:pt idx="209">
                  <c:v>37697</c:v>
                </c:pt>
                <c:pt idx="210">
                  <c:v>38256</c:v>
                </c:pt>
                <c:pt idx="211">
                  <c:v>38256</c:v>
                </c:pt>
                <c:pt idx="212">
                  <c:v>38256</c:v>
                </c:pt>
                <c:pt idx="213">
                  <c:v>38313</c:v>
                </c:pt>
                <c:pt idx="214">
                  <c:v>38337</c:v>
                </c:pt>
                <c:pt idx="215">
                  <c:v>38755.5</c:v>
                </c:pt>
                <c:pt idx="216">
                  <c:v>38937.5</c:v>
                </c:pt>
                <c:pt idx="217">
                  <c:v>38959.5</c:v>
                </c:pt>
                <c:pt idx="218">
                  <c:v>38978.5</c:v>
                </c:pt>
                <c:pt idx="219">
                  <c:v>39002.5</c:v>
                </c:pt>
              </c:numCache>
            </c:numRef>
          </c:xVal>
          <c:yVal>
            <c:numRef>
              <c:f>'A (5)'!$K$21:$K$928</c:f>
              <c:numCache>
                <c:formatCode>General</c:formatCode>
                <c:ptCount val="908"/>
                <c:pt idx="123">
                  <c:v>6.6615399999136571E-2</c:v>
                </c:pt>
                <c:pt idx="125">
                  <c:v>7.2602399995957967E-2</c:v>
                </c:pt>
                <c:pt idx="127">
                  <c:v>7.7678399997239467E-2</c:v>
                </c:pt>
                <c:pt idx="128">
                  <c:v>8.6354599996411707E-2</c:v>
                </c:pt>
                <c:pt idx="130">
                  <c:v>8.2190049994096626E-2</c:v>
                </c:pt>
                <c:pt idx="132">
                  <c:v>8.1173999999009538E-2</c:v>
                </c:pt>
                <c:pt idx="134">
                  <c:v>8.1513049997738563E-2</c:v>
                </c:pt>
                <c:pt idx="137">
                  <c:v>8.0793499997525942E-2</c:v>
                </c:pt>
                <c:pt idx="138">
                  <c:v>8.0690000002505258E-2</c:v>
                </c:pt>
                <c:pt idx="139">
                  <c:v>8.0892899997706991E-2</c:v>
                </c:pt>
                <c:pt idx="140">
                  <c:v>8.2670449999568518E-2</c:v>
                </c:pt>
                <c:pt idx="143">
                  <c:v>8.5193650003930088E-2</c:v>
                </c:pt>
                <c:pt idx="144">
                  <c:v>8.5129499995673541E-2</c:v>
                </c:pt>
                <c:pt idx="146">
                  <c:v>8.4281099996587727E-2</c:v>
                </c:pt>
                <c:pt idx="148">
                  <c:v>8.6184299994783942E-2</c:v>
                </c:pt>
                <c:pt idx="184">
                  <c:v>9.7424249994219281E-2</c:v>
                </c:pt>
                <c:pt idx="188">
                  <c:v>0.10247659999731695</c:v>
                </c:pt>
                <c:pt idx="191">
                  <c:v>0.10536724999110447</c:v>
                </c:pt>
                <c:pt idx="194">
                  <c:v>0.10487684998952318</c:v>
                </c:pt>
                <c:pt idx="196">
                  <c:v>0.10983834999933606</c:v>
                </c:pt>
                <c:pt idx="205">
                  <c:v>0.1119165999989491</c:v>
                </c:pt>
                <c:pt idx="209">
                  <c:v>0.10707209999236511</c:v>
                </c:pt>
                <c:pt idx="213">
                  <c:v>0.11452089999511372</c:v>
                </c:pt>
                <c:pt idx="214">
                  <c:v>0.1158240999939153</c:v>
                </c:pt>
                <c:pt idx="215">
                  <c:v>0.12561114999698475</c:v>
                </c:pt>
                <c:pt idx="216">
                  <c:v>0.12924374999420252</c:v>
                </c:pt>
                <c:pt idx="217">
                  <c:v>0.12728834999143146</c:v>
                </c:pt>
                <c:pt idx="218">
                  <c:v>0.12789504999818746</c:v>
                </c:pt>
                <c:pt idx="219">
                  <c:v>0.1289982499947655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E30-4A08-8BB3-B791EF09B0DC}"/>
            </c:ext>
          </c:extLst>
        </c:ser>
        <c:ser>
          <c:idx val="4"/>
          <c:order val="4"/>
          <c:tx>
            <c:strRef>
              <c:f>'A (5)'!$L$20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(5)'!$F$21:$F$928</c:f>
              <c:numCache>
                <c:formatCode>General</c:formatCode>
                <c:ptCount val="908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24091</c:v>
                </c:pt>
                <c:pt idx="111">
                  <c:v>24410</c:v>
                </c:pt>
                <c:pt idx="112">
                  <c:v>24514</c:v>
                </c:pt>
                <c:pt idx="113">
                  <c:v>25135</c:v>
                </c:pt>
                <c:pt idx="114">
                  <c:v>25171</c:v>
                </c:pt>
                <c:pt idx="115">
                  <c:v>25243</c:v>
                </c:pt>
                <c:pt idx="116">
                  <c:v>26949</c:v>
                </c:pt>
                <c:pt idx="117">
                  <c:v>29375.5</c:v>
                </c:pt>
                <c:pt idx="118">
                  <c:v>29475</c:v>
                </c:pt>
                <c:pt idx="119">
                  <c:v>29478.5</c:v>
                </c:pt>
                <c:pt idx="120">
                  <c:v>29480</c:v>
                </c:pt>
                <c:pt idx="121">
                  <c:v>29971</c:v>
                </c:pt>
                <c:pt idx="122">
                  <c:v>30070.5</c:v>
                </c:pt>
                <c:pt idx="123">
                  <c:v>30078</c:v>
                </c:pt>
                <c:pt idx="124">
                  <c:v>31328.5</c:v>
                </c:pt>
                <c:pt idx="125">
                  <c:v>31768</c:v>
                </c:pt>
                <c:pt idx="126">
                  <c:v>32061</c:v>
                </c:pt>
                <c:pt idx="127">
                  <c:v>32088</c:v>
                </c:pt>
                <c:pt idx="128">
                  <c:v>32722</c:v>
                </c:pt>
                <c:pt idx="129">
                  <c:v>33123.5</c:v>
                </c:pt>
                <c:pt idx="130">
                  <c:v>33128.5</c:v>
                </c:pt>
                <c:pt idx="131">
                  <c:v>33175</c:v>
                </c:pt>
                <c:pt idx="132">
                  <c:v>33180</c:v>
                </c:pt>
                <c:pt idx="133">
                  <c:v>33228</c:v>
                </c:pt>
                <c:pt idx="134">
                  <c:v>33238.5</c:v>
                </c:pt>
                <c:pt idx="135">
                  <c:v>33238.5</c:v>
                </c:pt>
                <c:pt idx="136">
                  <c:v>33288</c:v>
                </c:pt>
                <c:pt idx="137">
                  <c:v>33295</c:v>
                </c:pt>
                <c:pt idx="138">
                  <c:v>33300</c:v>
                </c:pt>
                <c:pt idx="139">
                  <c:v>33353</c:v>
                </c:pt>
                <c:pt idx="140">
                  <c:v>33356.5</c:v>
                </c:pt>
                <c:pt idx="141">
                  <c:v>33360</c:v>
                </c:pt>
                <c:pt idx="142">
                  <c:v>33370.5</c:v>
                </c:pt>
                <c:pt idx="143">
                  <c:v>33780.5</c:v>
                </c:pt>
                <c:pt idx="144">
                  <c:v>33815</c:v>
                </c:pt>
                <c:pt idx="145">
                  <c:v>33818.5</c:v>
                </c:pt>
                <c:pt idx="146">
                  <c:v>33827</c:v>
                </c:pt>
                <c:pt idx="147">
                  <c:v>33835.5</c:v>
                </c:pt>
                <c:pt idx="148">
                  <c:v>33851</c:v>
                </c:pt>
                <c:pt idx="149">
                  <c:v>33938.5</c:v>
                </c:pt>
                <c:pt idx="150">
                  <c:v>33960.5</c:v>
                </c:pt>
                <c:pt idx="151">
                  <c:v>34294</c:v>
                </c:pt>
                <c:pt idx="152">
                  <c:v>34398</c:v>
                </c:pt>
                <c:pt idx="153">
                  <c:v>34398.5</c:v>
                </c:pt>
                <c:pt idx="154">
                  <c:v>34398.5</c:v>
                </c:pt>
                <c:pt idx="155">
                  <c:v>34398.5</c:v>
                </c:pt>
                <c:pt idx="156">
                  <c:v>34595.5</c:v>
                </c:pt>
                <c:pt idx="157">
                  <c:v>34595.5</c:v>
                </c:pt>
                <c:pt idx="158">
                  <c:v>34607.5</c:v>
                </c:pt>
                <c:pt idx="159">
                  <c:v>35002.5</c:v>
                </c:pt>
                <c:pt idx="160">
                  <c:v>35002.5</c:v>
                </c:pt>
                <c:pt idx="161">
                  <c:v>35002.5</c:v>
                </c:pt>
                <c:pt idx="162">
                  <c:v>35003</c:v>
                </c:pt>
                <c:pt idx="163">
                  <c:v>35114</c:v>
                </c:pt>
                <c:pt idx="164">
                  <c:v>35117.5</c:v>
                </c:pt>
                <c:pt idx="165">
                  <c:v>35126</c:v>
                </c:pt>
                <c:pt idx="166">
                  <c:v>35159</c:v>
                </c:pt>
                <c:pt idx="167">
                  <c:v>35218.5</c:v>
                </c:pt>
                <c:pt idx="168">
                  <c:v>35218.5</c:v>
                </c:pt>
                <c:pt idx="169">
                  <c:v>35218.5</c:v>
                </c:pt>
                <c:pt idx="170">
                  <c:v>35577.5</c:v>
                </c:pt>
                <c:pt idx="171">
                  <c:v>35589.5</c:v>
                </c:pt>
                <c:pt idx="172">
                  <c:v>35613.5</c:v>
                </c:pt>
                <c:pt idx="173">
                  <c:v>35622</c:v>
                </c:pt>
                <c:pt idx="174">
                  <c:v>35630.5</c:v>
                </c:pt>
                <c:pt idx="175">
                  <c:v>35630.5</c:v>
                </c:pt>
                <c:pt idx="176">
                  <c:v>35661.5</c:v>
                </c:pt>
                <c:pt idx="177">
                  <c:v>35661.5</c:v>
                </c:pt>
                <c:pt idx="178">
                  <c:v>35765</c:v>
                </c:pt>
                <c:pt idx="179">
                  <c:v>35790</c:v>
                </c:pt>
                <c:pt idx="180">
                  <c:v>35790</c:v>
                </c:pt>
                <c:pt idx="181">
                  <c:v>35790</c:v>
                </c:pt>
                <c:pt idx="182">
                  <c:v>35793</c:v>
                </c:pt>
                <c:pt idx="183">
                  <c:v>35805</c:v>
                </c:pt>
                <c:pt idx="184">
                  <c:v>35822.5</c:v>
                </c:pt>
                <c:pt idx="185">
                  <c:v>35829.5</c:v>
                </c:pt>
                <c:pt idx="186">
                  <c:v>35829.5</c:v>
                </c:pt>
                <c:pt idx="187">
                  <c:v>36254</c:v>
                </c:pt>
                <c:pt idx="188">
                  <c:v>36262</c:v>
                </c:pt>
                <c:pt idx="189">
                  <c:v>36278</c:v>
                </c:pt>
                <c:pt idx="190">
                  <c:v>36313.5</c:v>
                </c:pt>
                <c:pt idx="191">
                  <c:v>36332.5</c:v>
                </c:pt>
                <c:pt idx="192">
                  <c:v>36362</c:v>
                </c:pt>
                <c:pt idx="193">
                  <c:v>36379</c:v>
                </c:pt>
                <c:pt idx="194">
                  <c:v>36404.5</c:v>
                </c:pt>
                <c:pt idx="195">
                  <c:v>36422</c:v>
                </c:pt>
                <c:pt idx="196">
                  <c:v>36459.5</c:v>
                </c:pt>
                <c:pt idx="197">
                  <c:v>36497</c:v>
                </c:pt>
                <c:pt idx="198">
                  <c:v>36521</c:v>
                </c:pt>
                <c:pt idx="199">
                  <c:v>36940</c:v>
                </c:pt>
                <c:pt idx="200">
                  <c:v>37000</c:v>
                </c:pt>
                <c:pt idx="201">
                  <c:v>37041</c:v>
                </c:pt>
                <c:pt idx="202">
                  <c:v>37041</c:v>
                </c:pt>
                <c:pt idx="203">
                  <c:v>37041</c:v>
                </c:pt>
                <c:pt idx="204">
                  <c:v>37062</c:v>
                </c:pt>
                <c:pt idx="205">
                  <c:v>37062</c:v>
                </c:pt>
                <c:pt idx="206">
                  <c:v>37511.5</c:v>
                </c:pt>
                <c:pt idx="207">
                  <c:v>37544</c:v>
                </c:pt>
                <c:pt idx="208">
                  <c:v>37691.5</c:v>
                </c:pt>
                <c:pt idx="209">
                  <c:v>37697</c:v>
                </c:pt>
                <c:pt idx="210">
                  <c:v>38256</c:v>
                </c:pt>
                <c:pt idx="211">
                  <c:v>38256</c:v>
                </c:pt>
                <c:pt idx="212">
                  <c:v>38256</c:v>
                </c:pt>
                <c:pt idx="213">
                  <c:v>38313</c:v>
                </c:pt>
                <c:pt idx="214">
                  <c:v>38337</c:v>
                </c:pt>
                <c:pt idx="215">
                  <c:v>38755.5</c:v>
                </c:pt>
                <c:pt idx="216">
                  <c:v>38937.5</c:v>
                </c:pt>
                <c:pt idx="217">
                  <c:v>38959.5</c:v>
                </c:pt>
                <c:pt idx="218">
                  <c:v>38978.5</c:v>
                </c:pt>
                <c:pt idx="219">
                  <c:v>39002.5</c:v>
                </c:pt>
              </c:numCache>
            </c:numRef>
          </c:xVal>
          <c:yVal>
            <c:numRef>
              <c:f>'A (5)'!$L$21:$L$928</c:f>
              <c:numCache>
                <c:formatCode>General</c:formatCode>
                <c:ptCount val="90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E30-4A08-8BB3-B791EF09B0DC}"/>
            </c:ext>
          </c:extLst>
        </c:ser>
        <c:ser>
          <c:idx val="7"/>
          <c:order val="5"/>
          <c:tx>
            <c:strRef>
              <c:f>'A (5)'!$O$20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(5)'!$F$21:$F$928</c:f>
              <c:numCache>
                <c:formatCode>General</c:formatCode>
                <c:ptCount val="908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24091</c:v>
                </c:pt>
                <c:pt idx="111">
                  <c:v>24410</c:v>
                </c:pt>
                <c:pt idx="112">
                  <c:v>24514</c:v>
                </c:pt>
                <c:pt idx="113">
                  <c:v>25135</c:v>
                </c:pt>
                <c:pt idx="114">
                  <c:v>25171</c:v>
                </c:pt>
                <c:pt idx="115">
                  <c:v>25243</c:v>
                </c:pt>
                <c:pt idx="116">
                  <c:v>26949</c:v>
                </c:pt>
                <c:pt idx="117">
                  <c:v>29375.5</c:v>
                </c:pt>
                <c:pt idx="118">
                  <c:v>29475</c:v>
                </c:pt>
                <c:pt idx="119">
                  <c:v>29478.5</c:v>
                </c:pt>
                <c:pt idx="120">
                  <c:v>29480</c:v>
                </c:pt>
                <c:pt idx="121">
                  <c:v>29971</c:v>
                </c:pt>
                <c:pt idx="122">
                  <c:v>30070.5</c:v>
                </c:pt>
                <c:pt idx="123">
                  <c:v>30078</c:v>
                </c:pt>
                <c:pt idx="124">
                  <c:v>31328.5</c:v>
                </c:pt>
                <c:pt idx="125">
                  <c:v>31768</c:v>
                </c:pt>
                <c:pt idx="126">
                  <c:v>32061</c:v>
                </c:pt>
                <c:pt idx="127">
                  <c:v>32088</c:v>
                </c:pt>
                <c:pt idx="128">
                  <c:v>32722</c:v>
                </c:pt>
                <c:pt idx="129">
                  <c:v>33123.5</c:v>
                </c:pt>
                <c:pt idx="130">
                  <c:v>33128.5</c:v>
                </c:pt>
                <c:pt idx="131">
                  <c:v>33175</c:v>
                </c:pt>
                <c:pt idx="132">
                  <c:v>33180</c:v>
                </c:pt>
                <c:pt idx="133">
                  <c:v>33228</c:v>
                </c:pt>
                <c:pt idx="134">
                  <c:v>33238.5</c:v>
                </c:pt>
                <c:pt idx="135">
                  <c:v>33238.5</c:v>
                </c:pt>
                <c:pt idx="136">
                  <c:v>33288</c:v>
                </c:pt>
                <c:pt idx="137">
                  <c:v>33295</c:v>
                </c:pt>
                <c:pt idx="138">
                  <c:v>33300</c:v>
                </c:pt>
                <c:pt idx="139">
                  <c:v>33353</c:v>
                </c:pt>
                <c:pt idx="140">
                  <c:v>33356.5</c:v>
                </c:pt>
                <c:pt idx="141">
                  <c:v>33360</c:v>
                </c:pt>
                <c:pt idx="142">
                  <c:v>33370.5</c:v>
                </c:pt>
                <c:pt idx="143">
                  <c:v>33780.5</c:v>
                </c:pt>
                <c:pt idx="144">
                  <c:v>33815</c:v>
                </c:pt>
                <c:pt idx="145">
                  <c:v>33818.5</c:v>
                </c:pt>
                <c:pt idx="146">
                  <c:v>33827</c:v>
                </c:pt>
                <c:pt idx="147">
                  <c:v>33835.5</c:v>
                </c:pt>
                <c:pt idx="148">
                  <c:v>33851</c:v>
                </c:pt>
                <c:pt idx="149">
                  <c:v>33938.5</c:v>
                </c:pt>
                <c:pt idx="150">
                  <c:v>33960.5</c:v>
                </c:pt>
                <c:pt idx="151">
                  <c:v>34294</c:v>
                </c:pt>
                <c:pt idx="152">
                  <c:v>34398</c:v>
                </c:pt>
                <c:pt idx="153">
                  <c:v>34398.5</c:v>
                </c:pt>
                <c:pt idx="154">
                  <c:v>34398.5</c:v>
                </c:pt>
                <c:pt idx="155">
                  <c:v>34398.5</c:v>
                </c:pt>
                <c:pt idx="156">
                  <c:v>34595.5</c:v>
                </c:pt>
                <c:pt idx="157">
                  <c:v>34595.5</c:v>
                </c:pt>
                <c:pt idx="158">
                  <c:v>34607.5</c:v>
                </c:pt>
                <c:pt idx="159">
                  <c:v>35002.5</c:v>
                </c:pt>
                <c:pt idx="160">
                  <c:v>35002.5</c:v>
                </c:pt>
                <c:pt idx="161">
                  <c:v>35002.5</c:v>
                </c:pt>
                <c:pt idx="162">
                  <c:v>35003</c:v>
                </c:pt>
                <c:pt idx="163">
                  <c:v>35114</c:v>
                </c:pt>
                <c:pt idx="164">
                  <c:v>35117.5</c:v>
                </c:pt>
                <c:pt idx="165">
                  <c:v>35126</c:v>
                </c:pt>
                <c:pt idx="166">
                  <c:v>35159</c:v>
                </c:pt>
                <c:pt idx="167">
                  <c:v>35218.5</c:v>
                </c:pt>
                <c:pt idx="168">
                  <c:v>35218.5</c:v>
                </c:pt>
                <c:pt idx="169">
                  <c:v>35218.5</c:v>
                </c:pt>
                <c:pt idx="170">
                  <c:v>35577.5</c:v>
                </c:pt>
                <c:pt idx="171">
                  <c:v>35589.5</c:v>
                </c:pt>
                <c:pt idx="172">
                  <c:v>35613.5</c:v>
                </c:pt>
                <c:pt idx="173">
                  <c:v>35622</c:v>
                </c:pt>
                <c:pt idx="174">
                  <c:v>35630.5</c:v>
                </c:pt>
                <c:pt idx="175">
                  <c:v>35630.5</c:v>
                </c:pt>
                <c:pt idx="176">
                  <c:v>35661.5</c:v>
                </c:pt>
                <c:pt idx="177">
                  <c:v>35661.5</c:v>
                </c:pt>
                <c:pt idx="178">
                  <c:v>35765</c:v>
                </c:pt>
                <c:pt idx="179">
                  <c:v>35790</c:v>
                </c:pt>
                <c:pt idx="180">
                  <c:v>35790</c:v>
                </c:pt>
                <c:pt idx="181">
                  <c:v>35790</c:v>
                </c:pt>
                <c:pt idx="182">
                  <c:v>35793</c:v>
                </c:pt>
                <c:pt idx="183">
                  <c:v>35805</c:v>
                </c:pt>
                <c:pt idx="184">
                  <c:v>35822.5</c:v>
                </c:pt>
                <c:pt idx="185">
                  <c:v>35829.5</c:v>
                </c:pt>
                <c:pt idx="186">
                  <c:v>35829.5</c:v>
                </c:pt>
                <c:pt idx="187">
                  <c:v>36254</c:v>
                </c:pt>
                <c:pt idx="188">
                  <c:v>36262</c:v>
                </c:pt>
                <c:pt idx="189">
                  <c:v>36278</c:v>
                </c:pt>
                <c:pt idx="190">
                  <c:v>36313.5</c:v>
                </c:pt>
                <c:pt idx="191">
                  <c:v>36332.5</c:v>
                </c:pt>
                <c:pt idx="192">
                  <c:v>36362</c:v>
                </c:pt>
                <c:pt idx="193">
                  <c:v>36379</c:v>
                </c:pt>
                <c:pt idx="194">
                  <c:v>36404.5</c:v>
                </c:pt>
                <c:pt idx="195">
                  <c:v>36422</c:v>
                </c:pt>
                <c:pt idx="196">
                  <c:v>36459.5</c:v>
                </c:pt>
                <c:pt idx="197">
                  <c:v>36497</c:v>
                </c:pt>
                <c:pt idx="198">
                  <c:v>36521</c:v>
                </c:pt>
                <c:pt idx="199">
                  <c:v>36940</c:v>
                </c:pt>
                <c:pt idx="200">
                  <c:v>37000</c:v>
                </c:pt>
                <c:pt idx="201">
                  <c:v>37041</c:v>
                </c:pt>
                <c:pt idx="202">
                  <c:v>37041</c:v>
                </c:pt>
                <c:pt idx="203">
                  <c:v>37041</c:v>
                </c:pt>
                <c:pt idx="204">
                  <c:v>37062</c:v>
                </c:pt>
                <c:pt idx="205">
                  <c:v>37062</c:v>
                </c:pt>
                <c:pt idx="206">
                  <c:v>37511.5</c:v>
                </c:pt>
                <c:pt idx="207">
                  <c:v>37544</c:v>
                </c:pt>
                <c:pt idx="208">
                  <c:v>37691.5</c:v>
                </c:pt>
                <c:pt idx="209">
                  <c:v>37697</c:v>
                </c:pt>
                <c:pt idx="210">
                  <c:v>38256</c:v>
                </c:pt>
                <c:pt idx="211">
                  <c:v>38256</c:v>
                </c:pt>
                <c:pt idx="212">
                  <c:v>38256</c:v>
                </c:pt>
                <c:pt idx="213">
                  <c:v>38313</c:v>
                </c:pt>
                <c:pt idx="214">
                  <c:v>38337</c:v>
                </c:pt>
                <c:pt idx="215">
                  <c:v>38755.5</c:v>
                </c:pt>
                <c:pt idx="216">
                  <c:v>38937.5</c:v>
                </c:pt>
                <c:pt idx="217">
                  <c:v>38959.5</c:v>
                </c:pt>
                <c:pt idx="218">
                  <c:v>38978.5</c:v>
                </c:pt>
                <c:pt idx="219">
                  <c:v>39002.5</c:v>
                </c:pt>
              </c:numCache>
            </c:numRef>
          </c:xVal>
          <c:yVal>
            <c:numRef>
              <c:f>'A (5)'!$O$21:$O$928</c:f>
              <c:numCache>
                <c:formatCode>General</c:formatCode>
                <c:ptCount val="908"/>
                <c:pt idx="116">
                  <c:v>4.1400589208043542E-2</c:v>
                </c:pt>
                <c:pt idx="119">
                  <c:v>5.8376613433433505E-2</c:v>
                </c:pt>
                <c:pt idx="123">
                  <c:v>6.239998822019821E-2</c:v>
                </c:pt>
                <c:pt idx="124">
                  <c:v>7.0792365486001763E-2</c:v>
                </c:pt>
                <c:pt idx="125">
                  <c:v>7.3741945500652439E-2</c:v>
                </c:pt>
                <c:pt idx="126">
                  <c:v>7.5708332177086224E-2</c:v>
                </c:pt>
                <c:pt idx="127">
                  <c:v>7.5889535044880468E-2</c:v>
                </c:pt>
                <c:pt idx="128">
                  <c:v>8.0144446829382238E-2</c:v>
                </c:pt>
                <c:pt idx="129">
                  <c:v>8.2839000585655853E-2</c:v>
                </c:pt>
                <c:pt idx="130">
                  <c:v>8.2872556672284409E-2</c:v>
                </c:pt>
                <c:pt idx="131">
                  <c:v>8.3184628277930051E-2</c:v>
                </c:pt>
                <c:pt idx="132">
                  <c:v>8.3218184364558606E-2</c:v>
                </c:pt>
                <c:pt idx="133">
                  <c:v>8.3540322796192806E-2</c:v>
                </c:pt>
                <c:pt idx="134">
                  <c:v>8.3610790578112798E-2</c:v>
                </c:pt>
                <c:pt idx="135">
                  <c:v>8.3610790578112798E-2</c:v>
                </c:pt>
                <c:pt idx="136">
                  <c:v>8.3942995835735557E-2</c:v>
                </c:pt>
                <c:pt idx="137">
                  <c:v>8.3989974357015551E-2</c:v>
                </c:pt>
                <c:pt idx="138">
                  <c:v>8.4023530443644107E-2</c:v>
                </c:pt>
                <c:pt idx="139">
                  <c:v>8.437922496190689E-2</c:v>
                </c:pt>
                <c:pt idx="140">
                  <c:v>8.4402714222546887E-2</c:v>
                </c:pt>
                <c:pt idx="141">
                  <c:v>8.4426203483186885E-2</c:v>
                </c:pt>
                <c:pt idx="142">
                  <c:v>8.4496671265106849E-2</c:v>
                </c:pt>
                <c:pt idx="143">
                  <c:v>8.7248270368649017E-2</c:v>
                </c:pt>
                <c:pt idx="144">
                  <c:v>8.7479807366386081E-2</c:v>
                </c:pt>
                <c:pt idx="145">
                  <c:v>8.7503296627026078E-2</c:v>
                </c:pt>
                <c:pt idx="146">
                  <c:v>8.7560341974294631E-2</c:v>
                </c:pt>
                <c:pt idx="147">
                  <c:v>8.7617387321563212E-2</c:v>
                </c:pt>
                <c:pt idx="148">
                  <c:v>8.7721411190111759E-2</c:v>
                </c:pt>
                <c:pt idx="149">
                  <c:v>8.8308642706111606E-2</c:v>
                </c:pt>
                <c:pt idx="150">
                  <c:v>8.8456289487277268E-2</c:v>
                </c:pt>
                <c:pt idx="151">
                  <c:v>9.0694480465402405E-2</c:v>
                </c:pt>
                <c:pt idx="152">
                  <c:v>9.1392447067276533E-2</c:v>
                </c:pt>
                <c:pt idx="153">
                  <c:v>9.1395802675939386E-2</c:v>
                </c:pt>
                <c:pt idx="154">
                  <c:v>9.1395802675939386E-2</c:v>
                </c:pt>
                <c:pt idx="155">
                  <c:v>9.1395802675939386E-2</c:v>
                </c:pt>
                <c:pt idx="156">
                  <c:v>9.271791248910477E-2</c:v>
                </c:pt>
                <c:pt idx="157">
                  <c:v>9.271791248910477E-2</c:v>
                </c:pt>
                <c:pt idx="158">
                  <c:v>9.279844709701332E-2</c:v>
                </c:pt>
                <c:pt idx="159">
                  <c:v>9.5449377940669766E-2</c:v>
                </c:pt>
                <c:pt idx="160">
                  <c:v>9.5449377940669766E-2</c:v>
                </c:pt>
                <c:pt idx="161">
                  <c:v>9.5449377940669766E-2</c:v>
                </c:pt>
                <c:pt idx="162">
                  <c:v>9.5452733549332619E-2</c:v>
                </c:pt>
                <c:pt idx="163">
                  <c:v>9.6197678672486742E-2</c:v>
                </c:pt>
                <c:pt idx="164">
                  <c:v>9.6221167933126711E-2</c:v>
                </c:pt>
                <c:pt idx="165">
                  <c:v>9.6278213280395292E-2</c:v>
                </c:pt>
                <c:pt idx="166">
                  <c:v>9.6499683452143797E-2</c:v>
                </c:pt>
                <c:pt idx="167">
                  <c:v>9.6899000883023695E-2</c:v>
                </c:pt>
                <c:pt idx="168">
                  <c:v>9.6899000883023695E-2</c:v>
                </c:pt>
                <c:pt idx="169">
                  <c:v>9.6899000883023695E-2</c:v>
                </c:pt>
                <c:pt idx="170">
                  <c:v>9.9308327902954519E-2</c:v>
                </c:pt>
                <c:pt idx="171">
                  <c:v>9.9388862510863069E-2</c:v>
                </c:pt>
                <c:pt idx="172">
                  <c:v>9.9549931726680169E-2</c:v>
                </c:pt>
                <c:pt idx="173">
                  <c:v>9.9606977073948721E-2</c:v>
                </c:pt>
                <c:pt idx="174">
                  <c:v>9.9664022421217274E-2</c:v>
                </c:pt>
                <c:pt idx="175">
                  <c:v>9.9664022421217274E-2</c:v>
                </c:pt>
                <c:pt idx="176">
                  <c:v>9.9872070158314369E-2</c:v>
                </c:pt>
                <c:pt idx="177">
                  <c:v>9.9872070158314369E-2</c:v>
                </c:pt>
                <c:pt idx="178">
                  <c:v>0.10056668115152562</c:v>
                </c:pt>
                <c:pt idx="179">
                  <c:v>0.10073446158466842</c:v>
                </c:pt>
                <c:pt idx="180">
                  <c:v>0.10073446158466842</c:v>
                </c:pt>
                <c:pt idx="181">
                  <c:v>0.10073446158466842</c:v>
                </c:pt>
                <c:pt idx="182">
                  <c:v>0.10075459523664557</c:v>
                </c:pt>
                <c:pt idx="183">
                  <c:v>0.10083512984455412</c:v>
                </c:pt>
                <c:pt idx="184">
                  <c:v>0.10095257614775408</c:v>
                </c:pt>
                <c:pt idx="185">
                  <c:v>0.10099955466903407</c:v>
                </c:pt>
                <c:pt idx="186">
                  <c:v>0.10099955466903407</c:v>
                </c:pt>
                <c:pt idx="187">
                  <c:v>0.10384846642379905</c:v>
                </c:pt>
                <c:pt idx="188">
                  <c:v>0.10390215616240475</c:v>
                </c:pt>
                <c:pt idx="189">
                  <c:v>0.10400953563961615</c:v>
                </c:pt>
                <c:pt idx="190">
                  <c:v>0.10424778385467895</c:v>
                </c:pt>
                <c:pt idx="191">
                  <c:v>0.10437529698386749</c:v>
                </c:pt>
                <c:pt idx="192">
                  <c:v>0.10457327789497603</c:v>
                </c:pt>
                <c:pt idx="193">
                  <c:v>0.10468736858951314</c:v>
                </c:pt>
                <c:pt idx="194">
                  <c:v>0.10485850463131879</c:v>
                </c:pt>
                <c:pt idx="195">
                  <c:v>0.10497595093451878</c:v>
                </c:pt>
                <c:pt idx="196">
                  <c:v>0.10522762158423299</c:v>
                </c:pt>
                <c:pt idx="197">
                  <c:v>0.10547929223394722</c:v>
                </c:pt>
                <c:pt idx="198">
                  <c:v>0.10564036144976433</c:v>
                </c:pt>
                <c:pt idx="199">
                  <c:v>0.1084523615092379</c:v>
                </c:pt>
                <c:pt idx="200">
                  <c:v>0.10885503454878065</c:v>
                </c:pt>
                <c:pt idx="201">
                  <c:v>0.10913019445913485</c:v>
                </c:pt>
                <c:pt idx="202">
                  <c:v>0.10913019445913485</c:v>
                </c:pt>
                <c:pt idx="203">
                  <c:v>0.10913019445913485</c:v>
                </c:pt>
                <c:pt idx="204">
                  <c:v>0.10927113002297484</c:v>
                </c:pt>
                <c:pt idx="205">
                  <c:v>0.10927113002297484</c:v>
                </c:pt>
                <c:pt idx="206">
                  <c:v>0.11228782221088265</c:v>
                </c:pt>
                <c:pt idx="207">
                  <c:v>0.11250593677396828</c:v>
                </c:pt>
                <c:pt idx="208">
                  <c:v>0.11349584132951088</c:v>
                </c:pt>
                <c:pt idx="209">
                  <c:v>0.11353275302480229</c:v>
                </c:pt>
                <c:pt idx="210">
                  <c:v>0.11728432350987564</c:v>
                </c:pt>
                <c:pt idx="211">
                  <c:v>0.11728432350987564</c:v>
                </c:pt>
                <c:pt idx="212">
                  <c:v>0.11728432350987564</c:v>
                </c:pt>
                <c:pt idx="213">
                  <c:v>0.11766686289744124</c:v>
                </c:pt>
                <c:pt idx="214">
                  <c:v>0.11782793211325834</c:v>
                </c:pt>
                <c:pt idx="215">
                  <c:v>0.12063657656406909</c:v>
                </c:pt>
                <c:pt idx="216">
                  <c:v>0.12185801811734878</c:v>
                </c:pt>
                <c:pt idx="217">
                  <c:v>0.12200566489851442</c:v>
                </c:pt>
                <c:pt idx="218">
                  <c:v>0.12213317802770299</c:v>
                </c:pt>
                <c:pt idx="219">
                  <c:v>0.12229424724352009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E30-4A08-8BB3-B791EF09B0DC}"/>
            </c:ext>
          </c:extLst>
        </c:ser>
        <c:ser>
          <c:idx val="8"/>
          <c:order val="6"/>
          <c:tx>
            <c:strRef>
              <c:f>'A (5)'!$P$20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(5)'!$F$21:$F$928</c:f>
              <c:numCache>
                <c:formatCode>General</c:formatCode>
                <c:ptCount val="908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24091</c:v>
                </c:pt>
                <c:pt idx="111">
                  <c:v>24410</c:v>
                </c:pt>
                <c:pt idx="112">
                  <c:v>24514</c:v>
                </c:pt>
                <c:pt idx="113">
                  <c:v>25135</c:v>
                </c:pt>
                <c:pt idx="114">
                  <c:v>25171</c:v>
                </c:pt>
                <c:pt idx="115">
                  <c:v>25243</c:v>
                </c:pt>
                <c:pt idx="116">
                  <c:v>26949</c:v>
                </c:pt>
                <c:pt idx="117">
                  <c:v>29375.5</c:v>
                </c:pt>
                <c:pt idx="118">
                  <c:v>29475</c:v>
                </c:pt>
                <c:pt idx="119">
                  <c:v>29478.5</c:v>
                </c:pt>
                <c:pt idx="120">
                  <c:v>29480</c:v>
                </c:pt>
                <c:pt idx="121">
                  <c:v>29971</c:v>
                </c:pt>
                <c:pt idx="122">
                  <c:v>30070.5</c:v>
                </c:pt>
                <c:pt idx="123">
                  <c:v>30078</c:v>
                </c:pt>
                <c:pt idx="124">
                  <c:v>31328.5</c:v>
                </c:pt>
                <c:pt idx="125">
                  <c:v>31768</c:v>
                </c:pt>
                <c:pt idx="126">
                  <c:v>32061</c:v>
                </c:pt>
                <c:pt idx="127">
                  <c:v>32088</c:v>
                </c:pt>
                <c:pt idx="128">
                  <c:v>32722</c:v>
                </c:pt>
                <c:pt idx="129">
                  <c:v>33123.5</c:v>
                </c:pt>
                <c:pt idx="130">
                  <c:v>33128.5</c:v>
                </c:pt>
                <c:pt idx="131">
                  <c:v>33175</c:v>
                </c:pt>
                <c:pt idx="132">
                  <c:v>33180</c:v>
                </c:pt>
                <c:pt idx="133">
                  <c:v>33228</c:v>
                </c:pt>
                <c:pt idx="134">
                  <c:v>33238.5</c:v>
                </c:pt>
                <c:pt idx="135">
                  <c:v>33238.5</c:v>
                </c:pt>
                <c:pt idx="136">
                  <c:v>33288</c:v>
                </c:pt>
                <c:pt idx="137">
                  <c:v>33295</c:v>
                </c:pt>
                <c:pt idx="138">
                  <c:v>33300</c:v>
                </c:pt>
                <c:pt idx="139">
                  <c:v>33353</c:v>
                </c:pt>
                <c:pt idx="140">
                  <c:v>33356.5</c:v>
                </c:pt>
                <c:pt idx="141">
                  <c:v>33360</c:v>
                </c:pt>
                <c:pt idx="142">
                  <c:v>33370.5</c:v>
                </c:pt>
                <c:pt idx="143">
                  <c:v>33780.5</c:v>
                </c:pt>
                <c:pt idx="144">
                  <c:v>33815</c:v>
                </c:pt>
                <c:pt idx="145">
                  <c:v>33818.5</c:v>
                </c:pt>
                <c:pt idx="146">
                  <c:v>33827</c:v>
                </c:pt>
                <c:pt idx="147">
                  <c:v>33835.5</c:v>
                </c:pt>
                <c:pt idx="148">
                  <c:v>33851</c:v>
                </c:pt>
                <c:pt idx="149">
                  <c:v>33938.5</c:v>
                </c:pt>
                <c:pt idx="150">
                  <c:v>33960.5</c:v>
                </c:pt>
                <c:pt idx="151">
                  <c:v>34294</c:v>
                </c:pt>
                <c:pt idx="152">
                  <c:v>34398</c:v>
                </c:pt>
                <c:pt idx="153">
                  <c:v>34398.5</c:v>
                </c:pt>
                <c:pt idx="154">
                  <c:v>34398.5</c:v>
                </c:pt>
                <c:pt idx="155">
                  <c:v>34398.5</c:v>
                </c:pt>
                <c:pt idx="156">
                  <c:v>34595.5</c:v>
                </c:pt>
                <c:pt idx="157">
                  <c:v>34595.5</c:v>
                </c:pt>
                <c:pt idx="158">
                  <c:v>34607.5</c:v>
                </c:pt>
                <c:pt idx="159">
                  <c:v>35002.5</c:v>
                </c:pt>
                <c:pt idx="160">
                  <c:v>35002.5</c:v>
                </c:pt>
                <c:pt idx="161">
                  <c:v>35002.5</c:v>
                </c:pt>
                <c:pt idx="162">
                  <c:v>35003</c:v>
                </c:pt>
                <c:pt idx="163">
                  <c:v>35114</c:v>
                </c:pt>
                <c:pt idx="164">
                  <c:v>35117.5</c:v>
                </c:pt>
                <c:pt idx="165">
                  <c:v>35126</c:v>
                </c:pt>
                <c:pt idx="166">
                  <c:v>35159</c:v>
                </c:pt>
                <c:pt idx="167">
                  <c:v>35218.5</c:v>
                </c:pt>
                <c:pt idx="168">
                  <c:v>35218.5</c:v>
                </c:pt>
                <c:pt idx="169">
                  <c:v>35218.5</c:v>
                </c:pt>
                <c:pt idx="170">
                  <c:v>35577.5</c:v>
                </c:pt>
                <c:pt idx="171">
                  <c:v>35589.5</c:v>
                </c:pt>
                <c:pt idx="172">
                  <c:v>35613.5</c:v>
                </c:pt>
                <c:pt idx="173">
                  <c:v>35622</c:v>
                </c:pt>
                <c:pt idx="174">
                  <c:v>35630.5</c:v>
                </c:pt>
                <c:pt idx="175">
                  <c:v>35630.5</c:v>
                </c:pt>
                <c:pt idx="176">
                  <c:v>35661.5</c:v>
                </c:pt>
                <c:pt idx="177">
                  <c:v>35661.5</c:v>
                </c:pt>
                <c:pt idx="178">
                  <c:v>35765</c:v>
                </c:pt>
                <c:pt idx="179">
                  <c:v>35790</c:v>
                </c:pt>
                <c:pt idx="180">
                  <c:v>35790</c:v>
                </c:pt>
                <c:pt idx="181">
                  <c:v>35790</c:v>
                </c:pt>
                <c:pt idx="182">
                  <c:v>35793</c:v>
                </c:pt>
                <c:pt idx="183">
                  <c:v>35805</c:v>
                </c:pt>
                <c:pt idx="184">
                  <c:v>35822.5</c:v>
                </c:pt>
                <c:pt idx="185">
                  <c:v>35829.5</c:v>
                </c:pt>
                <c:pt idx="186">
                  <c:v>35829.5</c:v>
                </c:pt>
                <c:pt idx="187">
                  <c:v>36254</c:v>
                </c:pt>
                <c:pt idx="188">
                  <c:v>36262</c:v>
                </c:pt>
                <c:pt idx="189">
                  <c:v>36278</c:v>
                </c:pt>
                <c:pt idx="190">
                  <c:v>36313.5</c:v>
                </c:pt>
                <c:pt idx="191">
                  <c:v>36332.5</c:v>
                </c:pt>
                <c:pt idx="192">
                  <c:v>36362</c:v>
                </c:pt>
                <c:pt idx="193">
                  <c:v>36379</c:v>
                </c:pt>
                <c:pt idx="194">
                  <c:v>36404.5</c:v>
                </c:pt>
                <c:pt idx="195">
                  <c:v>36422</c:v>
                </c:pt>
                <c:pt idx="196">
                  <c:v>36459.5</c:v>
                </c:pt>
                <c:pt idx="197">
                  <c:v>36497</c:v>
                </c:pt>
                <c:pt idx="198">
                  <c:v>36521</c:v>
                </c:pt>
                <c:pt idx="199">
                  <c:v>36940</c:v>
                </c:pt>
                <c:pt idx="200">
                  <c:v>37000</c:v>
                </c:pt>
                <c:pt idx="201">
                  <c:v>37041</c:v>
                </c:pt>
                <c:pt idx="202">
                  <c:v>37041</c:v>
                </c:pt>
                <c:pt idx="203">
                  <c:v>37041</c:v>
                </c:pt>
                <c:pt idx="204">
                  <c:v>37062</c:v>
                </c:pt>
                <c:pt idx="205">
                  <c:v>37062</c:v>
                </c:pt>
                <c:pt idx="206">
                  <c:v>37511.5</c:v>
                </c:pt>
                <c:pt idx="207">
                  <c:v>37544</c:v>
                </c:pt>
                <c:pt idx="208">
                  <c:v>37691.5</c:v>
                </c:pt>
                <c:pt idx="209">
                  <c:v>37697</c:v>
                </c:pt>
                <c:pt idx="210">
                  <c:v>38256</c:v>
                </c:pt>
                <c:pt idx="211">
                  <c:v>38256</c:v>
                </c:pt>
                <c:pt idx="212">
                  <c:v>38256</c:v>
                </c:pt>
                <c:pt idx="213">
                  <c:v>38313</c:v>
                </c:pt>
                <c:pt idx="214">
                  <c:v>38337</c:v>
                </c:pt>
                <c:pt idx="215">
                  <c:v>38755.5</c:v>
                </c:pt>
                <c:pt idx="216">
                  <c:v>38937.5</c:v>
                </c:pt>
                <c:pt idx="217">
                  <c:v>38959.5</c:v>
                </c:pt>
                <c:pt idx="218">
                  <c:v>38978.5</c:v>
                </c:pt>
                <c:pt idx="219">
                  <c:v>39002.5</c:v>
                </c:pt>
              </c:numCache>
            </c:numRef>
          </c:xVal>
          <c:yVal>
            <c:numRef>
              <c:f>'A (5)'!$P$21:$P$928</c:f>
              <c:numCache>
                <c:formatCode>General</c:formatCode>
                <c:ptCount val="908"/>
                <c:pt idx="0">
                  <c:v>3.7821723339542784E-2</c:v>
                </c:pt>
                <c:pt idx="1">
                  <c:v>3.5434942795214953E-2</c:v>
                </c:pt>
                <c:pt idx="2">
                  <c:v>3.543285115420354E-2</c:v>
                </c:pt>
                <c:pt idx="3">
                  <c:v>2.3821719674329101E-2</c:v>
                </c:pt>
                <c:pt idx="4">
                  <c:v>2.3820016207813183E-2</c:v>
                </c:pt>
                <c:pt idx="5">
                  <c:v>1.4452909228474297E-2</c:v>
                </c:pt>
                <c:pt idx="6">
                  <c:v>1.417683058976273E-2</c:v>
                </c:pt>
                <c:pt idx="7">
                  <c:v>1.4145756030093186E-2</c:v>
                </c:pt>
                <c:pt idx="8">
                  <c:v>1.391642667350484E-2</c:v>
                </c:pt>
                <c:pt idx="9">
                  <c:v>1.391642667350484E-2</c:v>
                </c:pt>
                <c:pt idx="10">
                  <c:v>1.3006833074384839E-2</c:v>
                </c:pt>
                <c:pt idx="11">
                  <c:v>1.1787541529205046E-2</c:v>
                </c:pt>
                <c:pt idx="12">
                  <c:v>1.1286836637766326E-2</c:v>
                </c:pt>
                <c:pt idx="13">
                  <c:v>1.1031872002859008E-2</c:v>
                </c:pt>
                <c:pt idx="14">
                  <c:v>9.842991116611112E-3</c:v>
                </c:pt>
                <c:pt idx="15">
                  <c:v>9.7476341532000011E-3</c:v>
                </c:pt>
                <c:pt idx="16">
                  <c:v>9.0376844799834113E-3</c:v>
                </c:pt>
                <c:pt idx="17">
                  <c:v>8.989126034745297E-3</c:v>
                </c:pt>
                <c:pt idx="18">
                  <c:v>8.989126034745297E-3</c:v>
                </c:pt>
                <c:pt idx="19">
                  <c:v>8.7067964368268101E-3</c:v>
                </c:pt>
                <c:pt idx="20">
                  <c:v>8.629595789405347E-3</c:v>
                </c:pt>
                <c:pt idx="21">
                  <c:v>7.4486829914607901E-3</c:v>
                </c:pt>
                <c:pt idx="22">
                  <c:v>7.4396036835069814E-3</c:v>
                </c:pt>
                <c:pt idx="23">
                  <c:v>7.383453543715255E-3</c:v>
                </c:pt>
                <c:pt idx="24">
                  <c:v>7.3617834626070718E-3</c:v>
                </c:pt>
                <c:pt idx="25">
                  <c:v>7.3401499155690518E-3</c:v>
                </c:pt>
                <c:pt idx="26">
                  <c:v>7.2539810681186111E-3</c:v>
                </c:pt>
                <c:pt idx="27">
                  <c:v>7.1683967657907924E-3</c:v>
                </c:pt>
                <c:pt idx="28">
                  <c:v>6.4829539996819228E-3</c:v>
                </c:pt>
                <c:pt idx="29">
                  <c:v>6.3182540061391323E-3</c:v>
                </c:pt>
                <c:pt idx="30">
                  <c:v>6.2114699147560563E-3</c:v>
                </c:pt>
                <c:pt idx="31">
                  <c:v>6.208201248896786E-3</c:v>
                </c:pt>
                <c:pt idx="32">
                  <c:v>6.208201248896786E-3</c:v>
                </c:pt>
                <c:pt idx="33">
                  <c:v>6.1414172431071053E-3</c:v>
                </c:pt>
                <c:pt idx="34">
                  <c:v>5.8170383231892419E-3</c:v>
                </c:pt>
                <c:pt idx="35">
                  <c:v>5.4289061699752126E-3</c:v>
                </c:pt>
                <c:pt idx="36">
                  <c:v>5.3612922660948225E-3</c:v>
                </c:pt>
                <c:pt idx="37">
                  <c:v>5.3605438864339858E-3</c:v>
                </c:pt>
                <c:pt idx="38">
                  <c:v>5.3463367240470629E-3</c:v>
                </c:pt>
                <c:pt idx="39">
                  <c:v>5.3388684671039554E-3</c:v>
                </c:pt>
                <c:pt idx="40">
                  <c:v>5.3388684671039554E-3</c:v>
                </c:pt>
                <c:pt idx="41">
                  <c:v>5.2749032848960677E-3</c:v>
                </c:pt>
                <c:pt idx="42">
                  <c:v>5.1265044553696565E-3</c:v>
                </c:pt>
                <c:pt idx="43">
                  <c:v>4.7120275202581201E-3</c:v>
                </c:pt>
                <c:pt idx="44">
                  <c:v>3.0863489011137566E-3</c:v>
                </c:pt>
                <c:pt idx="45">
                  <c:v>3.0863489011137566E-3</c:v>
                </c:pt>
                <c:pt idx="46">
                  <c:v>2.418119528966711E-3</c:v>
                </c:pt>
                <c:pt idx="47">
                  <c:v>2.3871681725524665E-3</c:v>
                </c:pt>
                <c:pt idx="48">
                  <c:v>2.3854582936868583E-3</c:v>
                </c:pt>
                <c:pt idx="49">
                  <c:v>2.3811880364271966E-3</c:v>
                </c:pt>
                <c:pt idx="50">
                  <c:v>2.3769241218880473E-3</c:v>
                </c:pt>
                <c:pt idx="51">
                  <c:v>2.3769241218880473E-3</c:v>
                </c:pt>
                <c:pt idx="52">
                  <c:v>2.3739431556293509E-3</c:v>
                </c:pt>
                <c:pt idx="53">
                  <c:v>2.3709652973037043E-3</c:v>
                </c:pt>
                <c:pt idx="54">
                  <c:v>2.3363132599320065E-3</c:v>
                </c:pt>
                <c:pt idx="55">
                  <c:v>2.3304396815113809E-3</c:v>
                </c:pt>
                <c:pt idx="56">
                  <c:v>2.2637870604266586E-3</c:v>
                </c:pt>
                <c:pt idx="57">
                  <c:v>2.2527702699199808E-3</c:v>
                </c:pt>
                <c:pt idx="58">
                  <c:v>1.8680528442019612E-3</c:v>
                </c:pt>
                <c:pt idx="59">
                  <c:v>1.5266556412454379E-3</c:v>
                </c:pt>
                <c:pt idx="60">
                  <c:v>1.5072764515556151E-3</c:v>
                </c:pt>
                <c:pt idx="61">
                  <c:v>1.5389167266429034E-3</c:v>
                </c:pt>
                <c:pt idx="62">
                  <c:v>1.5635796405272136E-3</c:v>
                </c:pt>
                <c:pt idx="63">
                  <c:v>1.5770895359917391E-3</c:v>
                </c:pt>
                <c:pt idx="64">
                  <c:v>1.6447452049270592E-3</c:v>
                </c:pt>
                <c:pt idx="65">
                  <c:v>3.0670782357998319E-3</c:v>
                </c:pt>
                <c:pt idx="66">
                  <c:v>3.0670782357998319E-3</c:v>
                </c:pt>
                <c:pt idx="67">
                  <c:v>3.0670782357998319E-3</c:v>
                </c:pt>
                <c:pt idx="68">
                  <c:v>3.8118910120678862E-3</c:v>
                </c:pt>
                <c:pt idx="69">
                  <c:v>3.8124940124398821E-3</c:v>
                </c:pt>
                <c:pt idx="70">
                  <c:v>6.3314168658776052E-3</c:v>
                </c:pt>
                <c:pt idx="71">
                  <c:v>6.4770342673496767E-3</c:v>
                </c:pt>
                <c:pt idx="72">
                  <c:v>7.3761672487143472E-3</c:v>
                </c:pt>
                <c:pt idx="73">
                  <c:v>7.4168741016752589E-3</c:v>
                </c:pt>
                <c:pt idx="74">
                  <c:v>7.5571538935392812E-3</c:v>
                </c:pt>
                <c:pt idx="75">
                  <c:v>7.6582747078894446E-3</c:v>
                </c:pt>
                <c:pt idx="76">
                  <c:v>8.0267686396336135E-3</c:v>
                </c:pt>
                <c:pt idx="77">
                  <c:v>8.0267686396336135E-3</c:v>
                </c:pt>
                <c:pt idx="78">
                  <c:v>9.0436984912711411E-3</c:v>
                </c:pt>
                <c:pt idx="79">
                  <c:v>9.0436984912711411E-3</c:v>
                </c:pt>
                <c:pt idx="80">
                  <c:v>1.0132074199408519E-2</c:v>
                </c:pt>
                <c:pt idx="81">
                  <c:v>1.0217552406803849E-2</c:v>
                </c:pt>
                <c:pt idx="82">
                  <c:v>1.024359886583558E-2</c:v>
                </c:pt>
                <c:pt idx="83">
                  <c:v>1.0366725235391425E-2</c:v>
                </c:pt>
                <c:pt idx="84">
                  <c:v>1.0517088529192382E-2</c:v>
                </c:pt>
                <c:pt idx="85">
                  <c:v>1.0517088529192382E-2</c:v>
                </c:pt>
                <c:pt idx="86">
                  <c:v>1.3190511786264628E-2</c:v>
                </c:pt>
                <c:pt idx="87">
                  <c:v>1.3259154813922706E-2</c:v>
                </c:pt>
                <c:pt idx="88">
                  <c:v>2.8446396351227574E-2</c:v>
                </c:pt>
                <c:pt idx="89">
                  <c:v>2.8504327715241987E-2</c:v>
                </c:pt>
                <c:pt idx="90">
                  <c:v>2.863911316812634E-2</c:v>
                </c:pt>
                <c:pt idx="91">
                  <c:v>2.910967115787079E-2</c:v>
                </c:pt>
                <c:pt idx="92">
                  <c:v>2.9141813049215481E-2</c:v>
                </c:pt>
                <c:pt idx="93">
                  <c:v>2.9187221043181166E-2</c:v>
                </c:pt>
                <c:pt idx="94">
                  <c:v>2.9200471923272908E-2</c:v>
                </c:pt>
                <c:pt idx="95">
                  <c:v>3.0655684020046883E-2</c:v>
                </c:pt>
                <c:pt idx="96">
                  <c:v>3.0902746485242813E-2</c:v>
                </c:pt>
                <c:pt idx="97">
                  <c:v>3.0902746485242813E-2</c:v>
                </c:pt>
                <c:pt idx="98">
                  <c:v>3.1103871275882891E-2</c:v>
                </c:pt>
                <c:pt idx="99">
                  <c:v>3.11371313254271E-2</c:v>
                </c:pt>
                <c:pt idx="100">
                  <c:v>3.1184117895674462E-2</c:v>
                </c:pt>
                <c:pt idx="101">
                  <c:v>3.1466804532632009E-2</c:v>
                </c:pt>
                <c:pt idx="102">
                  <c:v>3.1642178224061485E-2</c:v>
                </c:pt>
                <c:pt idx="103">
                  <c:v>3.3332272373742658E-2</c:v>
                </c:pt>
                <c:pt idx="104">
                  <c:v>3.3366738999010354E-2</c:v>
                </c:pt>
                <c:pt idx="105">
                  <c:v>3.3380936466711697E-2</c:v>
                </c:pt>
                <c:pt idx="106">
                  <c:v>3.3498692187947376E-2</c:v>
                </c:pt>
                <c:pt idx="107">
                  <c:v>3.3547481105656154E-2</c:v>
                </c:pt>
                <c:pt idx="108">
                  <c:v>3.3967755239813005E-2</c:v>
                </c:pt>
                <c:pt idx="109">
                  <c:v>3.4066069845645516E-2</c:v>
                </c:pt>
                <c:pt idx="110">
                  <c:v>3.4522675810959108E-2</c:v>
                </c:pt>
                <c:pt idx="111">
                  <c:v>3.5852304384788453E-2</c:v>
                </c:pt>
                <c:pt idx="112">
                  <c:v>3.6291368887762271E-2</c:v>
                </c:pt>
                <c:pt idx="113">
                  <c:v>3.8970203610277421E-2</c:v>
                </c:pt>
                <c:pt idx="114">
                  <c:v>3.9128498737312237E-2</c:v>
                </c:pt>
                <c:pt idx="115">
                  <c:v>3.944607541127633E-2</c:v>
                </c:pt>
                <c:pt idx="116">
                  <c:v>4.7355661692765422E-2</c:v>
                </c:pt>
                <c:pt idx="117">
                  <c:v>5.987776084922268E-2</c:v>
                </c:pt>
                <c:pt idx="118">
                  <c:v>6.0423119789118601E-2</c:v>
                </c:pt>
                <c:pt idx="119">
                  <c:v>6.0442349000431356E-2</c:v>
                </c:pt>
                <c:pt idx="120">
                  <c:v>6.0450591042402052E-2</c:v>
                </c:pt>
                <c:pt idx="121">
                  <c:v>6.3179161730500866E-2</c:v>
                </c:pt>
                <c:pt idx="122">
                  <c:v>6.373955348886115E-2</c:v>
                </c:pt>
                <c:pt idx="123">
                  <c:v>6.3781895874326436E-2</c:v>
                </c:pt>
                <c:pt idx="124">
                  <c:v>7.104134129584555E-2</c:v>
                </c:pt>
                <c:pt idx="125">
                  <c:v>7.3686963493387658E-2</c:v>
                </c:pt>
                <c:pt idx="126">
                  <c:v>7.5477937435755121E-2</c:v>
                </c:pt>
                <c:pt idx="127">
                  <c:v>7.5644072012276159E-2</c:v>
                </c:pt>
                <c:pt idx="128">
                  <c:v>7.9598319379427004E-2</c:v>
                </c:pt>
                <c:pt idx="129">
                  <c:v>8.2155208279203709E-2</c:v>
                </c:pt>
                <c:pt idx="130">
                  <c:v>8.2187307815646635E-2</c:v>
                </c:pt>
                <c:pt idx="131">
                  <c:v>8.248613728916486E-2</c:v>
                </c:pt>
                <c:pt idx="132">
                  <c:v>8.2518302155629095E-2</c:v>
                </c:pt>
                <c:pt idx="133">
                  <c:v>8.2827407591305427E-2</c:v>
                </c:pt>
                <c:pt idx="134">
                  <c:v>8.2895102325681133E-2</c:v>
                </c:pt>
                <c:pt idx="135">
                  <c:v>8.2895102325681133E-2</c:v>
                </c:pt>
                <c:pt idx="136">
                  <c:v>8.3214611402479516E-2</c:v>
                </c:pt>
                <c:pt idx="137">
                  <c:v>8.3259844675168268E-2</c:v>
                </c:pt>
                <c:pt idx="138">
                  <c:v>8.3292161766924833E-2</c:v>
                </c:pt>
                <c:pt idx="139">
                  <c:v>8.363511289000175E-2</c:v>
                </c:pt>
                <c:pt idx="140">
                  <c:v>8.3657785691136272E-2</c:v>
                </c:pt>
                <c:pt idx="141">
                  <c:v>8.3680461600203843E-2</c:v>
                </c:pt>
                <c:pt idx="142">
                  <c:v>8.3748507975004882E-2</c:v>
                </c:pt>
                <c:pt idx="143">
                  <c:v>8.6427427230413925E-2</c:v>
                </c:pt>
                <c:pt idx="144">
                  <c:v>8.6654793828927892E-2</c:v>
                </c:pt>
                <c:pt idx="145">
                  <c:v>8.6677876877225293E-2</c:v>
                </c:pt>
                <c:pt idx="146">
                  <c:v>8.673394864795457E-2</c:v>
                </c:pt>
                <c:pt idx="147">
                  <c:v>8.6790038749146134E-2</c:v>
                </c:pt>
                <c:pt idx="148">
                  <c:v>8.6892367888218427E-2</c:v>
                </c:pt>
                <c:pt idx="149">
                  <c:v>8.7471175658354092E-2</c:v>
                </c:pt>
                <c:pt idx="150">
                  <c:v>8.7617010061405459E-2</c:v>
                </c:pt>
                <c:pt idx="151">
                  <c:v>8.9842766798677393E-2</c:v>
                </c:pt>
                <c:pt idx="152">
                  <c:v>9.0542627731845723E-2</c:v>
                </c:pt>
                <c:pt idx="153">
                  <c:v>9.0545999076013503E-2</c:v>
                </c:pt>
                <c:pt idx="154">
                  <c:v>9.0545999076013503E-2</c:v>
                </c:pt>
                <c:pt idx="155">
                  <c:v>9.0545999076013503E-2</c:v>
                </c:pt>
                <c:pt idx="156">
                  <c:v>9.1879244266089427E-2</c:v>
                </c:pt>
                <c:pt idx="157">
                  <c:v>9.1879244266089427E-2</c:v>
                </c:pt>
                <c:pt idx="158">
                  <c:v>9.1960775321929672E-2</c:v>
                </c:pt>
                <c:pt idx="159">
                  <c:v>9.4664899659275215E-2</c:v>
                </c:pt>
                <c:pt idx="160">
                  <c:v>9.4664899659275215E-2</c:v>
                </c:pt>
                <c:pt idx="161">
                  <c:v>9.4664899659275215E-2</c:v>
                </c:pt>
                <c:pt idx="162">
                  <c:v>9.4668347686934023E-2</c:v>
                </c:pt>
                <c:pt idx="163">
                  <c:v>9.5435379840798071E-2</c:v>
                </c:pt>
                <c:pt idx="164">
                  <c:v>9.5459616376248266E-2</c:v>
                </c:pt>
                <c:pt idx="165">
                  <c:v>9.5518489472919979E-2</c:v>
                </c:pt>
                <c:pt idx="166">
                  <c:v>9.5747229340054543E-2</c:v>
                </c:pt>
                <c:pt idx="167">
                  <c:v>9.616035242696995E-2</c:v>
                </c:pt>
                <c:pt idx="168">
                  <c:v>9.616035242696995E-2</c:v>
                </c:pt>
                <c:pt idx="169">
                  <c:v>9.616035242696995E-2</c:v>
                </c:pt>
                <c:pt idx="170">
                  <c:v>9.8672036235662508E-2</c:v>
                </c:pt>
                <c:pt idx="171">
                  <c:v>9.8756556996244527E-2</c:v>
                </c:pt>
                <c:pt idx="172">
                  <c:v>9.892570811961901E-2</c:v>
                </c:pt>
                <c:pt idx="173">
                  <c:v>9.8985650852678325E-2</c:v>
                </c:pt>
                <c:pt idx="174">
                  <c:v>9.9045611916199927E-2</c:v>
                </c:pt>
                <c:pt idx="175">
                  <c:v>9.9045611916199927E-2</c:v>
                </c:pt>
                <c:pt idx="176">
                  <c:v>9.9264448775209985E-2</c:v>
                </c:pt>
                <c:pt idx="177">
                  <c:v>9.9264448775209985E-2</c:v>
                </c:pt>
                <c:pt idx="178">
                  <c:v>9.9996847422694934E-2</c:v>
                </c:pt>
                <c:pt idx="179">
                  <c:v>0.10017416282835394</c:v>
                </c:pt>
                <c:pt idx="180">
                  <c:v>0.10017416282835394</c:v>
                </c:pt>
                <c:pt idx="181">
                  <c:v>0.10017416282835394</c:v>
                </c:pt>
                <c:pt idx="182">
                  <c:v>0.10019545133280347</c:v>
                </c:pt>
                <c:pt idx="183">
                  <c:v>0.10028062818439551</c:v>
                </c:pt>
                <c:pt idx="184">
                  <c:v>0.10040490991488986</c:v>
                </c:pt>
                <c:pt idx="185">
                  <c:v>0.10045464436261896</c:v>
                </c:pt>
                <c:pt idx="186">
                  <c:v>0.10045464436261896</c:v>
                </c:pt>
                <c:pt idx="187">
                  <c:v>0.10349391951566236</c:v>
                </c:pt>
                <c:pt idx="188">
                  <c:v>0.10355163570217957</c:v>
                </c:pt>
                <c:pt idx="189">
                  <c:v>0.1036671167873075</c:v>
                </c:pt>
                <c:pt idx="190">
                  <c:v>0.10392357236651076</c:v>
                </c:pt>
                <c:pt idx="191">
                  <c:v>0.10406096163988254</c:v>
                </c:pt>
                <c:pt idx="192">
                  <c:v>0.10427445806127569</c:v>
                </c:pt>
                <c:pt idx="193">
                  <c:v>0.1043975901757441</c:v>
                </c:pt>
                <c:pt idx="194">
                  <c:v>0.10458242582591386</c:v>
                </c:pt>
                <c:pt idx="195">
                  <c:v>0.10470936927907218</c:v>
                </c:pt>
                <c:pt idx="196">
                  <c:v>0.10498165260163257</c:v>
                </c:pt>
                <c:pt idx="197">
                  <c:v>0.10525429270222196</c:v>
                </c:pt>
                <c:pt idx="198">
                  <c:v>0.10542896960370875</c:v>
                </c:pt>
                <c:pt idx="199">
                  <c:v>0.10850208351057394</c:v>
                </c:pt>
                <c:pt idx="200">
                  <c:v>0.10894579335026822</c:v>
                </c:pt>
                <c:pt idx="201">
                  <c:v>0.10924952037817233</c:v>
                </c:pt>
                <c:pt idx="202">
                  <c:v>0.10924952037817233</c:v>
                </c:pt>
                <c:pt idx="203">
                  <c:v>0.10924952037817233</c:v>
                </c:pt>
                <c:pt idx="204">
                  <c:v>0.10940525304471177</c:v>
                </c:pt>
                <c:pt idx="205">
                  <c:v>0.10940525304471177</c:v>
                </c:pt>
                <c:pt idx="206">
                  <c:v>0.11276550210030079</c:v>
                </c:pt>
                <c:pt idx="207">
                  <c:v>0.1130104438782123</c:v>
                </c:pt>
                <c:pt idx="208">
                  <c:v>0.11412547070101926</c:v>
                </c:pt>
                <c:pt idx="209">
                  <c:v>0.11416715472036446</c:v>
                </c:pt>
                <c:pt idx="210">
                  <c:v>0.11844379647522152</c:v>
                </c:pt>
                <c:pt idx="211">
                  <c:v>0.11844379647522152</c:v>
                </c:pt>
                <c:pt idx="212">
                  <c:v>0.11844379647522152</c:v>
                </c:pt>
                <c:pt idx="213">
                  <c:v>0.11888433033687648</c:v>
                </c:pt>
                <c:pt idx="214">
                  <c:v>0.11907006488359956</c:v>
                </c:pt>
                <c:pt idx="215">
                  <c:v>0.12233230273462081</c:v>
                </c:pt>
                <c:pt idx="216">
                  <c:v>0.12376486997922534</c:v>
                </c:pt>
                <c:pt idx="217">
                  <c:v>0.12393860677094674</c:v>
                </c:pt>
                <c:pt idx="218">
                  <c:v>0.1240887510015645</c:v>
                </c:pt>
                <c:pt idx="219">
                  <c:v>0.1242785377855699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E30-4A08-8BB3-B791EF09B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6767672"/>
        <c:axId val="1"/>
      </c:scatterChart>
      <c:valAx>
        <c:axId val="796767672"/>
        <c:scaling>
          <c:orientation val="minMax"/>
          <c:max val="40000"/>
          <c:min val="-1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3"/>
          <c:min val="-0.05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6767672"/>
        <c:crosses val="autoZero"/>
        <c:crossBetween val="midCat"/>
        <c:majorUnit val="0.05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V401 Cyg -- O-C Diagr.</a:t>
            </a:r>
          </a:p>
        </c:rich>
      </c:tx>
      <c:layout>
        <c:manualLayout>
          <c:xMode val="edge"/>
          <c:yMode val="edge"/>
          <c:x val="0.35643616330136946"/>
          <c:y val="3.3132530120481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3137494097911"/>
          <c:y val="0.13554216867469879"/>
          <c:w val="0.8217835025131216"/>
          <c:h val="0.64156626506024095"/>
        </c:manualLayout>
      </c:layout>
      <c:scatterChart>
        <c:scatterStyle val="lineMarker"/>
        <c:varyColors val="0"/>
        <c:ser>
          <c:idx val="3"/>
          <c:order val="0"/>
          <c:tx>
            <c:strRef>
              <c:f>'A (5)'!$K$20:$K$20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(5)'!$F$21:$F$928</c:f>
              <c:numCache>
                <c:formatCode>General</c:formatCode>
                <c:ptCount val="908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24091</c:v>
                </c:pt>
                <c:pt idx="111">
                  <c:v>24410</c:v>
                </c:pt>
                <c:pt idx="112">
                  <c:v>24514</c:v>
                </c:pt>
                <c:pt idx="113">
                  <c:v>25135</c:v>
                </c:pt>
                <c:pt idx="114">
                  <c:v>25171</c:v>
                </c:pt>
                <c:pt idx="115">
                  <c:v>25243</c:v>
                </c:pt>
                <c:pt idx="116">
                  <c:v>26949</c:v>
                </c:pt>
                <c:pt idx="117">
                  <c:v>29375.5</c:v>
                </c:pt>
                <c:pt idx="118">
                  <c:v>29475</c:v>
                </c:pt>
                <c:pt idx="119">
                  <c:v>29478.5</c:v>
                </c:pt>
                <c:pt idx="120">
                  <c:v>29480</c:v>
                </c:pt>
                <c:pt idx="121">
                  <c:v>29971</c:v>
                </c:pt>
                <c:pt idx="122">
                  <c:v>30070.5</c:v>
                </c:pt>
                <c:pt idx="123">
                  <c:v>30078</c:v>
                </c:pt>
                <c:pt idx="124">
                  <c:v>31328.5</c:v>
                </c:pt>
                <c:pt idx="125">
                  <c:v>31768</c:v>
                </c:pt>
                <c:pt idx="126">
                  <c:v>32061</c:v>
                </c:pt>
                <c:pt idx="127">
                  <c:v>32088</c:v>
                </c:pt>
                <c:pt idx="128">
                  <c:v>32722</c:v>
                </c:pt>
                <c:pt idx="129">
                  <c:v>33123.5</c:v>
                </c:pt>
                <c:pt idx="130">
                  <c:v>33128.5</c:v>
                </c:pt>
                <c:pt idx="131">
                  <c:v>33175</c:v>
                </c:pt>
                <c:pt idx="132">
                  <c:v>33180</c:v>
                </c:pt>
                <c:pt idx="133">
                  <c:v>33228</c:v>
                </c:pt>
                <c:pt idx="134">
                  <c:v>33238.5</c:v>
                </c:pt>
                <c:pt idx="135">
                  <c:v>33238.5</c:v>
                </c:pt>
                <c:pt idx="136">
                  <c:v>33288</c:v>
                </c:pt>
                <c:pt idx="137">
                  <c:v>33295</c:v>
                </c:pt>
                <c:pt idx="138">
                  <c:v>33300</c:v>
                </c:pt>
                <c:pt idx="139">
                  <c:v>33353</c:v>
                </c:pt>
                <c:pt idx="140">
                  <c:v>33356.5</c:v>
                </c:pt>
                <c:pt idx="141">
                  <c:v>33360</c:v>
                </c:pt>
                <c:pt idx="142">
                  <c:v>33370.5</c:v>
                </c:pt>
                <c:pt idx="143">
                  <c:v>33780.5</c:v>
                </c:pt>
                <c:pt idx="144">
                  <c:v>33815</c:v>
                </c:pt>
                <c:pt idx="145">
                  <c:v>33818.5</c:v>
                </c:pt>
                <c:pt idx="146">
                  <c:v>33827</c:v>
                </c:pt>
                <c:pt idx="147">
                  <c:v>33835.5</c:v>
                </c:pt>
                <c:pt idx="148">
                  <c:v>33851</c:v>
                </c:pt>
                <c:pt idx="149">
                  <c:v>33938.5</c:v>
                </c:pt>
                <c:pt idx="150">
                  <c:v>33960.5</c:v>
                </c:pt>
                <c:pt idx="151">
                  <c:v>34294</c:v>
                </c:pt>
                <c:pt idx="152">
                  <c:v>34398</c:v>
                </c:pt>
                <c:pt idx="153">
                  <c:v>34398.5</c:v>
                </c:pt>
                <c:pt idx="154">
                  <c:v>34398.5</c:v>
                </c:pt>
                <c:pt idx="155">
                  <c:v>34398.5</c:v>
                </c:pt>
                <c:pt idx="156">
                  <c:v>34595.5</c:v>
                </c:pt>
                <c:pt idx="157">
                  <c:v>34595.5</c:v>
                </c:pt>
                <c:pt idx="158">
                  <c:v>34607.5</c:v>
                </c:pt>
                <c:pt idx="159">
                  <c:v>35002.5</c:v>
                </c:pt>
                <c:pt idx="160">
                  <c:v>35002.5</c:v>
                </c:pt>
                <c:pt idx="161">
                  <c:v>35002.5</c:v>
                </c:pt>
                <c:pt idx="162">
                  <c:v>35003</c:v>
                </c:pt>
                <c:pt idx="163">
                  <c:v>35114</c:v>
                </c:pt>
                <c:pt idx="164">
                  <c:v>35117.5</c:v>
                </c:pt>
                <c:pt idx="165">
                  <c:v>35126</c:v>
                </c:pt>
                <c:pt idx="166">
                  <c:v>35159</c:v>
                </c:pt>
                <c:pt idx="167">
                  <c:v>35218.5</c:v>
                </c:pt>
                <c:pt idx="168">
                  <c:v>35218.5</c:v>
                </c:pt>
                <c:pt idx="169">
                  <c:v>35218.5</c:v>
                </c:pt>
                <c:pt idx="170">
                  <c:v>35577.5</c:v>
                </c:pt>
                <c:pt idx="171">
                  <c:v>35589.5</c:v>
                </c:pt>
                <c:pt idx="172">
                  <c:v>35613.5</c:v>
                </c:pt>
                <c:pt idx="173">
                  <c:v>35622</c:v>
                </c:pt>
                <c:pt idx="174">
                  <c:v>35630.5</c:v>
                </c:pt>
                <c:pt idx="175">
                  <c:v>35630.5</c:v>
                </c:pt>
                <c:pt idx="176">
                  <c:v>35661.5</c:v>
                </c:pt>
                <c:pt idx="177">
                  <c:v>35661.5</c:v>
                </c:pt>
                <c:pt idx="178">
                  <c:v>35765</c:v>
                </c:pt>
                <c:pt idx="179">
                  <c:v>35790</c:v>
                </c:pt>
                <c:pt idx="180">
                  <c:v>35790</c:v>
                </c:pt>
                <c:pt idx="181">
                  <c:v>35790</c:v>
                </c:pt>
                <c:pt idx="182">
                  <c:v>35793</c:v>
                </c:pt>
                <c:pt idx="183">
                  <c:v>35805</c:v>
                </c:pt>
                <c:pt idx="184">
                  <c:v>35822.5</c:v>
                </c:pt>
                <c:pt idx="185">
                  <c:v>35829.5</c:v>
                </c:pt>
                <c:pt idx="186">
                  <c:v>35829.5</c:v>
                </c:pt>
                <c:pt idx="187">
                  <c:v>36254</c:v>
                </c:pt>
                <c:pt idx="188">
                  <c:v>36262</c:v>
                </c:pt>
                <c:pt idx="189">
                  <c:v>36278</c:v>
                </c:pt>
                <c:pt idx="190">
                  <c:v>36313.5</c:v>
                </c:pt>
                <c:pt idx="191">
                  <c:v>36332.5</c:v>
                </c:pt>
                <c:pt idx="192">
                  <c:v>36362</c:v>
                </c:pt>
                <c:pt idx="193">
                  <c:v>36379</c:v>
                </c:pt>
                <c:pt idx="194">
                  <c:v>36404.5</c:v>
                </c:pt>
                <c:pt idx="195">
                  <c:v>36422</c:v>
                </c:pt>
                <c:pt idx="196">
                  <c:v>36459.5</c:v>
                </c:pt>
                <c:pt idx="197">
                  <c:v>36497</c:v>
                </c:pt>
                <c:pt idx="198">
                  <c:v>36521</c:v>
                </c:pt>
                <c:pt idx="199">
                  <c:v>36940</c:v>
                </c:pt>
                <c:pt idx="200">
                  <c:v>37000</c:v>
                </c:pt>
                <c:pt idx="201">
                  <c:v>37041</c:v>
                </c:pt>
                <c:pt idx="202">
                  <c:v>37041</c:v>
                </c:pt>
                <c:pt idx="203">
                  <c:v>37041</c:v>
                </c:pt>
                <c:pt idx="204">
                  <c:v>37062</c:v>
                </c:pt>
                <c:pt idx="205">
                  <c:v>37062</c:v>
                </c:pt>
                <c:pt idx="206">
                  <c:v>37511.5</c:v>
                </c:pt>
                <c:pt idx="207">
                  <c:v>37544</c:v>
                </c:pt>
                <c:pt idx="208">
                  <c:v>37691.5</c:v>
                </c:pt>
                <c:pt idx="209">
                  <c:v>37697</c:v>
                </c:pt>
                <c:pt idx="210">
                  <c:v>38256</c:v>
                </c:pt>
                <c:pt idx="211">
                  <c:v>38256</c:v>
                </c:pt>
                <c:pt idx="212">
                  <c:v>38256</c:v>
                </c:pt>
                <c:pt idx="213">
                  <c:v>38313</c:v>
                </c:pt>
                <c:pt idx="214">
                  <c:v>38337</c:v>
                </c:pt>
                <c:pt idx="215">
                  <c:v>38755.5</c:v>
                </c:pt>
                <c:pt idx="216">
                  <c:v>38937.5</c:v>
                </c:pt>
                <c:pt idx="217">
                  <c:v>38959.5</c:v>
                </c:pt>
                <c:pt idx="218">
                  <c:v>38978.5</c:v>
                </c:pt>
                <c:pt idx="219">
                  <c:v>39002.5</c:v>
                </c:pt>
              </c:numCache>
            </c:numRef>
          </c:xVal>
          <c:yVal>
            <c:numRef>
              <c:f>'A (5)'!$N$21:$N$928</c:f>
              <c:numCache>
                <c:formatCode>General</c:formatCode>
                <c:ptCount val="908"/>
                <c:pt idx="0">
                  <c:v>-3.202123340410451E-3</c:v>
                </c:pt>
                <c:pt idx="1">
                  <c:v>-1.0128042799730098E-2</c:v>
                </c:pt>
                <c:pt idx="2">
                  <c:v>2.5136988394451193E-3</c:v>
                </c:pt>
                <c:pt idx="3">
                  <c:v>8.1431803232179349E-3</c:v>
                </c:pt>
                <c:pt idx="4">
                  <c:v>6.7845337886834611E-3</c:v>
                </c:pt>
                <c:pt idx="5">
                  <c:v>-1.2865009230061829E-2</c:v>
                </c:pt>
                <c:pt idx="6">
                  <c:v>5.0168694083780711E-3</c:v>
                </c:pt>
                <c:pt idx="7">
                  <c:v>-6.0045603347127878E-4</c:v>
                </c:pt>
                <c:pt idx="8">
                  <c:v>-8.5134266779374693E-3</c:v>
                </c:pt>
                <c:pt idx="9">
                  <c:v>1.2486573322702815E-2</c:v>
                </c:pt>
                <c:pt idx="10">
                  <c:v>-5.7765330764846922E-3</c:v>
                </c:pt>
                <c:pt idx="11">
                  <c:v>2.87685584714805E-2</c:v>
                </c:pt>
                <c:pt idx="12">
                  <c:v>2.8598063359793514E-2</c:v>
                </c:pt>
                <c:pt idx="13">
                  <c:v>-7.8653720040892851E-3</c:v>
                </c:pt>
                <c:pt idx="14">
                  <c:v>-2.9589111437398202E-4</c:v>
                </c:pt>
                <c:pt idx="15">
                  <c:v>-2.5632034156615066E-2</c:v>
                </c:pt>
                <c:pt idx="16">
                  <c:v>-2.912218447992241E-2</c:v>
                </c:pt>
                <c:pt idx="17">
                  <c:v>-2.7370426038711614E-2</c:v>
                </c:pt>
                <c:pt idx="18">
                  <c:v>-1.4370426039701144E-2</c:v>
                </c:pt>
                <c:pt idx="19">
                  <c:v>-8.7067964368268101E-3</c:v>
                </c:pt>
                <c:pt idx="20">
                  <c:v>2.6310420666232973E-4</c:v>
                </c:pt>
                <c:pt idx="21">
                  <c:v>1.5447917008051756E-2</c:v>
                </c:pt>
                <c:pt idx="22">
                  <c:v>6.8534963174342132E-3</c:v>
                </c:pt>
                <c:pt idx="23">
                  <c:v>5.6794645164806243E-4</c:v>
                </c:pt>
                <c:pt idx="24">
                  <c:v>-9.0587834695775547E-3</c:v>
                </c:pt>
                <c:pt idx="25">
                  <c:v>2.1314450083275736E-2</c:v>
                </c:pt>
                <c:pt idx="26">
                  <c:v>-4.1929810723226012E-3</c:v>
                </c:pt>
                <c:pt idx="27">
                  <c:v>1.8299003229459369E-2</c:v>
                </c:pt>
                <c:pt idx="28">
                  <c:v>-5.1334540048512288E-3</c:v>
                </c:pt>
                <c:pt idx="29">
                  <c:v>-1.6318054006653503E-2</c:v>
                </c:pt>
                <c:pt idx="30">
                  <c:v>1.5943230081706967E-2</c:v>
                </c:pt>
                <c:pt idx="31">
                  <c:v>-1.7494901255063724E-2</c:v>
                </c:pt>
                <c:pt idx="32">
                  <c:v>5.0509874860335795E-4</c:v>
                </c:pt>
                <c:pt idx="33">
                  <c:v>2.2023182757202185E-2</c:v>
                </c:pt>
                <c:pt idx="34">
                  <c:v>-1.9545383289052342E-3</c:v>
                </c:pt>
                <c:pt idx="35">
                  <c:v>-1.0182806177902071E-2</c:v>
                </c:pt>
                <c:pt idx="36">
                  <c:v>-1.8546692272572544E-2</c:v>
                </c:pt>
                <c:pt idx="37">
                  <c:v>-8.9062938917211041E-3</c:v>
                </c:pt>
                <c:pt idx="38">
                  <c:v>-1.1738736722778042E-2</c:v>
                </c:pt>
                <c:pt idx="39">
                  <c:v>-1.0334768469644977E-2</c:v>
                </c:pt>
                <c:pt idx="40">
                  <c:v>1.0665231530995307E-2</c:v>
                </c:pt>
                <c:pt idx="41">
                  <c:v>-3.1260903285453466E-2</c:v>
                </c:pt>
                <c:pt idx="42">
                  <c:v>-7.9032044618765271E-3</c:v>
                </c:pt>
                <c:pt idx="43">
                  <c:v>-1.8933127518652615E-2</c:v>
                </c:pt>
                <c:pt idx="44">
                  <c:v>-7.8661489025291798E-3</c:v>
                </c:pt>
                <c:pt idx="45">
                  <c:v>-3.7661489042404859E-3</c:v>
                </c:pt>
                <c:pt idx="46">
                  <c:v>2.0691380461856968E-2</c:v>
                </c:pt>
                <c:pt idx="47">
                  <c:v>1.3777131823027755E-2</c:v>
                </c:pt>
                <c:pt idx="48">
                  <c:v>-1.662558297069515E-3</c:v>
                </c:pt>
                <c:pt idx="49">
                  <c:v>-5.2617880410005492E-3</c:v>
                </c:pt>
                <c:pt idx="50">
                  <c:v>6.1389758790417852E-3</c:v>
                </c:pt>
                <c:pt idx="51">
                  <c:v>1.7138975877644801E-2</c:v>
                </c:pt>
                <c:pt idx="52">
                  <c:v>-7.3804931592291925E-3</c:v>
                </c:pt>
                <c:pt idx="53">
                  <c:v>-1.5899965300776607E-2</c:v>
                </c:pt>
                <c:pt idx="54">
                  <c:v>1.9585986734980458E-2</c:v>
                </c:pt>
                <c:pt idx="55">
                  <c:v>7.5469603183115751E-3</c:v>
                </c:pt>
                <c:pt idx="56">
                  <c:v>-1.2402737065483926E-2</c:v>
                </c:pt>
                <c:pt idx="57">
                  <c:v>8.878829726668213E-3</c:v>
                </c:pt>
                <c:pt idx="58">
                  <c:v>-8.8159028450719087E-3</c:v>
                </c:pt>
                <c:pt idx="59">
                  <c:v>-1.5440556427703854E-3</c:v>
                </c:pt>
                <c:pt idx="60">
                  <c:v>-1.1698764581145474E-3</c:v>
                </c:pt>
                <c:pt idx="61">
                  <c:v>-3.6007716730748915E-2</c:v>
                </c:pt>
                <c:pt idx="62">
                  <c:v>-2.9103529642919502E-2</c:v>
                </c:pt>
                <c:pt idx="63">
                  <c:v>-4.641383953536822E-2</c:v>
                </c:pt>
                <c:pt idx="64">
                  <c:v>1.4556954791672868E-2</c:v>
                </c:pt>
                <c:pt idx="65">
                  <c:v>-3.3247782335462175E-3</c:v>
                </c:pt>
                <c:pt idx="66">
                  <c:v>-2.3247782369804695E-3</c:v>
                </c:pt>
                <c:pt idx="67">
                  <c:v>5.675221764649345E-3</c:v>
                </c:pt>
                <c:pt idx="68">
                  <c:v>-2.6143910104869661E-3</c:v>
                </c:pt>
                <c:pt idx="69">
                  <c:v>-9.7534401129817372E-4</c:v>
                </c:pt>
                <c:pt idx="70">
                  <c:v>-8.3676668731000117E-3</c:v>
                </c:pt>
                <c:pt idx="71">
                  <c:v>-3.3574534269477749E-2</c:v>
                </c:pt>
                <c:pt idx="72">
                  <c:v>-5.7152172470359176E-3</c:v>
                </c:pt>
                <c:pt idx="73">
                  <c:v>-2.9716741014841515E-3</c:v>
                </c:pt>
                <c:pt idx="74">
                  <c:v>7.3941461061266534E-3</c:v>
                </c:pt>
                <c:pt idx="75">
                  <c:v>1.7654525288865176E-2</c:v>
                </c:pt>
                <c:pt idx="76">
                  <c:v>-1.6918686421785456E-3</c:v>
                </c:pt>
                <c:pt idx="77">
                  <c:v>2.3081313586363617E-3</c:v>
                </c:pt>
                <c:pt idx="78">
                  <c:v>-1.2391748490020189E-2</c:v>
                </c:pt>
                <c:pt idx="79">
                  <c:v>-4.3917484883903742E-3</c:v>
                </c:pt>
                <c:pt idx="80">
                  <c:v>4.7558757908165057E-3</c:v>
                </c:pt>
                <c:pt idx="81">
                  <c:v>-3.7972524066312748E-3</c:v>
                </c:pt>
                <c:pt idx="82">
                  <c:v>8.5283011292092252E-3</c:v>
                </c:pt>
                <c:pt idx="83">
                  <c:v>1.6856247654943556E-3</c:v>
                </c:pt>
                <c:pt idx="84">
                  <c:v>-5.8326885338798214E-3</c:v>
                </c:pt>
                <c:pt idx="85">
                  <c:v>1.1673114639082875E-3</c:v>
                </c:pt>
                <c:pt idx="86">
                  <c:v>8.5769382155246286E-3</c:v>
                </c:pt>
                <c:pt idx="87">
                  <c:v>3.7890451818474134E-3</c:v>
                </c:pt>
                <c:pt idx="88">
                  <c:v>-1.3988246352254916E-2</c:v>
                </c:pt>
                <c:pt idx="89">
                  <c:v>-1.321702771824336E-2</c:v>
                </c:pt>
                <c:pt idx="90">
                  <c:v>1.7029868308348628E-3</c:v>
                </c:pt>
                <c:pt idx="91">
                  <c:v>1.1449288369343863E-3</c:v>
                </c:pt>
                <c:pt idx="92">
                  <c:v>1.7986836946796037E-2</c:v>
                </c:pt>
                <c:pt idx="93">
                  <c:v>2.5293028950321927E-2</c:v>
                </c:pt>
                <c:pt idx="94">
                  <c:v>-6.2426719306906131E-3</c:v>
                </c:pt>
                <c:pt idx="95">
                  <c:v>-7.2035340176339197E-3</c:v>
                </c:pt>
                <c:pt idx="96">
                  <c:v>-1.6215046484593029E-2</c:v>
                </c:pt>
                <c:pt idx="97">
                  <c:v>-3.0902746485242813E-2</c:v>
                </c:pt>
                <c:pt idx="98">
                  <c:v>-9.5322212807160828E-3</c:v>
                </c:pt>
                <c:pt idx="99">
                  <c:v>-8.6914313250376213E-3</c:v>
                </c:pt>
                <c:pt idx="100">
                  <c:v>-5.3868178986083148E-3</c:v>
                </c:pt>
                <c:pt idx="101">
                  <c:v>1.1440095462072863E-2</c:v>
                </c:pt>
                <c:pt idx="102">
                  <c:v>1.5193571775383913E-2</c:v>
                </c:pt>
                <c:pt idx="103">
                  <c:v>9.0077276262247458E-3</c:v>
                </c:pt>
                <c:pt idx="104">
                  <c:v>2.8473110011156544E-3</c:v>
                </c:pt>
                <c:pt idx="105">
                  <c:v>1.0310663529524922E-2</c:v>
                </c:pt>
                <c:pt idx="106">
                  <c:v>1.5292607808135295E-2</c:v>
                </c:pt>
                <c:pt idx="107">
                  <c:v>5.5954188953686729E-3</c:v>
                </c:pt>
                <c:pt idx="108">
                  <c:v>-7.056955247775068E-3</c:v>
                </c:pt>
                <c:pt idx="109">
                  <c:v>7.5479301486515299E-3</c:v>
                </c:pt>
                <c:pt idx="110">
                  <c:v>6.3936241894309298E-3</c:v>
                </c:pt>
                <c:pt idx="111">
                  <c:v>3.8606956135123494E-3</c:v>
                </c:pt>
                <c:pt idx="112">
                  <c:v>-3.5311688916433714E-3</c:v>
                </c:pt>
                <c:pt idx="113">
                  <c:v>4.2352963880163963E-3</c:v>
                </c:pt>
                <c:pt idx="114">
                  <c:v>8.1318012643411403E-3</c:v>
                </c:pt>
                <c:pt idx="115">
                  <c:v>-1.3076175412449889E-2</c:v>
                </c:pt>
                <c:pt idx="116">
                  <c:v>-5.4999616915866467E-3</c:v>
                </c:pt>
                <c:pt idx="117">
                  <c:v>-1.4606108478900509E-3</c:v>
                </c:pt>
                <c:pt idx="118">
                  <c:v>-2.7056197892652845E-3</c:v>
                </c:pt>
                <c:pt idx="119">
                  <c:v>9.0270099456632447E-4</c:v>
                </c:pt>
                <c:pt idx="120">
                  <c:v>-6.8659104458926312E-4</c:v>
                </c:pt>
                <c:pt idx="121">
                  <c:v>1.1711382723422759E-3</c:v>
                </c:pt>
                <c:pt idx="122">
                  <c:v>4.1510965072546757E-3</c:v>
                </c:pt>
                <c:pt idx="123">
                  <c:v>2.833504124810135E-3</c:v>
                </c:pt>
                <c:pt idx="124">
                  <c:v>-8.9129129590720391E-4</c:v>
                </c:pt>
                <c:pt idx="125">
                  <c:v>-1.0845634974296914E-3</c:v>
                </c:pt>
                <c:pt idx="126">
                  <c:v>3.4593625576579135E-3</c:v>
                </c:pt>
                <c:pt idx="127">
                  <c:v>2.0343279849633078E-3</c:v>
                </c:pt>
                <c:pt idx="128">
                  <c:v>6.7562806169847028E-3</c:v>
                </c:pt>
                <c:pt idx="129">
                  <c:v>-1.7616582784681506E-3</c:v>
                </c:pt>
                <c:pt idx="130">
                  <c:v>2.7421784499909174E-6</c:v>
                </c:pt>
                <c:pt idx="131">
                  <c:v>4.2913627114428282E-3</c:v>
                </c:pt>
                <c:pt idx="132">
                  <c:v>-1.3443021566195562E-3</c:v>
                </c:pt>
                <c:pt idx="133">
                  <c:v>-3.4700759823176608E-4</c:v>
                </c:pt>
                <c:pt idx="134">
                  <c:v>-1.3820523279425706E-3</c:v>
                </c:pt>
                <c:pt idx="135">
                  <c:v>-5.9205232970975519E-4</c:v>
                </c:pt>
                <c:pt idx="136">
                  <c:v>-3.6762114085718556E-3</c:v>
                </c:pt>
                <c:pt idx="137">
                  <c:v>-2.4663446776423265E-3</c:v>
                </c:pt>
                <c:pt idx="138">
                  <c:v>-2.6021617644195749E-3</c:v>
                </c:pt>
                <c:pt idx="139">
                  <c:v>-2.7422128922947597E-3</c:v>
                </c:pt>
                <c:pt idx="140">
                  <c:v>-9.8733569156775336E-4</c:v>
                </c:pt>
                <c:pt idx="141">
                  <c:v>-2.5324616099962338E-3</c:v>
                </c:pt>
                <c:pt idx="142">
                  <c:v>1.0321420200771758E-3</c:v>
                </c:pt>
                <c:pt idx="143">
                  <c:v>-1.233777226483837E-3</c:v>
                </c:pt>
                <c:pt idx="144">
                  <c:v>-1.5252938332543514E-3</c:v>
                </c:pt>
                <c:pt idx="145">
                  <c:v>-5.608268779230402E-4</c:v>
                </c:pt>
                <c:pt idx="146">
                  <c:v>-2.4528486513668429E-3</c:v>
                </c:pt>
                <c:pt idx="147">
                  <c:v>-1.8348887495592686E-3</c:v>
                </c:pt>
                <c:pt idx="148">
                  <c:v>-7.0806789343448584E-4</c:v>
                </c:pt>
                <c:pt idx="149">
                  <c:v>6.5187434338682959E-4</c:v>
                </c:pt>
                <c:pt idx="150">
                  <c:v>-1.8936006516204196E-4</c:v>
                </c:pt>
                <c:pt idx="151">
                  <c:v>1.8714331975267229E-3</c:v>
                </c:pt>
                <c:pt idx="152">
                  <c:v>3.1187722701742221E-3</c:v>
                </c:pt>
                <c:pt idx="153">
                  <c:v>3.5050509244030775E-3</c:v>
                </c:pt>
                <c:pt idx="154">
                  <c:v>5.1850509183424959E-3</c:v>
                </c:pt>
                <c:pt idx="155">
                  <c:v>6.1950509182936014E-3</c:v>
                </c:pt>
                <c:pt idx="156">
                  <c:v>7.0339057366830271E-3</c:v>
                </c:pt>
                <c:pt idx="157">
                  <c:v>7.6339057360776674E-3</c:v>
                </c:pt>
                <c:pt idx="158">
                  <c:v>8.4139746779711422E-3</c:v>
                </c:pt>
                <c:pt idx="159">
                  <c:v>3.6833503421608849E-3</c:v>
                </c:pt>
                <c:pt idx="160">
                  <c:v>4.1833503440817377E-3</c:v>
                </c:pt>
                <c:pt idx="161">
                  <c:v>5.583350345094551E-3</c:v>
                </c:pt>
                <c:pt idx="162">
                  <c:v>2.9695523115832179E-3</c:v>
                </c:pt>
                <c:pt idx="163">
                  <c:v>-9.5179839424183732E-5</c:v>
                </c:pt>
                <c:pt idx="164">
                  <c:v>1.1758133626498204E-2</c:v>
                </c:pt>
                <c:pt idx="165">
                  <c:v>8.7331052502580275E-4</c:v>
                </c:pt>
                <c:pt idx="166">
                  <c:v>1.8614706543982201E-3</c:v>
                </c:pt>
                <c:pt idx="167">
                  <c:v>1.1466975697734944E-3</c:v>
                </c:pt>
                <c:pt idx="168">
                  <c:v>1.9466975713916673E-3</c:v>
                </c:pt>
                <c:pt idx="169">
                  <c:v>2.4466975733125201E-3</c:v>
                </c:pt>
                <c:pt idx="170">
                  <c:v>-4.7762862390716143E-3</c:v>
                </c:pt>
                <c:pt idx="171">
                  <c:v>-3.6092070008582056E-3</c:v>
                </c:pt>
                <c:pt idx="172">
                  <c:v>-3.3751581172471179E-3</c:v>
                </c:pt>
                <c:pt idx="173">
                  <c:v>-4.1610508555960657E-3</c:v>
                </c:pt>
                <c:pt idx="174">
                  <c:v>-5.7369619153641582E-3</c:v>
                </c:pt>
                <c:pt idx="175">
                  <c:v>-5.0369619184957304E-3</c:v>
                </c:pt>
                <c:pt idx="176">
                  <c:v>-4.5374987795353261E-3</c:v>
                </c:pt>
                <c:pt idx="177">
                  <c:v>-3.7374987779171531E-3</c:v>
                </c:pt>
                <c:pt idx="178">
                  <c:v>-3.9323474285953286E-3</c:v>
                </c:pt>
                <c:pt idx="179">
                  <c:v>-4.4671628279516068E-3</c:v>
                </c:pt>
                <c:pt idx="180">
                  <c:v>-4.1671628282542866E-3</c:v>
                </c:pt>
                <c:pt idx="181">
                  <c:v>-4.0671628235045415E-3</c:v>
                </c:pt>
                <c:pt idx="182">
                  <c:v>-3.9105513339397768E-3</c:v>
                </c:pt>
                <c:pt idx="183">
                  <c:v>-5.7441281909855479E-3</c:v>
                </c:pt>
                <c:pt idx="184">
                  <c:v>-2.9806599206705781E-3</c:v>
                </c:pt>
                <c:pt idx="185">
                  <c:v>-2.325294361801164E-3</c:v>
                </c:pt>
                <c:pt idx="186">
                  <c:v>-1.2252943604856709E-3</c:v>
                </c:pt>
                <c:pt idx="187">
                  <c:v>-1.451719522796574E-3</c:v>
                </c:pt>
                <c:pt idx="188">
                  <c:v>-1.0750357048626147E-3</c:v>
                </c:pt>
                <c:pt idx="189">
                  <c:v>-1.2217167874561397E-3</c:v>
                </c:pt>
                <c:pt idx="190">
                  <c:v>2.836977632797083E-3</c:v>
                </c:pt>
                <c:pt idx="191">
                  <c:v>1.3062883512219292E-3</c:v>
                </c:pt>
                <c:pt idx="192">
                  <c:v>-1.2678580591577726E-3</c:v>
                </c:pt>
                <c:pt idx="193">
                  <c:v>-5.4289017682471186E-4</c:v>
                </c:pt>
                <c:pt idx="194">
                  <c:v>2.94424163609322E-4</c:v>
                </c:pt>
                <c:pt idx="195">
                  <c:v>7.5523072570746197E-4</c:v>
                </c:pt>
                <c:pt idx="196">
                  <c:v>4.8566973977034883E-3</c:v>
                </c:pt>
                <c:pt idx="197">
                  <c:v>1.5578072967113027E-3</c:v>
                </c:pt>
                <c:pt idx="198">
                  <c:v>3.106330397967913E-3</c:v>
                </c:pt>
                <c:pt idx="199">
                  <c:v>3.739916492305706E-3</c:v>
                </c:pt>
                <c:pt idx="200">
                  <c:v>3.5542066453662091E-3</c:v>
                </c:pt>
                <c:pt idx="201">
                  <c:v>2.8017796205389994E-3</c:v>
                </c:pt>
                <c:pt idx="202">
                  <c:v>3.7017796196309599E-3</c:v>
                </c:pt>
                <c:pt idx="203">
                  <c:v>3.9017796218544926E-3</c:v>
                </c:pt>
                <c:pt idx="204">
                  <c:v>2.5113469542373257E-3</c:v>
                </c:pt>
                <c:pt idx="205">
                  <c:v>2.5113469542373257E-3</c:v>
                </c:pt>
                <c:pt idx="206">
                  <c:v>-3.0035521006354093E-3</c:v>
                </c:pt>
                <c:pt idx="207">
                  <c:v>-5.5712438845343937E-3</c:v>
                </c:pt>
                <c:pt idx="208">
                  <c:v>4.1047929227726321E-4</c:v>
                </c:pt>
                <c:pt idx="209">
                  <c:v>-7.0950547279993448E-3</c:v>
                </c:pt>
                <c:pt idx="210">
                  <c:v>-5.1229964796585259E-3</c:v>
                </c:pt>
                <c:pt idx="211">
                  <c:v>-4.8329964760706057E-3</c:v>
                </c:pt>
                <c:pt idx="212">
                  <c:v>-4.5229964802638856E-3</c:v>
                </c:pt>
                <c:pt idx="213">
                  <c:v>-4.3634303417627585E-3</c:v>
                </c:pt>
                <c:pt idx="214">
                  <c:v>-3.2459648896842608E-3</c:v>
                </c:pt>
                <c:pt idx="215">
                  <c:v>3.2788472623639375E-3</c:v>
                </c:pt>
                <c:pt idx="216">
                  <c:v>5.4788800149771777E-3</c:v>
                </c:pt>
                <c:pt idx="217">
                  <c:v>3.3497432204847161E-3</c:v>
                </c:pt>
                <c:pt idx="218">
                  <c:v>3.8062989966229643E-3</c:v>
                </c:pt>
                <c:pt idx="219">
                  <c:v>4.7197122091956062E-3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57D-4262-BB65-7E20E71AB7A4}"/>
            </c:ext>
          </c:extLst>
        </c:ser>
        <c:ser>
          <c:idx val="8"/>
          <c:order val="1"/>
          <c:tx>
            <c:strRef>
              <c:f>'A (5)'!$P$20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(5)'!$F$21:$F$928</c:f>
              <c:numCache>
                <c:formatCode>General</c:formatCode>
                <c:ptCount val="908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24091</c:v>
                </c:pt>
                <c:pt idx="111">
                  <c:v>24410</c:v>
                </c:pt>
                <c:pt idx="112">
                  <c:v>24514</c:v>
                </c:pt>
                <c:pt idx="113">
                  <c:v>25135</c:v>
                </c:pt>
                <c:pt idx="114">
                  <c:v>25171</c:v>
                </c:pt>
                <c:pt idx="115">
                  <c:v>25243</c:v>
                </c:pt>
                <c:pt idx="116">
                  <c:v>26949</c:v>
                </c:pt>
                <c:pt idx="117">
                  <c:v>29375.5</c:v>
                </c:pt>
                <c:pt idx="118">
                  <c:v>29475</c:v>
                </c:pt>
                <c:pt idx="119">
                  <c:v>29478.5</c:v>
                </c:pt>
                <c:pt idx="120">
                  <c:v>29480</c:v>
                </c:pt>
                <c:pt idx="121">
                  <c:v>29971</c:v>
                </c:pt>
                <c:pt idx="122">
                  <c:v>30070.5</c:v>
                </c:pt>
                <c:pt idx="123">
                  <c:v>30078</c:v>
                </c:pt>
                <c:pt idx="124">
                  <c:v>31328.5</c:v>
                </c:pt>
                <c:pt idx="125">
                  <c:v>31768</c:v>
                </c:pt>
                <c:pt idx="126">
                  <c:v>32061</c:v>
                </c:pt>
                <c:pt idx="127">
                  <c:v>32088</c:v>
                </c:pt>
                <c:pt idx="128">
                  <c:v>32722</c:v>
                </c:pt>
                <c:pt idx="129">
                  <c:v>33123.5</c:v>
                </c:pt>
                <c:pt idx="130">
                  <c:v>33128.5</c:v>
                </c:pt>
                <c:pt idx="131">
                  <c:v>33175</c:v>
                </c:pt>
                <c:pt idx="132">
                  <c:v>33180</c:v>
                </c:pt>
                <c:pt idx="133">
                  <c:v>33228</c:v>
                </c:pt>
                <c:pt idx="134">
                  <c:v>33238.5</c:v>
                </c:pt>
                <c:pt idx="135">
                  <c:v>33238.5</c:v>
                </c:pt>
                <c:pt idx="136">
                  <c:v>33288</c:v>
                </c:pt>
                <c:pt idx="137">
                  <c:v>33295</c:v>
                </c:pt>
                <c:pt idx="138">
                  <c:v>33300</c:v>
                </c:pt>
                <c:pt idx="139">
                  <c:v>33353</c:v>
                </c:pt>
                <c:pt idx="140">
                  <c:v>33356.5</c:v>
                </c:pt>
                <c:pt idx="141">
                  <c:v>33360</c:v>
                </c:pt>
                <c:pt idx="142">
                  <c:v>33370.5</c:v>
                </c:pt>
                <c:pt idx="143">
                  <c:v>33780.5</c:v>
                </c:pt>
                <c:pt idx="144">
                  <c:v>33815</c:v>
                </c:pt>
                <c:pt idx="145">
                  <c:v>33818.5</c:v>
                </c:pt>
                <c:pt idx="146">
                  <c:v>33827</c:v>
                </c:pt>
                <c:pt idx="147">
                  <c:v>33835.5</c:v>
                </c:pt>
                <c:pt idx="148">
                  <c:v>33851</c:v>
                </c:pt>
                <c:pt idx="149">
                  <c:v>33938.5</c:v>
                </c:pt>
                <c:pt idx="150">
                  <c:v>33960.5</c:v>
                </c:pt>
                <c:pt idx="151">
                  <c:v>34294</c:v>
                </c:pt>
                <c:pt idx="152">
                  <c:v>34398</c:v>
                </c:pt>
                <c:pt idx="153">
                  <c:v>34398.5</c:v>
                </c:pt>
                <c:pt idx="154">
                  <c:v>34398.5</c:v>
                </c:pt>
                <c:pt idx="155">
                  <c:v>34398.5</c:v>
                </c:pt>
                <c:pt idx="156">
                  <c:v>34595.5</c:v>
                </c:pt>
                <c:pt idx="157">
                  <c:v>34595.5</c:v>
                </c:pt>
                <c:pt idx="158">
                  <c:v>34607.5</c:v>
                </c:pt>
                <c:pt idx="159">
                  <c:v>35002.5</c:v>
                </c:pt>
                <c:pt idx="160">
                  <c:v>35002.5</c:v>
                </c:pt>
                <c:pt idx="161">
                  <c:v>35002.5</c:v>
                </c:pt>
                <c:pt idx="162">
                  <c:v>35003</c:v>
                </c:pt>
                <c:pt idx="163">
                  <c:v>35114</c:v>
                </c:pt>
                <c:pt idx="164">
                  <c:v>35117.5</c:v>
                </c:pt>
                <c:pt idx="165">
                  <c:v>35126</c:v>
                </c:pt>
                <c:pt idx="166">
                  <c:v>35159</c:v>
                </c:pt>
                <c:pt idx="167">
                  <c:v>35218.5</c:v>
                </c:pt>
                <c:pt idx="168">
                  <c:v>35218.5</c:v>
                </c:pt>
                <c:pt idx="169">
                  <c:v>35218.5</c:v>
                </c:pt>
                <c:pt idx="170">
                  <c:v>35577.5</c:v>
                </c:pt>
                <c:pt idx="171">
                  <c:v>35589.5</c:v>
                </c:pt>
                <c:pt idx="172">
                  <c:v>35613.5</c:v>
                </c:pt>
                <c:pt idx="173">
                  <c:v>35622</c:v>
                </c:pt>
                <c:pt idx="174">
                  <c:v>35630.5</c:v>
                </c:pt>
                <c:pt idx="175">
                  <c:v>35630.5</c:v>
                </c:pt>
                <c:pt idx="176">
                  <c:v>35661.5</c:v>
                </c:pt>
                <c:pt idx="177">
                  <c:v>35661.5</c:v>
                </c:pt>
                <c:pt idx="178">
                  <c:v>35765</c:v>
                </c:pt>
                <c:pt idx="179">
                  <c:v>35790</c:v>
                </c:pt>
                <c:pt idx="180">
                  <c:v>35790</c:v>
                </c:pt>
                <c:pt idx="181">
                  <c:v>35790</c:v>
                </c:pt>
                <c:pt idx="182">
                  <c:v>35793</c:v>
                </c:pt>
                <c:pt idx="183">
                  <c:v>35805</c:v>
                </c:pt>
                <c:pt idx="184">
                  <c:v>35822.5</c:v>
                </c:pt>
                <c:pt idx="185">
                  <c:v>35829.5</c:v>
                </c:pt>
                <c:pt idx="186">
                  <c:v>35829.5</c:v>
                </c:pt>
                <c:pt idx="187">
                  <c:v>36254</c:v>
                </c:pt>
                <c:pt idx="188">
                  <c:v>36262</c:v>
                </c:pt>
                <c:pt idx="189">
                  <c:v>36278</c:v>
                </c:pt>
                <c:pt idx="190">
                  <c:v>36313.5</c:v>
                </c:pt>
                <c:pt idx="191">
                  <c:v>36332.5</c:v>
                </c:pt>
                <c:pt idx="192">
                  <c:v>36362</c:v>
                </c:pt>
                <c:pt idx="193">
                  <c:v>36379</c:v>
                </c:pt>
                <c:pt idx="194">
                  <c:v>36404.5</c:v>
                </c:pt>
                <c:pt idx="195">
                  <c:v>36422</c:v>
                </c:pt>
                <c:pt idx="196">
                  <c:v>36459.5</c:v>
                </c:pt>
                <c:pt idx="197">
                  <c:v>36497</c:v>
                </c:pt>
                <c:pt idx="198">
                  <c:v>36521</c:v>
                </c:pt>
                <c:pt idx="199">
                  <c:v>36940</c:v>
                </c:pt>
                <c:pt idx="200">
                  <c:v>37000</c:v>
                </c:pt>
                <c:pt idx="201">
                  <c:v>37041</c:v>
                </c:pt>
                <c:pt idx="202">
                  <c:v>37041</c:v>
                </c:pt>
                <c:pt idx="203">
                  <c:v>37041</c:v>
                </c:pt>
                <c:pt idx="204">
                  <c:v>37062</c:v>
                </c:pt>
                <c:pt idx="205">
                  <c:v>37062</c:v>
                </c:pt>
                <c:pt idx="206">
                  <c:v>37511.5</c:v>
                </c:pt>
                <c:pt idx="207">
                  <c:v>37544</c:v>
                </c:pt>
                <c:pt idx="208">
                  <c:v>37691.5</c:v>
                </c:pt>
                <c:pt idx="209">
                  <c:v>37697</c:v>
                </c:pt>
                <c:pt idx="210">
                  <c:v>38256</c:v>
                </c:pt>
                <c:pt idx="211">
                  <c:v>38256</c:v>
                </c:pt>
                <c:pt idx="212">
                  <c:v>38256</c:v>
                </c:pt>
                <c:pt idx="213">
                  <c:v>38313</c:v>
                </c:pt>
                <c:pt idx="214">
                  <c:v>38337</c:v>
                </c:pt>
                <c:pt idx="215">
                  <c:v>38755.5</c:v>
                </c:pt>
                <c:pt idx="216">
                  <c:v>38937.5</c:v>
                </c:pt>
                <c:pt idx="217">
                  <c:v>38959.5</c:v>
                </c:pt>
                <c:pt idx="218">
                  <c:v>38978.5</c:v>
                </c:pt>
                <c:pt idx="219">
                  <c:v>39002.5</c:v>
                </c:pt>
              </c:numCache>
            </c:numRef>
          </c:xVal>
          <c:yVal>
            <c:numRef>
              <c:f>'A (5)'!$P$21:$P$928</c:f>
              <c:numCache>
                <c:formatCode>General</c:formatCode>
                <c:ptCount val="908"/>
                <c:pt idx="0">
                  <c:v>3.7821723339542784E-2</c:v>
                </c:pt>
                <c:pt idx="1">
                  <c:v>3.5434942795214953E-2</c:v>
                </c:pt>
                <c:pt idx="2">
                  <c:v>3.543285115420354E-2</c:v>
                </c:pt>
                <c:pt idx="3">
                  <c:v>2.3821719674329101E-2</c:v>
                </c:pt>
                <c:pt idx="4">
                  <c:v>2.3820016207813183E-2</c:v>
                </c:pt>
                <c:pt idx="5">
                  <c:v>1.4452909228474297E-2</c:v>
                </c:pt>
                <c:pt idx="6">
                  <c:v>1.417683058976273E-2</c:v>
                </c:pt>
                <c:pt idx="7">
                  <c:v>1.4145756030093186E-2</c:v>
                </c:pt>
                <c:pt idx="8">
                  <c:v>1.391642667350484E-2</c:v>
                </c:pt>
                <c:pt idx="9">
                  <c:v>1.391642667350484E-2</c:v>
                </c:pt>
                <c:pt idx="10">
                  <c:v>1.3006833074384839E-2</c:v>
                </c:pt>
                <c:pt idx="11">
                  <c:v>1.1787541529205046E-2</c:v>
                </c:pt>
                <c:pt idx="12">
                  <c:v>1.1286836637766326E-2</c:v>
                </c:pt>
                <c:pt idx="13">
                  <c:v>1.1031872002859008E-2</c:v>
                </c:pt>
                <c:pt idx="14">
                  <c:v>9.842991116611112E-3</c:v>
                </c:pt>
                <c:pt idx="15">
                  <c:v>9.7476341532000011E-3</c:v>
                </c:pt>
                <c:pt idx="16">
                  <c:v>9.0376844799834113E-3</c:v>
                </c:pt>
                <c:pt idx="17">
                  <c:v>8.989126034745297E-3</c:v>
                </c:pt>
                <c:pt idx="18">
                  <c:v>8.989126034745297E-3</c:v>
                </c:pt>
                <c:pt idx="19">
                  <c:v>8.7067964368268101E-3</c:v>
                </c:pt>
                <c:pt idx="20">
                  <c:v>8.629595789405347E-3</c:v>
                </c:pt>
                <c:pt idx="21">
                  <c:v>7.4486829914607901E-3</c:v>
                </c:pt>
                <c:pt idx="22">
                  <c:v>7.4396036835069814E-3</c:v>
                </c:pt>
                <c:pt idx="23">
                  <c:v>7.383453543715255E-3</c:v>
                </c:pt>
                <c:pt idx="24">
                  <c:v>7.3617834626070718E-3</c:v>
                </c:pt>
                <c:pt idx="25">
                  <c:v>7.3401499155690518E-3</c:v>
                </c:pt>
                <c:pt idx="26">
                  <c:v>7.2539810681186111E-3</c:v>
                </c:pt>
                <c:pt idx="27">
                  <c:v>7.1683967657907924E-3</c:v>
                </c:pt>
                <c:pt idx="28">
                  <c:v>6.4829539996819228E-3</c:v>
                </c:pt>
                <c:pt idx="29">
                  <c:v>6.3182540061391323E-3</c:v>
                </c:pt>
                <c:pt idx="30">
                  <c:v>6.2114699147560563E-3</c:v>
                </c:pt>
                <c:pt idx="31">
                  <c:v>6.208201248896786E-3</c:v>
                </c:pt>
                <c:pt idx="32">
                  <c:v>6.208201248896786E-3</c:v>
                </c:pt>
                <c:pt idx="33">
                  <c:v>6.1414172431071053E-3</c:v>
                </c:pt>
                <c:pt idx="34">
                  <c:v>5.8170383231892419E-3</c:v>
                </c:pt>
                <c:pt idx="35">
                  <c:v>5.4289061699752126E-3</c:v>
                </c:pt>
                <c:pt idx="36">
                  <c:v>5.3612922660948225E-3</c:v>
                </c:pt>
                <c:pt idx="37">
                  <c:v>5.3605438864339858E-3</c:v>
                </c:pt>
                <c:pt idx="38">
                  <c:v>5.3463367240470629E-3</c:v>
                </c:pt>
                <c:pt idx="39">
                  <c:v>5.3388684671039554E-3</c:v>
                </c:pt>
                <c:pt idx="40">
                  <c:v>5.3388684671039554E-3</c:v>
                </c:pt>
                <c:pt idx="41">
                  <c:v>5.2749032848960677E-3</c:v>
                </c:pt>
                <c:pt idx="42">
                  <c:v>5.1265044553696565E-3</c:v>
                </c:pt>
                <c:pt idx="43">
                  <c:v>4.7120275202581201E-3</c:v>
                </c:pt>
                <c:pt idx="44">
                  <c:v>3.0863489011137566E-3</c:v>
                </c:pt>
                <c:pt idx="45">
                  <c:v>3.0863489011137566E-3</c:v>
                </c:pt>
                <c:pt idx="46">
                  <c:v>2.418119528966711E-3</c:v>
                </c:pt>
                <c:pt idx="47">
                  <c:v>2.3871681725524665E-3</c:v>
                </c:pt>
                <c:pt idx="48">
                  <c:v>2.3854582936868583E-3</c:v>
                </c:pt>
                <c:pt idx="49">
                  <c:v>2.3811880364271966E-3</c:v>
                </c:pt>
                <c:pt idx="50">
                  <c:v>2.3769241218880473E-3</c:v>
                </c:pt>
                <c:pt idx="51">
                  <c:v>2.3769241218880473E-3</c:v>
                </c:pt>
                <c:pt idx="52">
                  <c:v>2.3739431556293509E-3</c:v>
                </c:pt>
                <c:pt idx="53">
                  <c:v>2.3709652973037043E-3</c:v>
                </c:pt>
                <c:pt idx="54">
                  <c:v>2.3363132599320065E-3</c:v>
                </c:pt>
                <c:pt idx="55">
                  <c:v>2.3304396815113809E-3</c:v>
                </c:pt>
                <c:pt idx="56">
                  <c:v>2.2637870604266586E-3</c:v>
                </c:pt>
                <c:pt idx="57">
                  <c:v>2.2527702699199808E-3</c:v>
                </c:pt>
                <c:pt idx="58">
                  <c:v>1.8680528442019612E-3</c:v>
                </c:pt>
                <c:pt idx="59">
                  <c:v>1.5266556412454379E-3</c:v>
                </c:pt>
                <c:pt idx="60">
                  <c:v>1.5072764515556151E-3</c:v>
                </c:pt>
                <c:pt idx="61">
                  <c:v>1.5389167266429034E-3</c:v>
                </c:pt>
                <c:pt idx="62">
                  <c:v>1.5635796405272136E-3</c:v>
                </c:pt>
                <c:pt idx="63">
                  <c:v>1.5770895359917391E-3</c:v>
                </c:pt>
                <c:pt idx="64">
                  <c:v>1.6447452049270592E-3</c:v>
                </c:pt>
                <c:pt idx="65">
                  <c:v>3.0670782357998319E-3</c:v>
                </c:pt>
                <c:pt idx="66">
                  <c:v>3.0670782357998319E-3</c:v>
                </c:pt>
                <c:pt idx="67">
                  <c:v>3.0670782357998319E-3</c:v>
                </c:pt>
                <c:pt idx="68">
                  <c:v>3.8118910120678862E-3</c:v>
                </c:pt>
                <c:pt idx="69">
                  <c:v>3.8124940124398821E-3</c:v>
                </c:pt>
                <c:pt idx="70">
                  <c:v>6.3314168658776052E-3</c:v>
                </c:pt>
                <c:pt idx="71">
                  <c:v>6.4770342673496767E-3</c:v>
                </c:pt>
                <c:pt idx="72">
                  <c:v>7.3761672487143472E-3</c:v>
                </c:pt>
                <c:pt idx="73">
                  <c:v>7.4168741016752589E-3</c:v>
                </c:pt>
                <c:pt idx="74">
                  <c:v>7.5571538935392812E-3</c:v>
                </c:pt>
                <c:pt idx="75">
                  <c:v>7.6582747078894446E-3</c:v>
                </c:pt>
                <c:pt idx="76">
                  <c:v>8.0267686396336135E-3</c:v>
                </c:pt>
                <c:pt idx="77">
                  <c:v>8.0267686396336135E-3</c:v>
                </c:pt>
                <c:pt idx="78">
                  <c:v>9.0436984912711411E-3</c:v>
                </c:pt>
                <c:pt idx="79">
                  <c:v>9.0436984912711411E-3</c:v>
                </c:pt>
                <c:pt idx="80">
                  <c:v>1.0132074199408519E-2</c:v>
                </c:pt>
                <c:pt idx="81">
                  <c:v>1.0217552406803849E-2</c:v>
                </c:pt>
                <c:pt idx="82">
                  <c:v>1.024359886583558E-2</c:v>
                </c:pt>
                <c:pt idx="83">
                  <c:v>1.0366725235391425E-2</c:v>
                </c:pt>
                <c:pt idx="84">
                  <c:v>1.0517088529192382E-2</c:v>
                </c:pt>
                <c:pt idx="85">
                  <c:v>1.0517088529192382E-2</c:v>
                </c:pt>
                <c:pt idx="86">
                  <c:v>1.3190511786264628E-2</c:v>
                </c:pt>
                <c:pt idx="87">
                  <c:v>1.3259154813922706E-2</c:v>
                </c:pt>
                <c:pt idx="88">
                  <c:v>2.8446396351227574E-2</c:v>
                </c:pt>
                <c:pt idx="89">
                  <c:v>2.8504327715241987E-2</c:v>
                </c:pt>
                <c:pt idx="90">
                  <c:v>2.863911316812634E-2</c:v>
                </c:pt>
                <c:pt idx="91">
                  <c:v>2.910967115787079E-2</c:v>
                </c:pt>
                <c:pt idx="92">
                  <c:v>2.9141813049215481E-2</c:v>
                </c:pt>
                <c:pt idx="93">
                  <c:v>2.9187221043181166E-2</c:v>
                </c:pt>
                <c:pt idx="94">
                  <c:v>2.9200471923272908E-2</c:v>
                </c:pt>
                <c:pt idx="95">
                  <c:v>3.0655684020046883E-2</c:v>
                </c:pt>
                <c:pt idx="96">
                  <c:v>3.0902746485242813E-2</c:v>
                </c:pt>
                <c:pt idx="97">
                  <c:v>3.0902746485242813E-2</c:v>
                </c:pt>
                <c:pt idx="98">
                  <c:v>3.1103871275882891E-2</c:v>
                </c:pt>
                <c:pt idx="99">
                  <c:v>3.11371313254271E-2</c:v>
                </c:pt>
                <c:pt idx="100">
                  <c:v>3.1184117895674462E-2</c:v>
                </c:pt>
                <c:pt idx="101">
                  <c:v>3.1466804532632009E-2</c:v>
                </c:pt>
                <c:pt idx="102">
                  <c:v>3.1642178224061485E-2</c:v>
                </c:pt>
                <c:pt idx="103">
                  <c:v>3.3332272373742658E-2</c:v>
                </c:pt>
                <c:pt idx="104">
                  <c:v>3.3366738999010354E-2</c:v>
                </c:pt>
                <c:pt idx="105">
                  <c:v>3.3380936466711697E-2</c:v>
                </c:pt>
                <c:pt idx="106">
                  <c:v>3.3498692187947376E-2</c:v>
                </c:pt>
                <c:pt idx="107">
                  <c:v>3.3547481105656154E-2</c:v>
                </c:pt>
                <c:pt idx="108">
                  <c:v>3.3967755239813005E-2</c:v>
                </c:pt>
                <c:pt idx="109">
                  <c:v>3.4066069845645516E-2</c:v>
                </c:pt>
                <c:pt idx="110">
                  <c:v>3.4522675810959108E-2</c:v>
                </c:pt>
                <c:pt idx="111">
                  <c:v>3.5852304384788453E-2</c:v>
                </c:pt>
                <c:pt idx="112">
                  <c:v>3.6291368887762271E-2</c:v>
                </c:pt>
                <c:pt idx="113">
                  <c:v>3.8970203610277421E-2</c:v>
                </c:pt>
                <c:pt idx="114">
                  <c:v>3.9128498737312237E-2</c:v>
                </c:pt>
                <c:pt idx="115">
                  <c:v>3.944607541127633E-2</c:v>
                </c:pt>
                <c:pt idx="116">
                  <c:v>4.7355661692765422E-2</c:v>
                </c:pt>
                <c:pt idx="117">
                  <c:v>5.987776084922268E-2</c:v>
                </c:pt>
                <c:pt idx="118">
                  <c:v>6.0423119789118601E-2</c:v>
                </c:pt>
                <c:pt idx="119">
                  <c:v>6.0442349000431356E-2</c:v>
                </c:pt>
                <c:pt idx="120">
                  <c:v>6.0450591042402052E-2</c:v>
                </c:pt>
                <c:pt idx="121">
                  <c:v>6.3179161730500866E-2</c:v>
                </c:pt>
                <c:pt idx="122">
                  <c:v>6.373955348886115E-2</c:v>
                </c:pt>
                <c:pt idx="123">
                  <c:v>6.3781895874326436E-2</c:v>
                </c:pt>
                <c:pt idx="124">
                  <c:v>7.104134129584555E-2</c:v>
                </c:pt>
                <c:pt idx="125">
                  <c:v>7.3686963493387658E-2</c:v>
                </c:pt>
                <c:pt idx="126">
                  <c:v>7.5477937435755121E-2</c:v>
                </c:pt>
                <c:pt idx="127">
                  <c:v>7.5644072012276159E-2</c:v>
                </c:pt>
                <c:pt idx="128">
                  <c:v>7.9598319379427004E-2</c:v>
                </c:pt>
                <c:pt idx="129">
                  <c:v>8.2155208279203709E-2</c:v>
                </c:pt>
                <c:pt idx="130">
                  <c:v>8.2187307815646635E-2</c:v>
                </c:pt>
                <c:pt idx="131">
                  <c:v>8.248613728916486E-2</c:v>
                </c:pt>
                <c:pt idx="132">
                  <c:v>8.2518302155629095E-2</c:v>
                </c:pt>
                <c:pt idx="133">
                  <c:v>8.2827407591305427E-2</c:v>
                </c:pt>
                <c:pt idx="134">
                  <c:v>8.2895102325681133E-2</c:v>
                </c:pt>
                <c:pt idx="135">
                  <c:v>8.2895102325681133E-2</c:v>
                </c:pt>
                <c:pt idx="136">
                  <c:v>8.3214611402479516E-2</c:v>
                </c:pt>
                <c:pt idx="137">
                  <c:v>8.3259844675168268E-2</c:v>
                </c:pt>
                <c:pt idx="138">
                  <c:v>8.3292161766924833E-2</c:v>
                </c:pt>
                <c:pt idx="139">
                  <c:v>8.363511289000175E-2</c:v>
                </c:pt>
                <c:pt idx="140">
                  <c:v>8.3657785691136272E-2</c:v>
                </c:pt>
                <c:pt idx="141">
                  <c:v>8.3680461600203843E-2</c:v>
                </c:pt>
                <c:pt idx="142">
                  <c:v>8.3748507975004882E-2</c:v>
                </c:pt>
                <c:pt idx="143">
                  <c:v>8.6427427230413925E-2</c:v>
                </c:pt>
                <c:pt idx="144">
                  <c:v>8.6654793828927892E-2</c:v>
                </c:pt>
                <c:pt idx="145">
                  <c:v>8.6677876877225293E-2</c:v>
                </c:pt>
                <c:pt idx="146">
                  <c:v>8.673394864795457E-2</c:v>
                </c:pt>
                <c:pt idx="147">
                  <c:v>8.6790038749146134E-2</c:v>
                </c:pt>
                <c:pt idx="148">
                  <c:v>8.6892367888218427E-2</c:v>
                </c:pt>
                <c:pt idx="149">
                  <c:v>8.7471175658354092E-2</c:v>
                </c:pt>
                <c:pt idx="150">
                  <c:v>8.7617010061405459E-2</c:v>
                </c:pt>
                <c:pt idx="151">
                  <c:v>8.9842766798677393E-2</c:v>
                </c:pt>
                <c:pt idx="152">
                  <c:v>9.0542627731845723E-2</c:v>
                </c:pt>
                <c:pt idx="153">
                  <c:v>9.0545999076013503E-2</c:v>
                </c:pt>
                <c:pt idx="154">
                  <c:v>9.0545999076013503E-2</c:v>
                </c:pt>
                <c:pt idx="155">
                  <c:v>9.0545999076013503E-2</c:v>
                </c:pt>
                <c:pt idx="156">
                  <c:v>9.1879244266089427E-2</c:v>
                </c:pt>
                <c:pt idx="157">
                  <c:v>9.1879244266089427E-2</c:v>
                </c:pt>
                <c:pt idx="158">
                  <c:v>9.1960775321929672E-2</c:v>
                </c:pt>
                <c:pt idx="159">
                  <c:v>9.4664899659275215E-2</c:v>
                </c:pt>
                <c:pt idx="160">
                  <c:v>9.4664899659275215E-2</c:v>
                </c:pt>
                <c:pt idx="161">
                  <c:v>9.4664899659275215E-2</c:v>
                </c:pt>
                <c:pt idx="162">
                  <c:v>9.4668347686934023E-2</c:v>
                </c:pt>
                <c:pt idx="163">
                  <c:v>9.5435379840798071E-2</c:v>
                </c:pt>
                <c:pt idx="164">
                  <c:v>9.5459616376248266E-2</c:v>
                </c:pt>
                <c:pt idx="165">
                  <c:v>9.5518489472919979E-2</c:v>
                </c:pt>
                <c:pt idx="166">
                  <c:v>9.5747229340054543E-2</c:v>
                </c:pt>
                <c:pt idx="167">
                  <c:v>9.616035242696995E-2</c:v>
                </c:pt>
                <c:pt idx="168">
                  <c:v>9.616035242696995E-2</c:v>
                </c:pt>
                <c:pt idx="169">
                  <c:v>9.616035242696995E-2</c:v>
                </c:pt>
                <c:pt idx="170">
                  <c:v>9.8672036235662508E-2</c:v>
                </c:pt>
                <c:pt idx="171">
                  <c:v>9.8756556996244527E-2</c:v>
                </c:pt>
                <c:pt idx="172">
                  <c:v>9.892570811961901E-2</c:v>
                </c:pt>
                <c:pt idx="173">
                  <c:v>9.8985650852678325E-2</c:v>
                </c:pt>
                <c:pt idx="174">
                  <c:v>9.9045611916199927E-2</c:v>
                </c:pt>
                <c:pt idx="175">
                  <c:v>9.9045611916199927E-2</c:v>
                </c:pt>
                <c:pt idx="176">
                  <c:v>9.9264448775209985E-2</c:v>
                </c:pt>
                <c:pt idx="177">
                  <c:v>9.9264448775209985E-2</c:v>
                </c:pt>
                <c:pt idx="178">
                  <c:v>9.9996847422694934E-2</c:v>
                </c:pt>
                <c:pt idx="179">
                  <c:v>0.10017416282835394</c:v>
                </c:pt>
                <c:pt idx="180">
                  <c:v>0.10017416282835394</c:v>
                </c:pt>
                <c:pt idx="181">
                  <c:v>0.10017416282835394</c:v>
                </c:pt>
                <c:pt idx="182">
                  <c:v>0.10019545133280347</c:v>
                </c:pt>
                <c:pt idx="183">
                  <c:v>0.10028062818439551</c:v>
                </c:pt>
                <c:pt idx="184">
                  <c:v>0.10040490991488986</c:v>
                </c:pt>
                <c:pt idx="185">
                  <c:v>0.10045464436261896</c:v>
                </c:pt>
                <c:pt idx="186">
                  <c:v>0.10045464436261896</c:v>
                </c:pt>
                <c:pt idx="187">
                  <c:v>0.10349391951566236</c:v>
                </c:pt>
                <c:pt idx="188">
                  <c:v>0.10355163570217957</c:v>
                </c:pt>
                <c:pt idx="189">
                  <c:v>0.1036671167873075</c:v>
                </c:pt>
                <c:pt idx="190">
                  <c:v>0.10392357236651076</c:v>
                </c:pt>
                <c:pt idx="191">
                  <c:v>0.10406096163988254</c:v>
                </c:pt>
                <c:pt idx="192">
                  <c:v>0.10427445806127569</c:v>
                </c:pt>
                <c:pt idx="193">
                  <c:v>0.1043975901757441</c:v>
                </c:pt>
                <c:pt idx="194">
                  <c:v>0.10458242582591386</c:v>
                </c:pt>
                <c:pt idx="195">
                  <c:v>0.10470936927907218</c:v>
                </c:pt>
                <c:pt idx="196">
                  <c:v>0.10498165260163257</c:v>
                </c:pt>
                <c:pt idx="197">
                  <c:v>0.10525429270222196</c:v>
                </c:pt>
                <c:pt idx="198">
                  <c:v>0.10542896960370875</c:v>
                </c:pt>
                <c:pt idx="199">
                  <c:v>0.10850208351057394</c:v>
                </c:pt>
                <c:pt idx="200">
                  <c:v>0.10894579335026822</c:v>
                </c:pt>
                <c:pt idx="201">
                  <c:v>0.10924952037817233</c:v>
                </c:pt>
                <c:pt idx="202">
                  <c:v>0.10924952037817233</c:v>
                </c:pt>
                <c:pt idx="203">
                  <c:v>0.10924952037817233</c:v>
                </c:pt>
                <c:pt idx="204">
                  <c:v>0.10940525304471177</c:v>
                </c:pt>
                <c:pt idx="205">
                  <c:v>0.10940525304471177</c:v>
                </c:pt>
                <c:pt idx="206">
                  <c:v>0.11276550210030079</c:v>
                </c:pt>
                <c:pt idx="207">
                  <c:v>0.1130104438782123</c:v>
                </c:pt>
                <c:pt idx="208">
                  <c:v>0.11412547070101926</c:v>
                </c:pt>
                <c:pt idx="209">
                  <c:v>0.11416715472036446</c:v>
                </c:pt>
                <c:pt idx="210">
                  <c:v>0.11844379647522152</c:v>
                </c:pt>
                <c:pt idx="211">
                  <c:v>0.11844379647522152</c:v>
                </c:pt>
                <c:pt idx="212">
                  <c:v>0.11844379647522152</c:v>
                </c:pt>
                <c:pt idx="213">
                  <c:v>0.11888433033687648</c:v>
                </c:pt>
                <c:pt idx="214">
                  <c:v>0.11907006488359956</c:v>
                </c:pt>
                <c:pt idx="215">
                  <c:v>0.12233230273462081</c:v>
                </c:pt>
                <c:pt idx="216">
                  <c:v>0.12376486997922534</c:v>
                </c:pt>
                <c:pt idx="217">
                  <c:v>0.12393860677094674</c:v>
                </c:pt>
                <c:pt idx="218">
                  <c:v>0.1240887510015645</c:v>
                </c:pt>
                <c:pt idx="219">
                  <c:v>0.1242785377855699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57D-4262-BB65-7E20E71AB7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6770296"/>
        <c:axId val="1"/>
      </c:scatterChart>
      <c:valAx>
        <c:axId val="796770296"/>
        <c:scaling>
          <c:orientation val="minMax"/>
          <c:min val="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145301144287659"/>
              <c:y val="0.858433734939759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2"/>
          <c:min val="-0.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3.3003300330033E-2"/>
              <c:y val="0.3644578313253011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6770296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38613930684407022"/>
          <c:y val="0.92168674698795183"/>
          <c:w val="0.57920896026610535"/>
          <c:h val="0.9819277108433734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V0401 Cyg -- O-C Diagr.</a:t>
            </a:r>
          </a:p>
        </c:rich>
      </c:tx>
      <c:layout>
        <c:manualLayout>
          <c:xMode val="edge"/>
          <c:yMode val="edge"/>
          <c:x val="0.39907224587863077"/>
          <c:y val="2.83464566929133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80362537764351"/>
          <c:y val="0.11007038347846472"/>
          <c:w val="0.8429003021148036"/>
          <c:h val="0.72599614634732046"/>
        </c:manualLayout>
      </c:layout>
      <c:scatterChart>
        <c:scatterStyle val="lineMarker"/>
        <c:varyColors val="0"/>
        <c:ser>
          <c:idx val="0"/>
          <c:order val="0"/>
          <c:tx>
            <c:strRef>
              <c:f>Active!$H$20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Active!$F$21:$F$923</c:f>
              <c:numCache>
                <c:formatCode>General</c:formatCode>
                <c:ptCount val="903"/>
                <c:pt idx="0">
                  <c:v>-25736</c:v>
                </c:pt>
                <c:pt idx="1">
                  <c:v>-25175</c:v>
                </c:pt>
                <c:pt idx="2">
                  <c:v>-25174.5</c:v>
                </c:pt>
                <c:pt idx="3">
                  <c:v>-22115</c:v>
                </c:pt>
                <c:pt idx="4">
                  <c:v>-22114.5</c:v>
                </c:pt>
                <c:pt idx="5">
                  <c:v>-19005</c:v>
                </c:pt>
                <c:pt idx="6">
                  <c:v>-18899</c:v>
                </c:pt>
                <c:pt idx="7">
                  <c:v>-18887</c:v>
                </c:pt>
                <c:pt idx="8">
                  <c:v>-18798</c:v>
                </c:pt>
                <c:pt idx="9">
                  <c:v>-18798</c:v>
                </c:pt>
                <c:pt idx="10">
                  <c:v>-18437</c:v>
                </c:pt>
                <c:pt idx="11">
                  <c:v>-17931</c:v>
                </c:pt>
                <c:pt idx="12">
                  <c:v>-17715</c:v>
                </c:pt>
                <c:pt idx="13">
                  <c:v>-17603</c:v>
                </c:pt>
                <c:pt idx="14">
                  <c:v>-17061</c:v>
                </c:pt>
                <c:pt idx="15">
                  <c:v>-17016</c:v>
                </c:pt>
                <c:pt idx="16">
                  <c:v>-16673</c:v>
                </c:pt>
                <c:pt idx="17">
                  <c:v>-16649</c:v>
                </c:pt>
                <c:pt idx="18">
                  <c:v>-16649</c:v>
                </c:pt>
                <c:pt idx="19">
                  <c:v>-16508</c:v>
                </c:pt>
                <c:pt idx="20">
                  <c:v>-16469</c:v>
                </c:pt>
                <c:pt idx="21">
                  <c:v>-15846</c:v>
                </c:pt>
                <c:pt idx="22">
                  <c:v>-15841</c:v>
                </c:pt>
                <c:pt idx="23">
                  <c:v>-15810</c:v>
                </c:pt>
                <c:pt idx="24">
                  <c:v>-15798</c:v>
                </c:pt>
                <c:pt idx="25">
                  <c:v>-15786</c:v>
                </c:pt>
                <c:pt idx="26">
                  <c:v>-15738</c:v>
                </c:pt>
                <c:pt idx="27">
                  <c:v>-15690</c:v>
                </c:pt>
                <c:pt idx="28">
                  <c:v>-15293</c:v>
                </c:pt>
                <c:pt idx="29">
                  <c:v>-15194</c:v>
                </c:pt>
                <c:pt idx="30">
                  <c:v>-15129</c:v>
                </c:pt>
                <c:pt idx="31">
                  <c:v>-15127</c:v>
                </c:pt>
                <c:pt idx="32">
                  <c:v>-15127</c:v>
                </c:pt>
                <c:pt idx="33">
                  <c:v>-15086</c:v>
                </c:pt>
                <c:pt idx="34">
                  <c:v>-14883</c:v>
                </c:pt>
                <c:pt idx="35">
                  <c:v>-14631</c:v>
                </c:pt>
                <c:pt idx="36">
                  <c:v>-14586</c:v>
                </c:pt>
                <c:pt idx="37">
                  <c:v>-14585.5</c:v>
                </c:pt>
                <c:pt idx="38">
                  <c:v>-14576</c:v>
                </c:pt>
                <c:pt idx="39">
                  <c:v>-14571</c:v>
                </c:pt>
                <c:pt idx="40">
                  <c:v>-14571</c:v>
                </c:pt>
                <c:pt idx="41">
                  <c:v>-14528</c:v>
                </c:pt>
                <c:pt idx="42">
                  <c:v>-14427</c:v>
                </c:pt>
                <c:pt idx="43">
                  <c:v>-14135</c:v>
                </c:pt>
                <c:pt idx="44">
                  <c:v>-12794</c:v>
                </c:pt>
                <c:pt idx="45">
                  <c:v>-12794</c:v>
                </c:pt>
                <c:pt idx="46">
                  <c:v>-12093</c:v>
                </c:pt>
                <c:pt idx="47">
                  <c:v>-12057</c:v>
                </c:pt>
                <c:pt idx="48">
                  <c:v>-12055</c:v>
                </c:pt>
                <c:pt idx="49">
                  <c:v>-12050</c:v>
                </c:pt>
                <c:pt idx="50">
                  <c:v>-12045</c:v>
                </c:pt>
                <c:pt idx="51">
                  <c:v>-12045</c:v>
                </c:pt>
                <c:pt idx="52">
                  <c:v>-12041.5</c:v>
                </c:pt>
                <c:pt idx="53">
                  <c:v>-12038</c:v>
                </c:pt>
                <c:pt idx="54">
                  <c:v>-11997</c:v>
                </c:pt>
                <c:pt idx="55">
                  <c:v>-11990</c:v>
                </c:pt>
                <c:pt idx="56">
                  <c:v>-11909.5</c:v>
                </c:pt>
                <c:pt idx="57">
                  <c:v>-11896</c:v>
                </c:pt>
                <c:pt idx="58">
                  <c:v>-11382.5</c:v>
                </c:pt>
                <c:pt idx="59">
                  <c:v>-10826</c:v>
                </c:pt>
                <c:pt idx="60">
                  <c:v>-10790</c:v>
                </c:pt>
                <c:pt idx="61">
                  <c:v>-6524</c:v>
                </c:pt>
                <c:pt idx="62">
                  <c:v>-6479.5</c:v>
                </c:pt>
                <c:pt idx="63">
                  <c:v>-6455.5</c:v>
                </c:pt>
                <c:pt idx="64">
                  <c:v>-6339</c:v>
                </c:pt>
                <c:pt idx="65">
                  <c:v>-4597</c:v>
                </c:pt>
                <c:pt idx="66">
                  <c:v>-4597</c:v>
                </c:pt>
                <c:pt idx="67">
                  <c:v>-4597</c:v>
                </c:pt>
                <c:pt idx="68">
                  <c:v>-3933</c:v>
                </c:pt>
                <c:pt idx="69">
                  <c:v>-3932.5</c:v>
                </c:pt>
                <c:pt idx="70">
                  <c:v>-2170.5</c:v>
                </c:pt>
                <c:pt idx="71">
                  <c:v>-2083</c:v>
                </c:pt>
                <c:pt idx="72">
                  <c:v>-1566.5</c:v>
                </c:pt>
                <c:pt idx="73">
                  <c:v>-1544</c:v>
                </c:pt>
                <c:pt idx="74">
                  <c:v>-1467</c:v>
                </c:pt>
                <c:pt idx="75">
                  <c:v>-1412</c:v>
                </c:pt>
                <c:pt idx="76">
                  <c:v>-1215</c:v>
                </c:pt>
                <c:pt idx="77">
                  <c:v>-1215</c:v>
                </c:pt>
                <c:pt idx="78">
                  <c:v>-1056</c:v>
                </c:pt>
                <c:pt idx="79">
                  <c:v>-780</c:v>
                </c:pt>
                <c:pt idx="80">
                  <c:v>-696.5</c:v>
                </c:pt>
                <c:pt idx="81">
                  <c:v>-696.5</c:v>
                </c:pt>
                <c:pt idx="82">
                  <c:v>-248</c:v>
                </c:pt>
                <c:pt idx="83">
                  <c:v>-176.5</c:v>
                </c:pt>
                <c:pt idx="84">
                  <c:v>-137</c:v>
                </c:pt>
                <c:pt idx="85">
                  <c:v>-125</c:v>
                </c:pt>
                <c:pt idx="86">
                  <c:v>-68.5</c:v>
                </c:pt>
                <c:pt idx="87">
                  <c:v>-25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363</c:v>
                </c:pt>
                <c:pt idx="92">
                  <c:v>1138.5</c:v>
                </c:pt>
                <c:pt idx="93">
                  <c:v>1166</c:v>
                </c:pt>
                <c:pt idx="94">
                  <c:v>1686</c:v>
                </c:pt>
                <c:pt idx="95">
                  <c:v>1854</c:v>
                </c:pt>
                <c:pt idx="96">
                  <c:v>2225</c:v>
                </c:pt>
                <c:pt idx="97">
                  <c:v>2949</c:v>
                </c:pt>
                <c:pt idx="98">
                  <c:v>3584</c:v>
                </c:pt>
                <c:pt idx="99">
                  <c:v>4380</c:v>
                </c:pt>
                <c:pt idx="100">
                  <c:v>6037.5</c:v>
                </c:pt>
                <c:pt idx="101">
                  <c:v>6053</c:v>
                </c:pt>
                <c:pt idx="102">
                  <c:v>6089</c:v>
                </c:pt>
                <c:pt idx="103">
                  <c:v>6214</c:v>
                </c:pt>
                <c:pt idx="104">
                  <c:v>6222.5</c:v>
                </c:pt>
                <c:pt idx="105">
                  <c:v>6234.5</c:v>
                </c:pt>
                <c:pt idx="106">
                  <c:v>6238</c:v>
                </c:pt>
                <c:pt idx="107">
                  <c:v>6617.5</c:v>
                </c:pt>
                <c:pt idx="108">
                  <c:v>6681</c:v>
                </c:pt>
                <c:pt idx="109">
                  <c:v>6681</c:v>
                </c:pt>
                <c:pt idx="110">
                  <c:v>6732.5</c:v>
                </c:pt>
                <c:pt idx="111">
                  <c:v>6741</c:v>
                </c:pt>
                <c:pt idx="112">
                  <c:v>6753</c:v>
                </c:pt>
                <c:pt idx="113">
                  <c:v>6811.5</c:v>
                </c:pt>
                <c:pt idx="114">
                  <c:v>6825</c:v>
                </c:pt>
                <c:pt idx="115">
                  <c:v>6869.5</c:v>
                </c:pt>
                <c:pt idx="116">
                  <c:v>7292</c:v>
                </c:pt>
                <c:pt idx="117">
                  <c:v>7300.5</c:v>
                </c:pt>
                <c:pt idx="118">
                  <c:v>7304</c:v>
                </c:pt>
                <c:pt idx="119">
                  <c:v>7333</c:v>
                </c:pt>
                <c:pt idx="120">
                  <c:v>7345</c:v>
                </c:pt>
                <c:pt idx="121">
                  <c:v>7448</c:v>
                </c:pt>
                <c:pt idx="122">
                  <c:v>7472</c:v>
                </c:pt>
                <c:pt idx="123">
                  <c:v>7583</c:v>
                </c:pt>
                <c:pt idx="124">
                  <c:v>7902</c:v>
                </c:pt>
                <c:pt idx="125">
                  <c:v>8006</c:v>
                </c:pt>
                <c:pt idx="126">
                  <c:v>8627</c:v>
                </c:pt>
                <c:pt idx="127">
                  <c:v>8663</c:v>
                </c:pt>
                <c:pt idx="128">
                  <c:v>8735</c:v>
                </c:pt>
                <c:pt idx="129">
                  <c:v>10337</c:v>
                </c:pt>
                <c:pt idx="130">
                  <c:v>10441</c:v>
                </c:pt>
                <c:pt idx="131">
                  <c:v>11068</c:v>
                </c:pt>
                <c:pt idx="132">
                  <c:v>12867.5</c:v>
                </c:pt>
                <c:pt idx="133">
                  <c:v>12967</c:v>
                </c:pt>
                <c:pt idx="134">
                  <c:v>12970.5</c:v>
                </c:pt>
                <c:pt idx="135">
                  <c:v>12972</c:v>
                </c:pt>
                <c:pt idx="136">
                  <c:v>13463</c:v>
                </c:pt>
                <c:pt idx="137">
                  <c:v>13562.5</c:v>
                </c:pt>
                <c:pt idx="138">
                  <c:v>13570</c:v>
                </c:pt>
                <c:pt idx="139">
                  <c:v>14263</c:v>
                </c:pt>
                <c:pt idx="140">
                  <c:v>14820.5</c:v>
                </c:pt>
                <c:pt idx="141">
                  <c:v>14870</c:v>
                </c:pt>
                <c:pt idx="142">
                  <c:v>14927</c:v>
                </c:pt>
                <c:pt idx="143">
                  <c:v>15260</c:v>
                </c:pt>
                <c:pt idx="144">
                  <c:v>15533</c:v>
                </c:pt>
                <c:pt idx="145">
                  <c:v>15538</c:v>
                </c:pt>
                <c:pt idx="146">
                  <c:v>15553</c:v>
                </c:pt>
                <c:pt idx="147">
                  <c:v>15580</c:v>
                </c:pt>
                <c:pt idx="148">
                  <c:v>16053</c:v>
                </c:pt>
                <c:pt idx="149">
                  <c:v>16071</c:v>
                </c:pt>
                <c:pt idx="150">
                  <c:v>16167.5</c:v>
                </c:pt>
                <c:pt idx="151">
                  <c:v>16173</c:v>
                </c:pt>
                <c:pt idx="152">
                  <c:v>16214</c:v>
                </c:pt>
                <c:pt idx="153">
                  <c:v>16281</c:v>
                </c:pt>
                <c:pt idx="154">
                  <c:v>16615.5</c:v>
                </c:pt>
                <c:pt idx="155">
                  <c:v>16620.5</c:v>
                </c:pt>
                <c:pt idx="156">
                  <c:v>16641</c:v>
                </c:pt>
                <c:pt idx="157">
                  <c:v>16643</c:v>
                </c:pt>
                <c:pt idx="158">
                  <c:v>16644.5</c:v>
                </c:pt>
                <c:pt idx="159">
                  <c:v>16667</c:v>
                </c:pt>
                <c:pt idx="160">
                  <c:v>16672</c:v>
                </c:pt>
                <c:pt idx="161">
                  <c:v>16693</c:v>
                </c:pt>
                <c:pt idx="162">
                  <c:v>16720</c:v>
                </c:pt>
                <c:pt idx="163">
                  <c:v>16730.5</c:v>
                </c:pt>
                <c:pt idx="164">
                  <c:v>16730.5</c:v>
                </c:pt>
                <c:pt idx="165">
                  <c:v>16780</c:v>
                </c:pt>
                <c:pt idx="166">
                  <c:v>16787</c:v>
                </c:pt>
                <c:pt idx="167">
                  <c:v>16792</c:v>
                </c:pt>
                <c:pt idx="168">
                  <c:v>16845</c:v>
                </c:pt>
                <c:pt idx="169">
                  <c:v>16848.5</c:v>
                </c:pt>
                <c:pt idx="170">
                  <c:v>16852</c:v>
                </c:pt>
                <c:pt idx="171">
                  <c:v>16862.5</c:v>
                </c:pt>
                <c:pt idx="172">
                  <c:v>17272.5</c:v>
                </c:pt>
                <c:pt idx="173">
                  <c:v>17307</c:v>
                </c:pt>
                <c:pt idx="174">
                  <c:v>17310.5</c:v>
                </c:pt>
                <c:pt idx="175">
                  <c:v>17319</c:v>
                </c:pt>
                <c:pt idx="176">
                  <c:v>17327.5</c:v>
                </c:pt>
                <c:pt idx="177">
                  <c:v>17343</c:v>
                </c:pt>
                <c:pt idx="178">
                  <c:v>17430.5</c:v>
                </c:pt>
                <c:pt idx="179">
                  <c:v>17452.5</c:v>
                </c:pt>
                <c:pt idx="180">
                  <c:v>17452.5</c:v>
                </c:pt>
                <c:pt idx="181">
                  <c:v>17484</c:v>
                </c:pt>
                <c:pt idx="182">
                  <c:v>17786</c:v>
                </c:pt>
                <c:pt idx="183">
                  <c:v>17807</c:v>
                </c:pt>
                <c:pt idx="184">
                  <c:v>17855</c:v>
                </c:pt>
                <c:pt idx="185">
                  <c:v>17890</c:v>
                </c:pt>
                <c:pt idx="186">
                  <c:v>17890.5</c:v>
                </c:pt>
                <c:pt idx="187">
                  <c:v>17890.5</c:v>
                </c:pt>
                <c:pt idx="188">
                  <c:v>17890.5</c:v>
                </c:pt>
                <c:pt idx="189">
                  <c:v>18005</c:v>
                </c:pt>
                <c:pt idx="190">
                  <c:v>18087.5</c:v>
                </c:pt>
                <c:pt idx="191">
                  <c:v>18087.5</c:v>
                </c:pt>
                <c:pt idx="192">
                  <c:v>18099.5</c:v>
                </c:pt>
                <c:pt idx="193">
                  <c:v>18494.5</c:v>
                </c:pt>
                <c:pt idx="194">
                  <c:v>18494.5</c:v>
                </c:pt>
                <c:pt idx="195">
                  <c:v>18494.5</c:v>
                </c:pt>
                <c:pt idx="196">
                  <c:v>18495</c:v>
                </c:pt>
                <c:pt idx="197">
                  <c:v>18606</c:v>
                </c:pt>
                <c:pt idx="198">
                  <c:v>18609.5</c:v>
                </c:pt>
                <c:pt idx="199">
                  <c:v>18618</c:v>
                </c:pt>
                <c:pt idx="200">
                  <c:v>18651</c:v>
                </c:pt>
                <c:pt idx="201">
                  <c:v>18710.5</c:v>
                </c:pt>
                <c:pt idx="202">
                  <c:v>18710.5</c:v>
                </c:pt>
                <c:pt idx="203">
                  <c:v>18710.5</c:v>
                </c:pt>
                <c:pt idx="204">
                  <c:v>19069.5</c:v>
                </c:pt>
                <c:pt idx="205">
                  <c:v>19081.5</c:v>
                </c:pt>
                <c:pt idx="206">
                  <c:v>19105.5</c:v>
                </c:pt>
                <c:pt idx="207">
                  <c:v>19114</c:v>
                </c:pt>
                <c:pt idx="208">
                  <c:v>19122.5</c:v>
                </c:pt>
                <c:pt idx="209">
                  <c:v>19122.5</c:v>
                </c:pt>
                <c:pt idx="210">
                  <c:v>19153.5</c:v>
                </c:pt>
                <c:pt idx="211">
                  <c:v>19153.5</c:v>
                </c:pt>
                <c:pt idx="212">
                  <c:v>19257</c:v>
                </c:pt>
                <c:pt idx="213">
                  <c:v>19282</c:v>
                </c:pt>
                <c:pt idx="214">
                  <c:v>19282</c:v>
                </c:pt>
                <c:pt idx="215">
                  <c:v>19282</c:v>
                </c:pt>
                <c:pt idx="216">
                  <c:v>19285</c:v>
                </c:pt>
                <c:pt idx="217">
                  <c:v>19297</c:v>
                </c:pt>
                <c:pt idx="218">
                  <c:v>19314.5</c:v>
                </c:pt>
                <c:pt idx="219">
                  <c:v>19321.5</c:v>
                </c:pt>
                <c:pt idx="220">
                  <c:v>19321.5</c:v>
                </c:pt>
                <c:pt idx="221">
                  <c:v>19321.5</c:v>
                </c:pt>
                <c:pt idx="222">
                  <c:v>19337</c:v>
                </c:pt>
                <c:pt idx="223">
                  <c:v>19746</c:v>
                </c:pt>
                <c:pt idx="224">
                  <c:v>19754</c:v>
                </c:pt>
                <c:pt idx="225">
                  <c:v>19770</c:v>
                </c:pt>
                <c:pt idx="226">
                  <c:v>19805.5</c:v>
                </c:pt>
                <c:pt idx="227">
                  <c:v>19824.5</c:v>
                </c:pt>
                <c:pt idx="228">
                  <c:v>19824.5</c:v>
                </c:pt>
                <c:pt idx="229">
                  <c:v>19854</c:v>
                </c:pt>
                <c:pt idx="230">
                  <c:v>19871</c:v>
                </c:pt>
                <c:pt idx="231">
                  <c:v>19896.5</c:v>
                </c:pt>
                <c:pt idx="232">
                  <c:v>19896.5</c:v>
                </c:pt>
                <c:pt idx="233">
                  <c:v>19914</c:v>
                </c:pt>
                <c:pt idx="234">
                  <c:v>19951.5</c:v>
                </c:pt>
                <c:pt idx="235">
                  <c:v>19951.5</c:v>
                </c:pt>
                <c:pt idx="236">
                  <c:v>19989</c:v>
                </c:pt>
                <c:pt idx="237">
                  <c:v>20013</c:v>
                </c:pt>
                <c:pt idx="238">
                  <c:v>20364.5</c:v>
                </c:pt>
                <c:pt idx="239">
                  <c:v>20432</c:v>
                </c:pt>
                <c:pt idx="240">
                  <c:v>20460.5</c:v>
                </c:pt>
                <c:pt idx="241">
                  <c:v>20461</c:v>
                </c:pt>
                <c:pt idx="242">
                  <c:v>20462</c:v>
                </c:pt>
                <c:pt idx="243">
                  <c:v>20473</c:v>
                </c:pt>
                <c:pt idx="244">
                  <c:v>20476.5</c:v>
                </c:pt>
                <c:pt idx="245">
                  <c:v>20492</c:v>
                </c:pt>
                <c:pt idx="246">
                  <c:v>20495.5</c:v>
                </c:pt>
                <c:pt idx="247">
                  <c:v>20497</c:v>
                </c:pt>
                <c:pt idx="248">
                  <c:v>20523</c:v>
                </c:pt>
                <c:pt idx="249">
                  <c:v>20524.5</c:v>
                </c:pt>
                <c:pt idx="250">
                  <c:v>20533</c:v>
                </c:pt>
                <c:pt idx="251">
                  <c:v>20533</c:v>
                </c:pt>
                <c:pt idx="252">
                  <c:v>20533</c:v>
                </c:pt>
                <c:pt idx="253">
                  <c:v>20540</c:v>
                </c:pt>
                <c:pt idx="254">
                  <c:v>20548.5</c:v>
                </c:pt>
                <c:pt idx="255">
                  <c:v>20554</c:v>
                </c:pt>
                <c:pt idx="256">
                  <c:v>20554</c:v>
                </c:pt>
                <c:pt idx="257">
                  <c:v>20557</c:v>
                </c:pt>
                <c:pt idx="258">
                  <c:v>20560.5</c:v>
                </c:pt>
                <c:pt idx="259">
                  <c:v>20617</c:v>
                </c:pt>
                <c:pt idx="260">
                  <c:v>21003.5</c:v>
                </c:pt>
                <c:pt idx="261">
                  <c:v>21036</c:v>
                </c:pt>
                <c:pt idx="262">
                  <c:v>21183.5</c:v>
                </c:pt>
                <c:pt idx="263">
                  <c:v>21189</c:v>
                </c:pt>
                <c:pt idx="264">
                  <c:v>21707.5</c:v>
                </c:pt>
                <c:pt idx="265">
                  <c:v>21707.5</c:v>
                </c:pt>
                <c:pt idx="266">
                  <c:v>21707.5</c:v>
                </c:pt>
                <c:pt idx="267">
                  <c:v>21707.5</c:v>
                </c:pt>
                <c:pt idx="268">
                  <c:v>21707.5</c:v>
                </c:pt>
                <c:pt idx="269">
                  <c:v>21709</c:v>
                </c:pt>
                <c:pt idx="270">
                  <c:v>21709</c:v>
                </c:pt>
                <c:pt idx="271">
                  <c:v>21709</c:v>
                </c:pt>
                <c:pt idx="272">
                  <c:v>21709</c:v>
                </c:pt>
                <c:pt idx="273">
                  <c:v>21709</c:v>
                </c:pt>
                <c:pt idx="274">
                  <c:v>21709</c:v>
                </c:pt>
                <c:pt idx="275">
                  <c:v>21748</c:v>
                </c:pt>
                <c:pt idx="276">
                  <c:v>21748</c:v>
                </c:pt>
                <c:pt idx="277">
                  <c:v>21748</c:v>
                </c:pt>
                <c:pt idx="278">
                  <c:v>21800</c:v>
                </c:pt>
                <c:pt idx="279">
                  <c:v>21800</c:v>
                </c:pt>
                <c:pt idx="280">
                  <c:v>21800</c:v>
                </c:pt>
                <c:pt idx="281">
                  <c:v>21800</c:v>
                </c:pt>
                <c:pt idx="282">
                  <c:v>21800</c:v>
                </c:pt>
                <c:pt idx="283">
                  <c:v>21800</c:v>
                </c:pt>
                <c:pt idx="284">
                  <c:v>21805</c:v>
                </c:pt>
                <c:pt idx="285">
                  <c:v>21829</c:v>
                </c:pt>
                <c:pt idx="286">
                  <c:v>21832.5</c:v>
                </c:pt>
                <c:pt idx="287">
                  <c:v>21832.5</c:v>
                </c:pt>
                <c:pt idx="288">
                  <c:v>21832.5</c:v>
                </c:pt>
                <c:pt idx="289">
                  <c:v>21832.5</c:v>
                </c:pt>
                <c:pt idx="290">
                  <c:v>21832.5</c:v>
                </c:pt>
                <c:pt idx="291">
                  <c:v>21832.5</c:v>
                </c:pt>
                <c:pt idx="292">
                  <c:v>21836</c:v>
                </c:pt>
                <c:pt idx="293">
                  <c:v>21836</c:v>
                </c:pt>
                <c:pt idx="294">
                  <c:v>21836</c:v>
                </c:pt>
                <c:pt idx="295">
                  <c:v>21836</c:v>
                </c:pt>
                <c:pt idx="296">
                  <c:v>21836</c:v>
                </c:pt>
                <c:pt idx="297">
                  <c:v>21836</c:v>
                </c:pt>
                <c:pt idx="298">
                  <c:v>21839.5</c:v>
                </c:pt>
                <c:pt idx="299">
                  <c:v>21839.5</c:v>
                </c:pt>
                <c:pt idx="300">
                  <c:v>21839.5</c:v>
                </c:pt>
                <c:pt idx="301">
                  <c:v>21839.5</c:v>
                </c:pt>
                <c:pt idx="302">
                  <c:v>21839.5</c:v>
                </c:pt>
                <c:pt idx="303">
                  <c:v>21839.5</c:v>
                </c:pt>
                <c:pt idx="304">
                  <c:v>21848</c:v>
                </c:pt>
                <c:pt idx="305">
                  <c:v>21848</c:v>
                </c:pt>
                <c:pt idx="306">
                  <c:v>21848</c:v>
                </c:pt>
                <c:pt idx="307">
                  <c:v>21848</c:v>
                </c:pt>
                <c:pt idx="308">
                  <c:v>21848</c:v>
                </c:pt>
                <c:pt idx="309">
                  <c:v>21848</c:v>
                </c:pt>
                <c:pt idx="310">
                  <c:v>22247.5</c:v>
                </c:pt>
                <c:pt idx="311">
                  <c:v>22332</c:v>
                </c:pt>
                <c:pt idx="312">
                  <c:v>22332</c:v>
                </c:pt>
                <c:pt idx="313">
                  <c:v>22332</c:v>
                </c:pt>
                <c:pt idx="314">
                  <c:v>22332</c:v>
                </c:pt>
                <c:pt idx="315">
                  <c:v>22332</c:v>
                </c:pt>
                <c:pt idx="316">
                  <c:v>22332</c:v>
                </c:pt>
                <c:pt idx="317">
                  <c:v>22429.5</c:v>
                </c:pt>
                <c:pt idx="318">
                  <c:v>22451.5</c:v>
                </c:pt>
                <c:pt idx="319">
                  <c:v>22470.5</c:v>
                </c:pt>
                <c:pt idx="320">
                  <c:v>22471</c:v>
                </c:pt>
                <c:pt idx="321">
                  <c:v>22471</c:v>
                </c:pt>
                <c:pt idx="322">
                  <c:v>22471</c:v>
                </c:pt>
                <c:pt idx="323">
                  <c:v>22471</c:v>
                </c:pt>
                <c:pt idx="324">
                  <c:v>22471</c:v>
                </c:pt>
                <c:pt idx="325">
                  <c:v>22471</c:v>
                </c:pt>
                <c:pt idx="326">
                  <c:v>22494.5</c:v>
                </c:pt>
                <c:pt idx="327">
                  <c:v>22894.5</c:v>
                </c:pt>
                <c:pt idx="328">
                  <c:v>22903</c:v>
                </c:pt>
                <c:pt idx="329">
                  <c:v>22950</c:v>
                </c:pt>
                <c:pt idx="330">
                  <c:v>22987</c:v>
                </c:pt>
                <c:pt idx="331">
                  <c:v>22989</c:v>
                </c:pt>
                <c:pt idx="332">
                  <c:v>23015</c:v>
                </c:pt>
                <c:pt idx="333">
                  <c:v>23015</c:v>
                </c:pt>
                <c:pt idx="334">
                  <c:v>23015</c:v>
                </c:pt>
                <c:pt idx="335">
                  <c:v>23030.5</c:v>
                </c:pt>
                <c:pt idx="336">
                  <c:v>23030.5</c:v>
                </c:pt>
                <c:pt idx="337">
                  <c:v>23030.5</c:v>
                </c:pt>
                <c:pt idx="338">
                  <c:v>23031.5</c:v>
                </c:pt>
                <c:pt idx="339">
                  <c:v>23035</c:v>
                </c:pt>
                <c:pt idx="340">
                  <c:v>23047.5</c:v>
                </c:pt>
                <c:pt idx="341">
                  <c:v>23047.5</c:v>
                </c:pt>
                <c:pt idx="342">
                  <c:v>23047.5</c:v>
                </c:pt>
                <c:pt idx="343">
                  <c:v>23071.5</c:v>
                </c:pt>
                <c:pt idx="344">
                  <c:v>23071.5</c:v>
                </c:pt>
                <c:pt idx="345">
                  <c:v>23071.5</c:v>
                </c:pt>
                <c:pt idx="346">
                  <c:v>23098.5</c:v>
                </c:pt>
                <c:pt idx="347">
                  <c:v>23140</c:v>
                </c:pt>
                <c:pt idx="348">
                  <c:v>23429</c:v>
                </c:pt>
                <c:pt idx="349">
                  <c:v>23549</c:v>
                </c:pt>
                <c:pt idx="350">
                  <c:v>23557</c:v>
                </c:pt>
                <c:pt idx="351">
                  <c:v>23751</c:v>
                </c:pt>
                <c:pt idx="352">
                  <c:v>24100</c:v>
                </c:pt>
                <c:pt idx="353">
                  <c:v>24105</c:v>
                </c:pt>
                <c:pt idx="354">
                  <c:v>24121.5</c:v>
                </c:pt>
                <c:pt idx="355">
                  <c:v>24157.5</c:v>
                </c:pt>
                <c:pt idx="356">
                  <c:v>24728</c:v>
                </c:pt>
                <c:pt idx="357">
                  <c:v>24745</c:v>
                </c:pt>
                <c:pt idx="358">
                  <c:v>24834</c:v>
                </c:pt>
                <c:pt idx="359">
                  <c:v>25469</c:v>
                </c:pt>
                <c:pt idx="360">
                  <c:v>25943</c:v>
                </c:pt>
                <c:pt idx="361">
                  <c:v>26028</c:v>
                </c:pt>
                <c:pt idx="362">
                  <c:v>26068</c:v>
                </c:pt>
                <c:pt idx="363">
                  <c:v>26193</c:v>
                </c:pt>
                <c:pt idx="364">
                  <c:v>26624</c:v>
                </c:pt>
                <c:pt idx="365">
                  <c:v>26634.5</c:v>
                </c:pt>
                <c:pt idx="366">
                  <c:v>26648.5</c:v>
                </c:pt>
                <c:pt idx="367">
                  <c:v>26783</c:v>
                </c:pt>
                <c:pt idx="368">
                  <c:v>27326</c:v>
                </c:pt>
                <c:pt idx="369">
                  <c:v>27377</c:v>
                </c:pt>
                <c:pt idx="370">
                  <c:v>27389</c:v>
                </c:pt>
                <c:pt idx="371">
                  <c:v>27882</c:v>
                </c:pt>
                <c:pt idx="372">
                  <c:v>27998</c:v>
                </c:pt>
                <c:pt idx="373">
                  <c:v>28175</c:v>
                </c:pt>
              </c:numCache>
            </c:numRef>
          </c:xVal>
          <c:yVal>
            <c:numRef>
              <c:f>Active!$H$21:$H$923</c:f>
              <c:numCache>
                <c:formatCode>General</c:formatCode>
                <c:ptCount val="903"/>
                <c:pt idx="0">
                  <c:v>5.6392000002233544E-2</c:v>
                </c:pt>
                <c:pt idx="1">
                  <c:v>4.635000000052969E-2</c:v>
                </c:pt>
                <c:pt idx="2">
                  <c:v>5.8988999997382052E-2</c:v>
                </c:pt>
                <c:pt idx="4">
                  <c:v>4.7668999999586958E-2</c:v>
                </c:pt>
                <c:pt idx="5">
                  <c:v>1.4609999998356216E-2</c:v>
                </c:pt>
                <c:pt idx="6">
                  <c:v>3.2078000003821217E-2</c:v>
                </c:pt>
                <c:pt idx="7">
                  <c:v>2.6413999999931548E-2</c:v>
                </c:pt>
                <c:pt idx="8">
                  <c:v>1.8156000005546957E-2</c:v>
                </c:pt>
                <c:pt idx="9">
                  <c:v>3.9156000006187242E-2</c:v>
                </c:pt>
                <c:pt idx="10">
                  <c:v>1.9513999999617226E-2</c:v>
                </c:pt>
                <c:pt idx="11">
                  <c:v>5.2181999999447726E-2</c:v>
                </c:pt>
                <c:pt idx="12">
                  <c:v>5.1229999997303821E-2</c:v>
                </c:pt>
                <c:pt idx="13">
                  <c:v>1.4366000003064983E-2</c:v>
                </c:pt>
                <c:pt idx="14">
                  <c:v>2.0042000003741123E-2</c:v>
                </c:pt>
                <c:pt idx="15">
                  <c:v>-5.447999996249564E-3</c:v>
                </c:pt>
                <c:pt idx="16">
                  <c:v>-1.0093999997479841E-2</c:v>
                </c:pt>
                <c:pt idx="17">
                  <c:v>-8.4219999989727512E-3</c:v>
                </c:pt>
                <c:pt idx="18">
                  <c:v>4.5780000000377186E-3</c:v>
                </c:pt>
                <c:pt idx="19">
                  <c:v>9.7760000062407926E-3</c:v>
                </c:pt>
                <c:pt idx="20">
                  <c:v>1.8617999994603451E-2</c:v>
                </c:pt>
                <c:pt idx="21">
                  <c:v>3.1812000001082197E-2</c:v>
                </c:pt>
                <c:pt idx="22">
                  <c:v>2.3202000003948342E-2</c:v>
                </c:pt>
                <c:pt idx="23">
                  <c:v>1.6819999997096602E-2</c:v>
                </c:pt>
                <c:pt idx="24">
                  <c:v>7.1559999996679835E-3</c:v>
                </c:pt>
                <c:pt idx="25">
                  <c:v>3.749200000311248E-2</c:v>
                </c:pt>
                <c:pt idx="26">
                  <c:v>1.1835999997856561E-2</c:v>
                </c:pt>
                <c:pt idx="27">
                  <c:v>3.4180000002379529E-2</c:v>
                </c:pt>
                <c:pt idx="28">
                  <c:v>9.5460000011371449E-3</c:v>
                </c:pt>
                <c:pt idx="29">
                  <c:v>-1.9319999992148951E-3</c:v>
                </c:pt>
                <c:pt idx="30">
                  <c:v>3.0138000001898035E-2</c:v>
                </c:pt>
                <c:pt idx="31">
                  <c:v>-3.3059999987017363E-3</c:v>
                </c:pt>
                <c:pt idx="32">
                  <c:v>1.4694000004965346E-2</c:v>
                </c:pt>
                <c:pt idx="33">
                  <c:v>3.6092000002099667E-2</c:v>
                </c:pt>
                <c:pt idx="34">
                  <c:v>1.1526000002049841E-2</c:v>
                </c:pt>
                <c:pt idx="35">
                  <c:v>2.582000000984408E-3</c:v>
                </c:pt>
                <c:pt idx="36">
                  <c:v>-5.9079999991809018E-3</c:v>
                </c:pt>
                <c:pt idx="37">
                  <c:v>3.7309999970602803E-3</c:v>
                </c:pt>
                <c:pt idx="38">
                  <c:v>8.7200000416487455E-4</c:v>
                </c:pt>
                <c:pt idx="39">
                  <c:v>2.2620000017923303E-3</c:v>
                </c:pt>
                <c:pt idx="40">
                  <c:v>2.3262000002432615E-2</c:v>
                </c:pt>
                <c:pt idx="41">
                  <c:v>-1.8783999999868684E-2</c:v>
                </c:pt>
                <c:pt idx="42">
                  <c:v>4.2939999984810129E-3</c:v>
                </c:pt>
                <c:pt idx="43">
                  <c:v>-7.5299999953131191E-3</c:v>
                </c:pt>
                <c:pt idx="45">
                  <c:v>4.2679999969550408E-3</c:v>
                </c:pt>
                <c:pt idx="46">
                  <c:v>2.7146000000357162E-2</c:v>
                </c:pt>
                <c:pt idx="47">
                  <c:v>2.0154000005277339E-2</c:v>
                </c:pt>
                <c:pt idx="48">
                  <c:v>4.7100000083446503E-3</c:v>
                </c:pt>
                <c:pt idx="49">
                  <c:v>1.1000000013154931E-3</c:v>
                </c:pt>
                <c:pt idx="50">
                  <c:v>1.2490000000980217E-2</c:v>
                </c:pt>
                <c:pt idx="51">
                  <c:v>2.3489999999583233E-2</c:v>
                </c:pt>
                <c:pt idx="53">
                  <c:v>-9.5639999999548309E-3</c:v>
                </c:pt>
                <c:pt idx="57">
                  <c:v>1.4912000006006565E-2</c:v>
                </c:pt>
                <c:pt idx="8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327-4309-ADEE-B93CB415B16A}"/>
            </c:ext>
          </c:extLst>
        </c:ser>
        <c:ser>
          <c:idx val="1"/>
          <c:order val="1"/>
          <c:tx>
            <c:strRef>
              <c:f>Active!$I$20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Active!$F$21:$F$923</c:f>
              <c:numCache>
                <c:formatCode>General</c:formatCode>
                <c:ptCount val="903"/>
                <c:pt idx="0">
                  <c:v>-25736</c:v>
                </c:pt>
                <c:pt idx="1">
                  <c:v>-25175</c:v>
                </c:pt>
                <c:pt idx="2">
                  <c:v>-25174.5</c:v>
                </c:pt>
                <c:pt idx="3">
                  <c:v>-22115</c:v>
                </c:pt>
                <c:pt idx="4">
                  <c:v>-22114.5</c:v>
                </c:pt>
                <c:pt idx="5">
                  <c:v>-19005</c:v>
                </c:pt>
                <c:pt idx="6">
                  <c:v>-18899</c:v>
                </c:pt>
                <c:pt idx="7">
                  <c:v>-18887</c:v>
                </c:pt>
                <c:pt idx="8">
                  <c:v>-18798</c:v>
                </c:pt>
                <c:pt idx="9">
                  <c:v>-18798</c:v>
                </c:pt>
                <c:pt idx="10">
                  <c:v>-18437</c:v>
                </c:pt>
                <c:pt idx="11">
                  <c:v>-17931</c:v>
                </c:pt>
                <c:pt idx="12">
                  <c:v>-17715</c:v>
                </c:pt>
                <c:pt idx="13">
                  <c:v>-17603</c:v>
                </c:pt>
                <c:pt idx="14">
                  <c:v>-17061</c:v>
                </c:pt>
                <c:pt idx="15">
                  <c:v>-17016</c:v>
                </c:pt>
                <c:pt idx="16">
                  <c:v>-16673</c:v>
                </c:pt>
                <c:pt idx="17">
                  <c:v>-16649</c:v>
                </c:pt>
                <c:pt idx="18">
                  <c:v>-16649</c:v>
                </c:pt>
                <c:pt idx="19">
                  <c:v>-16508</c:v>
                </c:pt>
                <c:pt idx="20">
                  <c:v>-16469</c:v>
                </c:pt>
                <c:pt idx="21">
                  <c:v>-15846</c:v>
                </c:pt>
                <c:pt idx="22">
                  <c:v>-15841</c:v>
                </c:pt>
                <c:pt idx="23">
                  <c:v>-15810</c:v>
                </c:pt>
                <c:pt idx="24">
                  <c:v>-15798</c:v>
                </c:pt>
                <c:pt idx="25">
                  <c:v>-15786</c:v>
                </c:pt>
                <c:pt idx="26">
                  <c:v>-15738</c:v>
                </c:pt>
                <c:pt idx="27">
                  <c:v>-15690</c:v>
                </c:pt>
                <c:pt idx="28">
                  <c:v>-15293</c:v>
                </c:pt>
                <c:pt idx="29">
                  <c:v>-15194</c:v>
                </c:pt>
                <c:pt idx="30">
                  <c:v>-15129</c:v>
                </c:pt>
                <c:pt idx="31">
                  <c:v>-15127</c:v>
                </c:pt>
                <c:pt idx="32">
                  <c:v>-15127</c:v>
                </c:pt>
                <c:pt idx="33">
                  <c:v>-15086</c:v>
                </c:pt>
                <c:pt idx="34">
                  <c:v>-14883</c:v>
                </c:pt>
                <c:pt idx="35">
                  <c:v>-14631</c:v>
                </c:pt>
                <c:pt idx="36">
                  <c:v>-14586</c:v>
                </c:pt>
                <c:pt idx="37">
                  <c:v>-14585.5</c:v>
                </c:pt>
                <c:pt idx="38">
                  <c:v>-14576</c:v>
                </c:pt>
                <c:pt idx="39">
                  <c:v>-14571</c:v>
                </c:pt>
                <c:pt idx="40">
                  <c:v>-14571</c:v>
                </c:pt>
                <c:pt idx="41">
                  <c:v>-14528</c:v>
                </c:pt>
                <c:pt idx="42">
                  <c:v>-14427</c:v>
                </c:pt>
                <c:pt idx="43">
                  <c:v>-14135</c:v>
                </c:pt>
                <c:pt idx="44">
                  <c:v>-12794</c:v>
                </c:pt>
                <c:pt idx="45">
                  <c:v>-12794</c:v>
                </c:pt>
                <c:pt idx="46">
                  <c:v>-12093</c:v>
                </c:pt>
                <c:pt idx="47">
                  <c:v>-12057</c:v>
                </c:pt>
                <c:pt idx="48">
                  <c:v>-12055</c:v>
                </c:pt>
                <c:pt idx="49">
                  <c:v>-12050</c:v>
                </c:pt>
                <c:pt idx="50">
                  <c:v>-12045</c:v>
                </c:pt>
                <c:pt idx="51">
                  <c:v>-12045</c:v>
                </c:pt>
                <c:pt idx="52">
                  <c:v>-12041.5</c:v>
                </c:pt>
                <c:pt idx="53">
                  <c:v>-12038</c:v>
                </c:pt>
                <c:pt idx="54">
                  <c:v>-11997</c:v>
                </c:pt>
                <c:pt idx="55">
                  <c:v>-11990</c:v>
                </c:pt>
                <c:pt idx="56">
                  <c:v>-11909.5</c:v>
                </c:pt>
                <c:pt idx="57">
                  <c:v>-11896</c:v>
                </c:pt>
                <c:pt idx="58">
                  <c:v>-11382.5</c:v>
                </c:pt>
                <c:pt idx="59">
                  <c:v>-10826</c:v>
                </c:pt>
                <c:pt idx="60">
                  <c:v>-10790</c:v>
                </c:pt>
                <c:pt idx="61">
                  <c:v>-6524</c:v>
                </c:pt>
                <c:pt idx="62">
                  <c:v>-6479.5</c:v>
                </c:pt>
                <c:pt idx="63">
                  <c:v>-6455.5</c:v>
                </c:pt>
                <c:pt idx="64">
                  <c:v>-6339</c:v>
                </c:pt>
                <c:pt idx="65">
                  <c:v>-4597</c:v>
                </c:pt>
                <c:pt idx="66">
                  <c:v>-4597</c:v>
                </c:pt>
                <c:pt idx="67">
                  <c:v>-4597</c:v>
                </c:pt>
                <c:pt idx="68">
                  <c:v>-3933</c:v>
                </c:pt>
                <c:pt idx="69">
                  <c:v>-3932.5</c:v>
                </c:pt>
                <c:pt idx="70">
                  <c:v>-2170.5</c:v>
                </c:pt>
                <c:pt idx="71">
                  <c:v>-2083</c:v>
                </c:pt>
                <c:pt idx="72">
                  <c:v>-1566.5</c:v>
                </c:pt>
                <c:pt idx="73">
                  <c:v>-1544</c:v>
                </c:pt>
                <c:pt idx="74">
                  <c:v>-1467</c:v>
                </c:pt>
                <c:pt idx="75">
                  <c:v>-1412</c:v>
                </c:pt>
                <c:pt idx="76">
                  <c:v>-1215</c:v>
                </c:pt>
                <c:pt idx="77">
                  <c:v>-1215</c:v>
                </c:pt>
                <c:pt idx="78">
                  <c:v>-1056</c:v>
                </c:pt>
                <c:pt idx="79">
                  <c:v>-780</c:v>
                </c:pt>
                <c:pt idx="80">
                  <c:v>-696.5</c:v>
                </c:pt>
                <c:pt idx="81">
                  <c:v>-696.5</c:v>
                </c:pt>
                <c:pt idx="82">
                  <c:v>-248</c:v>
                </c:pt>
                <c:pt idx="83">
                  <c:v>-176.5</c:v>
                </c:pt>
                <c:pt idx="84">
                  <c:v>-137</c:v>
                </c:pt>
                <c:pt idx="85">
                  <c:v>-125</c:v>
                </c:pt>
                <c:pt idx="86">
                  <c:v>-68.5</c:v>
                </c:pt>
                <c:pt idx="87">
                  <c:v>-25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363</c:v>
                </c:pt>
                <c:pt idx="92">
                  <c:v>1138.5</c:v>
                </c:pt>
                <c:pt idx="93">
                  <c:v>1166</c:v>
                </c:pt>
                <c:pt idx="94">
                  <c:v>1686</c:v>
                </c:pt>
                <c:pt idx="95">
                  <c:v>1854</c:v>
                </c:pt>
                <c:pt idx="96">
                  <c:v>2225</c:v>
                </c:pt>
                <c:pt idx="97">
                  <c:v>2949</c:v>
                </c:pt>
                <c:pt idx="98">
                  <c:v>3584</c:v>
                </c:pt>
                <c:pt idx="99">
                  <c:v>4380</c:v>
                </c:pt>
                <c:pt idx="100">
                  <c:v>6037.5</c:v>
                </c:pt>
                <c:pt idx="101">
                  <c:v>6053</c:v>
                </c:pt>
                <c:pt idx="102">
                  <c:v>6089</c:v>
                </c:pt>
                <c:pt idx="103">
                  <c:v>6214</c:v>
                </c:pt>
                <c:pt idx="104">
                  <c:v>6222.5</c:v>
                </c:pt>
                <c:pt idx="105">
                  <c:v>6234.5</c:v>
                </c:pt>
                <c:pt idx="106">
                  <c:v>6238</c:v>
                </c:pt>
                <c:pt idx="107">
                  <c:v>6617.5</c:v>
                </c:pt>
                <c:pt idx="108">
                  <c:v>6681</c:v>
                </c:pt>
                <c:pt idx="109">
                  <c:v>6681</c:v>
                </c:pt>
                <c:pt idx="110">
                  <c:v>6732.5</c:v>
                </c:pt>
                <c:pt idx="111">
                  <c:v>6741</c:v>
                </c:pt>
                <c:pt idx="112">
                  <c:v>6753</c:v>
                </c:pt>
                <c:pt idx="113">
                  <c:v>6811.5</c:v>
                </c:pt>
                <c:pt idx="114">
                  <c:v>6825</c:v>
                </c:pt>
                <c:pt idx="115">
                  <c:v>6869.5</c:v>
                </c:pt>
                <c:pt idx="116">
                  <c:v>7292</c:v>
                </c:pt>
                <c:pt idx="117">
                  <c:v>7300.5</c:v>
                </c:pt>
                <c:pt idx="118">
                  <c:v>7304</c:v>
                </c:pt>
                <c:pt idx="119">
                  <c:v>7333</c:v>
                </c:pt>
                <c:pt idx="120">
                  <c:v>7345</c:v>
                </c:pt>
                <c:pt idx="121">
                  <c:v>7448</c:v>
                </c:pt>
                <c:pt idx="122">
                  <c:v>7472</c:v>
                </c:pt>
                <c:pt idx="123">
                  <c:v>7583</c:v>
                </c:pt>
                <c:pt idx="124">
                  <c:v>7902</c:v>
                </c:pt>
                <c:pt idx="125">
                  <c:v>8006</c:v>
                </c:pt>
                <c:pt idx="126">
                  <c:v>8627</c:v>
                </c:pt>
                <c:pt idx="127">
                  <c:v>8663</c:v>
                </c:pt>
                <c:pt idx="128">
                  <c:v>8735</c:v>
                </c:pt>
                <c:pt idx="129">
                  <c:v>10337</c:v>
                </c:pt>
                <c:pt idx="130">
                  <c:v>10441</c:v>
                </c:pt>
                <c:pt idx="131">
                  <c:v>11068</c:v>
                </c:pt>
                <c:pt idx="132">
                  <c:v>12867.5</c:v>
                </c:pt>
                <c:pt idx="133">
                  <c:v>12967</c:v>
                </c:pt>
                <c:pt idx="134">
                  <c:v>12970.5</c:v>
                </c:pt>
                <c:pt idx="135">
                  <c:v>12972</c:v>
                </c:pt>
                <c:pt idx="136">
                  <c:v>13463</c:v>
                </c:pt>
                <c:pt idx="137">
                  <c:v>13562.5</c:v>
                </c:pt>
                <c:pt idx="138">
                  <c:v>13570</c:v>
                </c:pt>
                <c:pt idx="139">
                  <c:v>14263</c:v>
                </c:pt>
                <c:pt idx="140">
                  <c:v>14820.5</c:v>
                </c:pt>
                <c:pt idx="141">
                  <c:v>14870</c:v>
                </c:pt>
                <c:pt idx="142">
                  <c:v>14927</c:v>
                </c:pt>
                <c:pt idx="143">
                  <c:v>15260</c:v>
                </c:pt>
                <c:pt idx="144">
                  <c:v>15533</c:v>
                </c:pt>
                <c:pt idx="145">
                  <c:v>15538</c:v>
                </c:pt>
                <c:pt idx="146">
                  <c:v>15553</c:v>
                </c:pt>
                <c:pt idx="147">
                  <c:v>15580</c:v>
                </c:pt>
                <c:pt idx="148">
                  <c:v>16053</c:v>
                </c:pt>
                <c:pt idx="149">
                  <c:v>16071</c:v>
                </c:pt>
                <c:pt idx="150">
                  <c:v>16167.5</c:v>
                </c:pt>
                <c:pt idx="151">
                  <c:v>16173</c:v>
                </c:pt>
                <c:pt idx="152">
                  <c:v>16214</c:v>
                </c:pt>
                <c:pt idx="153">
                  <c:v>16281</c:v>
                </c:pt>
                <c:pt idx="154">
                  <c:v>16615.5</c:v>
                </c:pt>
                <c:pt idx="155">
                  <c:v>16620.5</c:v>
                </c:pt>
                <c:pt idx="156">
                  <c:v>16641</c:v>
                </c:pt>
                <c:pt idx="157">
                  <c:v>16643</c:v>
                </c:pt>
                <c:pt idx="158">
                  <c:v>16644.5</c:v>
                </c:pt>
                <c:pt idx="159">
                  <c:v>16667</c:v>
                </c:pt>
                <c:pt idx="160">
                  <c:v>16672</c:v>
                </c:pt>
                <c:pt idx="161">
                  <c:v>16693</c:v>
                </c:pt>
                <c:pt idx="162">
                  <c:v>16720</c:v>
                </c:pt>
                <c:pt idx="163">
                  <c:v>16730.5</c:v>
                </c:pt>
                <c:pt idx="164">
                  <c:v>16730.5</c:v>
                </c:pt>
                <c:pt idx="165">
                  <c:v>16780</c:v>
                </c:pt>
                <c:pt idx="166">
                  <c:v>16787</c:v>
                </c:pt>
                <c:pt idx="167">
                  <c:v>16792</c:v>
                </c:pt>
                <c:pt idx="168">
                  <c:v>16845</c:v>
                </c:pt>
                <c:pt idx="169">
                  <c:v>16848.5</c:v>
                </c:pt>
                <c:pt idx="170">
                  <c:v>16852</c:v>
                </c:pt>
                <c:pt idx="171">
                  <c:v>16862.5</c:v>
                </c:pt>
                <c:pt idx="172">
                  <c:v>17272.5</c:v>
                </c:pt>
                <c:pt idx="173">
                  <c:v>17307</c:v>
                </c:pt>
                <c:pt idx="174">
                  <c:v>17310.5</c:v>
                </c:pt>
                <c:pt idx="175">
                  <c:v>17319</c:v>
                </c:pt>
                <c:pt idx="176">
                  <c:v>17327.5</c:v>
                </c:pt>
                <c:pt idx="177">
                  <c:v>17343</c:v>
                </c:pt>
                <c:pt idx="178">
                  <c:v>17430.5</c:v>
                </c:pt>
                <c:pt idx="179">
                  <c:v>17452.5</c:v>
                </c:pt>
                <c:pt idx="180">
                  <c:v>17452.5</c:v>
                </c:pt>
                <c:pt idx="181">
                  <c:v>17484</c:v>
                </c:pt>
                <c:pt idx="182">
                  <c:v>17786</c:v>
                </c:pt>
                <c:pt idx="183">
                  <c:v>17807</c:v>
                </c:pt>
                <c:pt idx="184">
                  <c:v>17855</c:v>
                </c:pt>
                <c:pt idx="185">
                  <c:v>17890</c:v>
                </c:pt>
                <c:pt idx="186">
                  <c:v>17890.5</c:v>
                </c:pt>
                <c:pt idx="187">
                  <c:v>17890.5</c:v>
                </c:pt>
                <c:pt idx="188">
                  <c:v>17890.5</c:v>
                </c:pt>
                <c:pt idx="189">
                  <c:v>18005</c:v>
                </c:pt>
                <c:pt idx="190">
                  <c:v>18087.5</c:v>
                </c:pt>
                <c:pt idx="191">
                  <c:v>18087.5</c:v>
                </c:pt>
                <c:pt idx="192">
                  <c:v>18099.5</c:v>
                </c:pt>
                <c:pt idx="193">
                  <c:v>18494.5</c:v>
                </c:pt>
                <c:pt idx="194">
                  <c:v>18494.5</c:v>
                </c:pt>
                <c:pt idx="195">
                  <c:v>18494.5</c:v>
                </c:pt>
                <c:pt idx="196">
                  <c:v>18495</c:v>
                </c:pt>
                <c:pt idx="197">
                  <c:v>18606</c:v>
                </c:pt>
                <c:pt idx="198">
                  <c:v>18609.5</c:v>
                </c:pt>
                <c:pt idx="199">
                  <c:v>18618</c:v>
                </c:pt>
                <c:pt idx="200">
                  <c:v>18651</c:v>
                </c:pt>
                <c:pt idx="201">
                  <c:v>18710.5</c:v>
                </c:pt>
                <c:pt idx="202">
                  <c:v>18710.5</c:v>
                </c:pt>
                <c:pt idx="203">
                  <c:v>18710.5</c:v>
                </c:pt>
                <c:pt idx="204">
                  <c:v>19069.5</c:v>
                </c:pt>
                <c:pt idx="205">
                  <c:v>19081.5</c:v>
                </c:pt>
                <c:pt idx="206">
                  <c:v>19105.5</c:v>
                </c:pt>
                <c:pt idx="207">
                  <c:v>19114</c:v>
                </c:pt>
                <c:pt idx="208">
                  <c:v>19122.5</c:v>
                </c:pt>
                <c:pt idx="209">
                  <c:v>19122.5</c:v>
                </c:pt>
                <c:pt idx="210">
                  <c:v>19153.5</c:v>
                </c:pt>
                <c:pt idx="211">
                  <c:v>19153.5</c:v>
                </c:pt>
                <c:pt idx="212">
                  <c:v>19257</c:v>
                </c:pt>
                <c:pt idx="213">
                  <c:v>19282</c:v>
                </c:pt>
                <c:pt idx="214">
                  <c:v>19282</c:v>
                </c:pt>
                <c:pt idx="215">
                  <c:v>19282</c:v>
                </c:pt>
                <c:pt idx="216">
                  <c:v>19285</c:v>
                </c:pt>
                <c:pt idx="217">
                  <c:v>19297</c:v>
                </c:pt>
                <c:pt idx="218">
                  <c:v>19314.5</c:v>
                </c:pt>
                <c:pt idx="219">
                  <c:v>19321.5</c:v>
                </c:pt>
                <c:pt idx="220">
                  <c:v>19321.5</c:v>
                </c:pt>
                <c:pt idx="221">
                  <c:v>19321.5</c:v>
                </c:pt>
                <c:pt idx="222">
                  <c:v>19337</c:v>
                </c:pt>
                <c:pt idx="223">
                  <c:v>19746</c:v>
                </c:pt>
                <c:pt idx="224">
                  <c:v>19754</c:v>
                </c:pt>
                <c:pt idx="225">
                  <c:v>19770</c:v>
                </c:pt>
                <c:pt idx="226">
                  <c:v>19805.5</c:v>
                </c:pt>
                <c:pt idx="227">
                  <c:v>19824.5</c:v>
                </c:pt>
                <c:pt idx="228">
                  <c:v>19824.5</c:v>
                </c:pt>
                <c:pt idx="229">
                  <c:v>19854</c:v>
                </c:pt>
                <c:pt idx="230">
                  <c:v>19871</c:v>
                </c:pt>
                <c:pt idx="231">
                  <c:v>19896.5</c:v>
                </c:pt>
                <c:pt idx="232">
                  <c:v>19896.5</c:v>
                </c:pt>
                <c:pt idx="233">
                  <c:v>19914</c:v>
                </c:pt>
                <c:pt idx="234">
                  <c:v>19951.5</c:v>
                </c:pt>
                <c:pt idx="235">
                  <c:v>19951.5</c:v>
                </c:pt>
                <c:pt idx="236">
                  <c:v>19989</c:v>
                </c:pt>
                <c:pt idx="237">
                  <c:v>20013</c:v>
                </c:pt>
                <c:pt idx="238">
                  <c:v>20364.5</c:v>
                </c:pt>
                <c:pt idx="239">
                  <c:v>20432</c:v>
                </c:pt>
                <c:pt idx="240">
                  <c:v>20460.5</c:v>
                </c:pt>
                <c:pt idx="241">
                  <c:v>20461</c:v>
                </c:pt>
                <c:pt idx="242">
                  <c:v>20462</c:v>
                </c:pt>
                <c:pt idx="243">
                  <c:v>20473</c:v>
                </c:pt>
                <c:pt idx="244">
                  <c:v>20476.5</c:v>
                </c:pt>
                <c:pt idx="245">
                  <c:v>20492</c:v>
                </c:pt>
                <c:pt idx="246">
                  <c:v>20495.5</c:v>
                </c:pt>
                <c:pt idx="247">
                  <c:v>20497</c:v>
                </c:pt>
                <c:pt idx="248">
                  <c:v>20523</c:v>
                </c:pt>
                <c:pt idx="249">
                  <c:v>20524.5</c:v>
                </c:pt>
                <c:pt idx="250">
                  <c:v>20533</c:v>
                </c:pt>
                <c:pt idx="251">
                  <c:v>20533</c:v>
                </c:pt>
                <c:pt idx="252">
                  <c:v>20533</c:v>
                </c:pt>
                <c:pt idx="253">
                  <c:v>20540</c:v>
                </c:pt>
                <c:pt idx="254">
                  <c:v>20548.5</c:v>
                </c:pt>
                <c:pt idx="255">
                  <c:v>20554</c:v>
                </c:pt>
                <c:pt idx="256">
                  <c:v>20554</c:v>
                </c:pt>
                <c:pt idx="257">
                  <c:v>20557</c:v>
                </c:pt>
                <c:pt idx="258">
                  <c:v>20560.5</c:v>
                </c:pt>
                <c:pt idx="259">
                  <c:v>20617</c:v>
                </c:pt>
                <c:pt idx="260">
                  <c:v>21003.5</c:v>
                </c:pt>
                <c:pt idx="261">
                  <c:v>21036</c:v>
                </c:pt>
                <c:pt idx="262">
                  <c:v>21183.5</c:v>
                </c:pt>
                <c:pt idx="263">
                  <c:v>21189</c:v>
                </c:pt>
                <c:pt idx="264">
                  <c:v>21707.5</c:v>
                </c:pt>
                <c:pt idx="265">
                  <c:v>21707.5</c:v>
                </c:pt>
                <c:pt idx="266">
                  <c:v>21707.5</c:v>
                </c:pt>
                <c:pt idx="267">
                  <c:v>21707.5</c:v>
                </c:pt>
                <c:pt idx="268">
                  <c:v>21707.5</c:v>
                </c:pt>
                <c:pt idx="269">
                  <c:v>21709</c:v>
                </c:pt>
                <c:pt idx="270">
                  <c:v>21709</c:v>
                </c:pt>
                <c:pt idx="271">
                  <c:v>21709</c:v>
                </c:pt>
                <c:pt idx="272">
                  <c:v>21709</c:v>
                </c:pt>
                <c:pt idx="273">
                  <c:v>21709</c:v>
                </c:pt>
                <c:pt idx="274">
                  <c:v>21709</c:v>
                </c:pt>
                <c:pt idx="275">
                  <c:v>21748</c:v>
                </c:pt>
                <c:pt idx="276">
                  <c:v>21748</c:v>
                </c:pt>
                <c:pt idx="277">
                  <c:v>21748</c:v>
                </c:pt>
                <c:pt idx="278">
                  <c:v>21800</c:v>
                </c:pt>
                <c:pt idx="279">
                  <c:v>21800</c:v>
                </c:pt>
                <c:pt idx="280">
                  <c:v>21800</c:v>
                </c:pt>
                <c:pt idx="281">
                  <c:v>21800</c:v>
                </c:pt>
                <c:pt idx="282">
                  <c:v>21800</c:v>
                </c:pt>
                <c:pt idx="283">
                  <c:v>21800</c:v>
                </c:pt>
                <c:pt idx="284">
                  <c:v>21805</c:v>
                </c:pt>
                <c:pt idx="285">
                  <c:v>21829</c:v>
                </c:pt>
                <c:pt idx="286">
                  <c:v>21832.5</c:v>
                </c:pt>
                <c:pt idx="287">
                  <c:v>21832.5</c:v>
                </c:pt>
                <c:pt idx="288">
                  <c:v>21832.5</c:v>
                </c:pt>
                <c:pt idx="289">
                  <c:v>21832.5</c:v>
                </c:pt>
                <c:pt idx="290">
                  <c:v>21832.5</c:v>
                </c:pt>
                <c:pt idx="291">
                  <c:v>21832.5</c:v>
                </c:pt>
                <c:pt idx="292">
                  <c:v>21836</c:v>
                </c:pt>
                <c:pt idx="293">
                  <c:v>21836</c:v>
                </c:pt>
                <c:pt idx="294">
                  <c:v>21836</c:v>
                </c:pt>
                <c:pt idx="295">
                  <c:v>21836</c:v>
                </c:pt>
                <c:pt idx="296">
                  <c:v>21836</c:v>
                </c:pt>
                <c:pt idx="297">
                  <c:v>21836</c:v>
                </c:pt>
                <c:pt idx="298">
                  <c:v>21839.5</c:v>
                </c:pt>
                <c:pt idx="299">
                  <c:v>21839.5</c:v>
                </c:pt>
                <c:pt idx="300">
                  <c:v>21839.5</c:v>
                </c:pt>
                <c:pt idx="301">
                  <c:v>21839.5</c:v>
                </c:pt>
                <c:pt idx="302">
                  <c:v>21839.5</c:v>
                </c:pt>
                <c:pt idx="303">
                  <c:v>21839.5</c:v>
                </c:pt>
                <c:pt idx="304">
                  <c:v>21848</c:v>
                </c:pt>
                <c:pt idx="305">
                  <c:v>21848</c:v>
                </c:pt>
                <c:pt idx="306">
                  <c:v>21848</c:v>
                </c:pt>
                <c:pt idx="307">
                  <c:v>21848</c:v>
                </c:pt>
                <c:pt idx="308">
                  <c:v>21848</c:v>
                </c:pt>
                <c:pt idx="309">
                  <c:v>21848</c:v>
                </c:pt>
                <c:pt idx="310">
                  <c:v>22247.5</c:v>
                </c:pt>
                <c:pt idx="311">
                  <c:v>22332</c:v>
                </c:pt>
                <c:pt idx="312">
                  <c:v>22332</c:v>
                </c:pt>
                <c:pt idx="313">
                  <c:v>22332</c:v>
                </c:pt>
                <c:pt idx="314">
                  <c:v>22332</c:v>
                </c:pt>
                <c:pt idx="315">
                  <c:v>22332</c:v>
                </c:pt>
                <c:pt idx="316">
                  <c:v>22332</c:v>
                </c:pt>
                <c:pt idx="317">
                  <c:v>22429.5</c:v>
                </c:pt>
                <c:pt idx="318">
                  <c:v>22451.5</c:v>
                </c:pt>
                <c:pt idx="319">
                  <c:v>22470.5</c:v>
                </c:pt>
                <c:pt idx="320">
                  <c:v>22471</c:v>
                </c:pt>
                <c:pt idx="321">
                  <c:v>22471</c:v>
                </c:pt>
                <c:pt idx="322">
                  <c:v>22471</c:v>
                </c:pt>
                <c:pt idx="323">
                  <c:v>22471</c:v>
                </c:pt>
                <c:pt idx="324">
                  <c:v>22471</c:v>
                </c:pt>
                <c:pt idx="325">
                  <c:v>22471</c:v>
                </c:pt>
                <c:pt idx="326">
                  <c:v>22494.5</c:v>
                </c:pt>
                <c:pt idx="327">
                  <c:v>22894.5</c:v>
                </c:pt>
                <c:pt idx="328">
                  <c:v>22903</c:v>
                </c:pt>
                <c:pt idx="329">
                  <c:v>22950</c:v>
                </c:pt>
                <c:pt idx="330">
                  <c:v>22987</c:v>
                </c:pt>
                <c:pt idx="331">
                  <c:v>22989</c:v>
                </c:pt>
                <c:pt idx="332">
                  <c:v>23015</c:v>
                </c:pt>
                <c:pt idx="333">
                  <c:v>23015</c:v>
                </c:pt>
                <c:pt idx="334">
                  <c:v>23015</c:v>
                </c:pt>
                <c:pt idx="335">
                  <c:v>23030.5</c:v>
                </c:pt>
                <c:pt idx="336">
                  <c:v>23030.5</c:v>
                </c:pt>
                <c:pt idx="337">
                  <c:v>23030.5</c:v>
                </c:pt>
                <c:pt idx="338">
                  <c:v>23031.5</c:v>
                </c:pt>
                <c:pt idx="339">
                  <c:v>23035</c:v>
                </c:pt>
                <c:pt idx="340">
                  <c:v>23047.5</c:v>
                </c:pt>
                <c:pt idx="341">
                  <c:v>23047.5</c:v>
                </c:pt>
                <c:pt idx="342">
                  <c:v>23047.5</c:v>
                </c:pt>
                <c:pt idx="343">
                  <c:v>23071.5</c:v>
                </c:pt>
                <c:pt idx="344">
                  <c:v>23071.5</c:v>
                </c:pt>
                <c:pt idx="345">
                  <c:v>23071.5</c:v>
                </c:pt>
                <c:pt idx="346">
                  <c:v>23098.5</c:v>
                </c:pt>
                <c:pt idx="347">
                  <c:v>23140</c:v>
                </c:pt>
                <c:pt idx="348">
                  <c:v>23429</c:v>
                </c:pt>
                <c:pt idx="349">
                  <c:v>23549</c:v>
                </c:pt>
                <c:pt idx="350">
                  <c:v>23557</c:v>
                </c:pt>
                <c:pt idx="351">
                  <c:v>23751</c:v>
                </c:pt>
                <c:pt idx="352">
                  <c:v>24100</c:v>
                </c:pt>
                <c:pt idx="353">
                  <c:v>24105</c:v>
                </c:pt>
                <c:pt idx="354">
                  <c:v>24121.5</c:v>
                </c:pt>
                <c:pt idx="355">
                  <c:v>24157.5</c:v>
                </c:pt>
                <c:pt idx="356">
                  <c:v>24728</c:v>
                </c:pt>
                <c:pt idx="357">
                  <c:v>24745</c:v>
                </c:pt>
                <c:pt idx="358">
                  <c:v>24834</c:v>
                </c:pt>
                <c:pt idx="359">
                  <c:v>25469</c:v>
                </c:pt>
                <c:pt idx="360">
                  <c:v>25943</c:v>
                </c:pt>
                <c:pt idx="361">
                  <c:v>26028</c:v>
                </c:pt>
                <c:pt idx="362">
                  <c:v>26068</c:v>
                </c:pt>
                <c:pt idx="363">
                  <c:v>26193</c:v>
                </c:pt>
                <c:pt idx="364">
                  <c:v>26624</c:v>
                </c:pt>
                <c:pt idx="365">
                  <c:v>26634.5</c:v>
                </c:pt>
                <c:pt idx="366">
                  <c:v>26648.5</c:v>
                </c:pt>
                <c:pt idx="367">
                  <c:v>26783</c:v>
                </c:pt>
                <c:pt idx="368">
                  <c:v>27326</c:v>
                </c:pt>
                <c:pt idx="369">
                  <c:v>27377</c:v>
                </c:pt>
                <c:pt idx="370">
                  <c:v>27389</c:v>
                </c:pt>
                <c:pt idx="371">
                  <c:v>27882</c:v>
                </c:pt>
                <c:pt idx="372">
                  <c:v>27998</c:v>
                </c:pt>
                <c:pt idx="373">
                  <c:v>28175</c:v>
                </c:pt>
              </c:numCache>
            </c:numRef>
          </c:xVal>
          <c:yVal>
            <c:numRef>
              <c:f>Active!$I$21:$I$923</c:f>
              <c:numCache>
                <c:formatCode>General</c:formatCode>
                <c:ptCount val="903"/>
                <c:pt idx="3">
                  <c:v>4.9030000001948792E-2</c:v>
                </c:pt>
                <c:pt idx="52">
                  <c:v>-1.0370000018156134E-3</c:v>
                </c:pt>
                <c:pt idx="54">
                  <c:v>2.5834000000031665E-2</c:v>
                </c:pt>
                <c:pt idx="55">
                  <c:v>1.3780000001133885E-2</c:v>
                </c:pt>
                <c:pt idx="56">
                  <c:v>-6.3410000002477318E-3</c:v>
                </c:pt>
                <c:pt idx="61">
                  <c:v>-3.7671999998565298E-2</c:v>
                </c:pt>
                <c:pt idx="62">
                  <c:v>-3.0801000000792556E-2</c:v>
                </c:pt>
                <c:pt idx="63">
                  <c:v>-4.8128999995242339E-2</c:v>
                </c:pt>
                <c:pt idx="64">
                  <c:v>1.2757999997120351E-2</c:v>
                </c:pt>
                <c:pt idx="65">
                  <c:v>-5.9659999969881028E-3</c:v>
                </c:pt>
                <c:pt idx="66">
                  <c:v>-4.9660000004223548E-3</c:v>
                </c:pt>
                <c:pt idx="67">
                  <c:v>3.0340000012074597E-3</c:v>
                </c:pt>
                <c:pt idx="68">
                  <c:v>-5.3739999930257909E-3</c:v>
                </c:pt>
                <c:pt idx="69">
                  <c:v>-3.7349999984144233E-3</c:v>
                </c:pt>
                <c:pt idx="70">
                  <c:v>-1.0899000000790693E-2</c:v>
                </c:pt>
                <c:pt idx="71">
                  <c:v>-3.6073999996006023E-2</c:v>
                </c:pt>
                <c:pt idx="72">
                  <c:v>-7.9869999972288497E-3</c:v>
                </c:pt>
                <c:pt idx="73">
                  <c:v>-5.2319999958854169E-3</c:v>
                </c:pt>
                <c:pt idx="74">
                  <c:v>5.1740000053541735E-3</c:v>
                </c:pt>
                <c:pt idx="75">
                  <c:v>1.5463999996427447E-2</c:v>
                </c:pt>
                <c:pt idx="76">
                  <c:v>-3.7699999957112595E-3</c:v>
                </c:pt>
                <c:pt idx="77">
                  <c:v>2.3000000510364771E-4</c:v>
                </c:pt>
                <c:pt idx="78">
                  <c:v>-4.567999996652361E-3</c:v>
                </c:pt>
                <c:pt idx="79">
                  <c:v>-3.0839999999443535E-2</c:v>
                </c:pt>
                <c:pt idx="80">
                  <c:v>-1.4126999994914513E-2</c:v>
                </c:pt>
                <c:pt idx="81">
                  <c:v>-6.1269999932846986E-3</c:v>
                </c:pt>
                <c:pt idx="82">
                  <c:v>-1.3943999998446088E-2</c:v>
                </c:pt>
                <c:pt idx="83">
                  <c:v>3.4329999980400316E-3</c:v>
                </c:pt>
                <c:pt idx="84">
                  <c:v>-5.0859999973908998E-3</c:v>
                </c:pt>
                <c:pt idx="85">
                  <c:v>7.2500000023865141E-3</c:v>
                </c:pt>
                <c:pt idx="86">
                  <c:v>4.5700000191573054E-4</c:v>
                </c:pt>
                <c:pt idx="87">
                  <c:v>-2.7949999996053521E-2</c:v>
                </c:pt>
                <c:pt idx="88">
                  <c:v>-6.9999999977881089E-3</c:v>
                </c:pt>
                <c:pt idx="91">
                  <c:v>-1.9086000000243075E-2</c:v>
                </c:pt>
                <c:pt idx="94">
                  <c:v>-1.5291999996406958E-2</c:v>
                </c:pt>
                <c:pt idx="95">
                  <c:v>-1.4587999998184387E-2</c:v>
                </c:pt>
                <c:pt idx="96">
                  <c:v>-2.3449999993317761E-2</c:v>
                </c:pt>
                <c:pt idx="97">
                  <c:v>-6.1780000032740645E-3</c:v>
                </c:pt>
                <c:pt idx="98">
                  <c:v>-2.6647999999113381E-2</c:v>
                </c:pt>
                <c:pt idx="99">
                  <c:v>-3.5359999994398095E-2</c:v>
                </c:pt>
                <c:pt idx="100">
                  <c:v>-5.0749999936670065E-3</c:v>
                </c:pt>
                <c:pt idx="101">
                  <c:v>-4.2660000035539269E-3</c:v>
                </c:pt>
                <c:pt idx="102">
                  <c:v>1.0741999998572282E-2</c:v>
                </c:pt>
                <c:pt idx="103">
                  <c:v>1.0492000001249835E-2</c:v>
                </c:pt>
                <c:pt idx="104">
                  <c:v>2.7354999998351559E-2</c:v>
                </c:pt>
                <c:pt idx="105">
                  <c:v>3.4691000000748318E-2</c:v>
                </c:pt>
                <c:pt idx="106">
                  <c:v>3.1640000015613623E-3</c:v>
                </c:pt>
                <c:pt idx="107">
                  <c:v>3.1650000018998981E-3</c:v>
                </c:pt>
                <c:pt idx="108">
                  <c:v>-5.6819999954313971E-3</c:v>
                </c:pt>
                <c:pt idx="110">
                  <c:v>1.135000005888287E-3</c:v>
                </c:pt>
                <c:pt idx="111">
                  <c:v>1.9979999997303821E-3</c:v>
                </c:pt>
                <c:pt idx="112">
                  <c:v>5.3340000013122335E-3</c:v>
                </c:pt>
                <c:pt idx="114">
                  <c:v>2.2349999999278225E-2</c:v>
                </c:pt>
                <c:pt idx="115">
                  <c:v>2.6221000000077765E-2</c:v>
                </c:pt>
                <c:pt idx="116">
                  <c:v>2.1176000002014916E-2</c:v>
                </c:pt>
                <c:pt idx="117">
                  <c:v>1.503900000534486E-2</c:v>
                </c:pt>
                <c:pt idx="118">
                  <c:v>2.2512000003189314E-2</c:v>
                </c:pt>
                <c:pt idx="119">
                  <c:v>2.7574000007007271E-2</c:v>
                </c:pt>
                <c:pt idx="120">
                  <c:v>1.7910000002302695E-2</c:v>
                </c:pt>
                <c:pt idx="121">
                  <c:v>5.5439999996451661E-3</c:v>
                </c:pt>
                <c:pt idx="122">
                  <c:v>2.0215999997162726E-2</c:v>
                </c:pt>
                <c:pt idx="125">
                  <c:v>1.0668000002624467E-2</c:v>
                </c:pt>
                <c:pt idx="126">
                  <c:v>2.0305999998527113E-2</c:v>
                </c:pt>
                <c:pt idx="127">
                  <c:v>2.4314000002050307E-2</c:v>
                </c:pt>
                <c:pt idx="128">
                  <c:v>3.3299999995506369E-3</c:v>
                </c:pt>
                <c:pt idx="129">
                  <c:v>-7.313999994948972E-3</c:v>
                </c:pt>
                <c:pt idx="130">
                  <c:v>1.6598000001977198E-2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327-4309-ADEE-B93CB415B16A}"/>
            </c:ext>
          </c:extLst>
        </c:ser>
        <c:ser>
          <c:idx val="2"/>
          <c:order val="2"/>
          <c:tx>
            <c:strRef>
              <c:f>Active!$J$20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Active!$F$21:$F$923</c:f>
              <c:numCache>
                <c:formatCode>General</c:formatCode>
                <c:ptCount val="903"/>
                <c:pt idx="0">
                  <c:v>-25736</c:v>
                </c:pt>
                <c:pt idx="1">
                  <c:v>-25175</c:v>
                </c:pt>
                <c:pt idx="2">
                  <c:v>-25174.5</c:v>
                </c:pt>
                <c:pt idx="3">
                  <c:v>-22115</c:v>
                </c:pt>
                <c:pt idx="4">
                  <c:v>-22114.5</c:v>
                </c:pt>
                <c:pt idx="5">
                  <c:v>-19005</c:v>
                </c:pt>
                <c:pt idx="6">
                  <c:v>-18899</c:v>
                </c:pt>
                <c:pt idx="7">
                  <c:v>-18887</c:v>
                </c:pt>
                <c:pt idx="8">
                  <c:v>-18798</c:v>
                </c:pt>
                <c:pt idx="9">
                  <c:v>-18798</c:v>
                </c:pt>
                <c:pt idx="10">
                  <c:v>-18437</c:v>
                </c:pt>
                <c:pt idx="11">
                  <c:v>-17931</c:v>
                </c:pt>
                <c:pt idx="12">
                  <c:v>-17715</c:v>
                </c:pt>
                <c:pt idx="13">
                  <c:v>-17603</c:v>
                </c:pt>
                <c:pt idx="14">
                  <c:v>-17061</c:v>
                </c:pt>
                <c:pt idx="15">
                  <c:v>-17016</c:v>
                </c:pt>
                <c:pt idx="16">
                  <c:v>-16673</c:v>
                </c:pt>
                <c:pt idx="17">
                  <c:v>-16649</c:v>
                </c:pt>
                <c:pt idx="18">
                  <c:v>-16649</c:v>
                </c:pt>
                <c:pt idx="19">
                  <c:v>-16508</c:v>
                </c:pt>
                <c:pt idx="20">
                  <c:v>-16469</c:v>
                </c:pt>
                <c:pt idx="21">
                  <c:v>-15846</c:v>
                </c:pt>
                <c:pt idx="22">
                  <c:v>-15841</c:v>
                </c:pt>
                <c:pt idx="23">
                  <c:v>-15810</c:v>
                </c:pt>
                <c:pt idx="24">
                  <c:v>-15798</c:v>
                </c:pt>
                <c:pt idx="25">
                  <c:v>-15786</c:v>
                </c:pt>
                <c:pt idx="26">
                  <c:v>-15738</c:v>
                </c:pt>
                <c:pt idx="27">
                  <c:v>-15690</c:v>
                </c:pt>
                <c:pt idx="28">
                  <c:v>-15293</c:v>
                </c:pt>
                <c:pt idx="29">
                  <c:v>-15194</c:v>
                </c:pt>
                <c:pt idx="30">
                  <c:v>-15129</c:v>
                </c:pt>
                <c:pt idx="31">
                  <c:v>-15127</c:v>
                </c:pt>
                <c:pt idx="32">
                  <c:v>-15127</c:v>
                </c:pt>
                <c:pt idx="33">
                  <c:v>-15086</c:v>
                </c:pt>
                <c:pt idx="34">
                  <c:v>-14883</c:v>
                </c:pt>
                <c:pt idx="35">
                  <c:v>-14631</c:v>
                </c:pt>
                <c:pt idx="36">
                  <c:v>-14586</c:v>
                </c:pt>
                <c:pt idx="37">
                  <c:v>-14585.5</c:v>
                </c:pt>
                <c:pt idx="38">
                  <c:v>-14576</c:v>
                </c:pt>
                <c:pt idx="39">
                  <c:v>-14571</c:v>
                </c:pt>
                <c:pt idx="40">
                  <c:v>-14571</c:v>
                </c:pt>
                <c:pt idx="41">
                  <c:v>-14528</c:v>
                </c:pt>
                <c:pt idx="42">
                  <c:v>-14427</c:v>
                </c:pt>
                <c:pt idx="43">
                  <c:v>-14135</c:v>
                </c:pt>
                <c:pt idx="44">
                  <c:v>-12794</c:v>
                </c:pt>
                <c:pt idx="45">
                  <c:v>-12794</c:v>
                </c:pt>
                <c:pt idx="46">
                  <c:v>-12093</c:v>
                </c:pt>
                <c:pt idx="47">
                  <c:v>-12057</c:v>
                </c:pt>
                <c:pt idx="48">
                  <c:v>-12055</c:v>
                </c:pt>
                <c:pt idx="49">
                  <c:v>-12050</c:v>
                </c:pt>
                <c:pt idx="50">
                  <c:v>-12045</c:v>
                </c:pt>
                <c:pt idx="51">
                  <c:v>-12045</c:v>
                </c:pt>
                <c:pt idx="52">
                  <c:v>-12041.5</c:v>
                </c:pt>
                <c:pt idx="53">
                  <c:v>-12038</c:v>
                </c:pt>
                <c:pt idx="54">
                  <c:v>-11997</c:v>
                </c:pt>
                <c:pt idx="55">
                  <c:v>-11990</c:v>
                </c:pt>
                <c:pt idx="56">
                  <c:v>-11909.5</c:v>
                </c:pt>
                <c:pt idx="57">
                  <c:v>-11896</c:v>
                </c:pt>
                <c:pt idx="58">
                  <c:v>-11382.5</c:v>
                </c:pt>
                <c:pt idx="59">
                  <c:v>-10826</c:v>
                </c:pt>
                <c:pt idx="60">
                  <c:v>-10790</c:v>
                </c:pt>
                <c:pt idx="61">
                  <c:v>-6524</c:v>
                </c:pt>
                <c:pt idx="62">
                  <c:v>-6479.5</c:v>
                </c:pt>
                <c:pt idx="63">
                  <c:v>-6455.5</c:v>
                </c:pt>
                <c:pt idx="64">
                  <c:v>-6339</c:v>
                </c:pt>
                <c:pt idx="65">
                  <c:v>-4597</c:v>
                </c:pt>
                <c:pt idx="66">
                  <c:v>-4597</c:v>
                </c:pt>
                <c:pt idx="67">
                  <c:v>-4597</c:v>
                </c:pt>
                <c:pt idx="68">
                  <c:v>-3933</c:v>
                </c:pt>
                <c:pt idx="69">
                  <c:v>-3932.5</c:v>
                </c:pt>
                <c:pt idx="70">
                  <c:v>-2170.5</c:v>
                </c:pt>
                <c:pt idx="71">
                  <c:v>-2083</c:v>
                </c:pt>
                <c:pt idx="72">
                  <c:v>-1566.5</c:v>
                </c:pt>
                <c:pt idx="73">
                  <c:v>-1544</c:v>
                </c:pt>
                <c:pt idx="74">
                  <c:v>-1467</c:v>
                </c:pt>
                <c:pt idx="75">
                  <c:v>-1412</c:v>
                </c:pt>
                <c:pt idx="76">
                  <c:v>-1215</c:v>
                </c:pt>
                <c:pt idx="77">
                  <c:v>-1215</c:v>
                </c:pt>
                <c:pt idx="78">
                  <c:v>-1056</c:v>
                </c:pt>
                <c:pt idx="79">
                  <c:v>-780</c:v>
                </c:pt>
                <c:pt idx="80">
                  <c:v>-696.5</c:v>
                </c:pt>
                <c:pt idx="81">
                  <c:v>-696.5</c:v>
                </c:pt>
                <c:pt idx="82">
                  <c:v>-248</c:v>
                </c:pt>
                <c:pt idx="83">
                  <c:v>-176.5</c:v>
                </c:pt>
                <c:pt idx="84">
                  <c:v>-137</c:v>
                </c:pt>
                <c:pt idx="85">
                  <c:v>-125</c:v>
                </c:pt>
                <c:pt idx="86">
                  <c:v>-68.5</c:v>
                </c:pt>
                <c:pt idx="87">
                  <c:v>-25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363</c:v>
                </c:pt>
                <c:pt idx="92">
                  <c:v>1138.5</c:v>
                </c:pt>
                <c:pt idx="93">
                  <c:v>1166</c:v>
                </c:pt>
                <c:pt idx="94">
                  <c:v>1686</c:v>
                </c:pt>
                <c:pt idx="95">
                  <c:v>1854</c:v>
                </c:pt>
                <c:pt idx="96">
                  <c:v>2225</c:v>
                </c:pt>
                <c:pt idx="97">
                  <c:v>2949</c:v>
                </c:pt>
                <c:pt idx="98">
                  <c:v>3584</c:v>
                </c:pt>
                <c:pt idx="99">
                  <c:v>4380</c:v>
                </c:pt>
                <c:pt idx="100">
                  <c:v>6037.5</c:v>
                </c:pt>
                <c:pt idx="101">
                  <c:v>6053</c:v>
                </c:pt>
                <c:pt idx="102">
                  <c:v>6089</c:v>
                </c:pt>
                <c:pt idx="103">
                  <c:v>6214</c:v>
                </c:pt>
                <c:pt idx="104">
                  <c:v>6222.5</c:v>
                </c:pt>
                <c:pt idx="105">
                  <c:v>6234.5</c:v>
                </c:pt>
                <c:pt idx="106">
                  <c:v>6238</c:v>
                </c:pt>
                <c:pt idx="107">
                  <c:v>6617.5</c:v>
                </c:pt>
                <c:pt idx="108">
                  <c:v>6681</c:v>
                </c:pt>
                <c:pt idx="109">
                  <c:v>6681</c:v>
                </c:pt>
                <c:pt idx="110">
                  <c:v>6732.5</c:v>
                </c:pt>
                <c:pt idx="111">
                  <c:v>6741</c:v>
                </c:pt>
                <c:pt idx="112">
                  <c:v>6753</c:v>
                </c:pt>
                <c:pt idx="113">
                  <c:v>6811.5</c:v>
                </c:pt>
                <c:pt idx="114">
                  <c:v>6825</c:v>
                </c:pt>
                <c:pt idx="115">
                  <c:v>6869.5</c:v>
                </c:pt>
                <c:pt idx="116">
                  <c:v>7292</c:v>
                </c:pt>
                <c:pt idx="117">
                  <c:v>7300.5</c:v>
                </c:pt>
                <c:pt idx="118">
                  <c:v>7304</c:v>
                </c:pt>
                <c:pt idx="119">
                  <c:v>7333</c:v>
                </c:pt>
                <c:pt idx="120">
                  <c:v>7345</c:v>
                </c:pt>
                <c:pt idx="121">
                  <c:v>7448</c:v>
                </c:pt>
                <c:pt idx="122">
                  <c:v>7472</c:v>
                </c:pt>
                <c:pt idx="123">
                  <c:v>7583</c:v>
                </c:pt>
                <c:pt idx="124">
                  <c:v>7902</c:v>
                </c:pt>
                <c:pt idx="125">
                  <c:v>8006</c:v>
                </c:pt>
                <c:pt idx="126">
                  <c:v>8627</c:v>
                </c:pt>
                <c:pt idx="127">
                  <c:v>8663</c:v>
                </c:pt>
                <c:pt idx="128">
                  <c:v>8735</c:v>
                </c:pt>
                <c:pt idx="129">
                  <c:v>10337</c:v>
                </c:pt>
                <c:pt idx="130">
                  <c:v>10441</c:v>
                </c:pt>
                <c:pt idx="131">
                  <c:v>11068</c:v>
                </c:pt>
                <c:pt idx="132">
                  <c:v>12867.5</c:v>
                </c:pt>
                <c:pt idx="133">
                  <c:v>12967</c:v>
                </c:pt>
                <c:pt idx="134">
                  <c:v>12970.5</c:v>
                </c:pt>
                <c:pt idx="135">
                  <c:v>12972</c:v>
                </c:pt>
                <c:pt idx="136">
                  <c:v>13463</c:v>
                </c:pt>
                <c:pt idx="137">
                  <c:v>13562.5</c:v>
                </c:pt>
                <c:pt idx="138">
                  <c:v>13570</c:v>
                </c:pt>
                <c:pt idx="139">
                  <c:v>14263</c:v>
                </c:pt>
                <c:pt idx="140">
                  <c:v>14820.5</c:v>
                </c:pt>
                <c:pt idx="141">
                  <c:v>14870</c:v>
                </c:pt>
                <c:pt idx="142">
                  <c:v>14927</c:v>
                </c:pt>
                <c:pt idx="143">
                  <c:v>15260</c:v>
                </c:pt>
                <c:pt idx="144">
                  <c:v>15533</c:v>
                </c:pt>
                <c:pt idx="145">
                  <c:v>15538</c:v>
                </c:pt>
                <c:pt idx="146">
                  <c:v>15553</c:v>
                </c:pt>
                <c:pt idx="147">
                  <c:v>15580</c:v>
                </c:pt>
                <c:pt idx="148">
                  <c:v>16053</c:v>
                </c:pt>
                <c:pt idx="149">
                  <c:v>16071</c:v>
                </c:pt>
                <c:pt idx="150">
                  <c:v>16167.5</c:v>
                </c:pt>
                <c:pt idx="151">
                  <c:v>16173</c:v>
                </c:pt>
                <c:pt idx="152">
                  <c:v>16214</c:v>
                </c:pt>
                <c:pt idx="153">
                  <c:v>16281</c:v>
                </c:pt>
                <c:pt idx="154">
                  <c:v>16615.5</c:v>
                </c:pt>
                <c:pt idx="155">
                  <c:v>16620.5</c:v>
                </c:pt>
                <c:pt idx="156">
                  <c:v>16641</c:v>
                </c:pt>
                <c:pt idx="157">
                  <c:v>16643</c:v>
                </c:pt>
                <c:pt idx="158">
                  <c:v>16644.5</c:v>
                </c:pt>
                <c:pt idx="159">
                  <c:v>16667</c:v>
                </c:pt>
                <c:pt idx="160">
                  <c:v>16672</c:v>
                </c:pt>
                <c:pt idx="161">
                  <c:v>16693</c:v>
                </c:pt>
                <c:pt idx="162">
                  <c:v>16720</c:v>
                </c:pt>
                <c:pt idx="163">
                  <c:v>16730.5</c:v>
                </c:pt>
                <c:pt idx="164">
                  <c:v>16730.5</c:v>
                </c:pt>
                <c:pt idx="165">
                  <c:v>16780</c:v>
                </c:pt>
                <c:pt idx="166">
                  <c:v>16787</c:v>
                </c:pt>
                <c:pt idx="167">
                  <c:v>16792</c:v>
                </c:pt>
                <c:pt idx="168">
                  <c:v>16845</c:v>
                </c:pt>
                <c:pt idx="169">
                  <c:v>16848.5</c:v>
                </c:pt>
                <c:pt idx="170">
                  <c:v>16852</c:v>
                </c:pt>
                <c:pt idx="171">
                  <c:v>16862.5</c:v>
                </c:pt>
                <c:pt idx="172">
                  <c:v>17272.5</c:v>
                </c:pt>
                <c:pt idx="173">
                  <c:v>17307</c:v>
                </c:pt>
                <c:pt idx="174">
                  <c:v>17310.5</c:v>
                </c:pt>
                <c:pt idx="175">
                  <c:v>17319</c:v>
                </c:pt>
                <c:pt idx="176">
                  <c:v>17327.5</c:v>
                </c:pt>
                <c:pt idx="177">
                  <c:v>17343</c:v>
                </c:pt>
                <c:pt idx="178">
                  <c:v>17430.5</c:v>
                </c:pt>
                <c:pt idx="179">
                  <c:v>17452.5</c:v>
                </c:pt>
                <c:pt idx="180">
                  <c:v>17452.5</c:v>
                </c:pt>
                <c:pt idx="181">
                  <c:v>17484</c:v>
                </c:pt>
                <c:pt idx="182">
                  <c:v>17786</c:v>
                </c:pt>
                <c:pt idx="183">
                  <c:v>17807</c:v>
                </c:pt>
                <c:pt idx="184">
                  <c:v>17855</c:v>
                </c:pt>
                <c:pt idx="185">
                  <c:v>17890</c:v>
                </c:pt>
                <c:pt idx="186">
                  <c:v>17890.5</c:v>
                </c:pt>
                <c:pt idx="187">
                  <c:v>17890.5</c:v>
                </c:pt>
                <c:pt idx="188">
                  <c:v>17890.5</c:v>
                </c:pt>
                <c:pt idx="189">
                  <c:v>18005</c:v>
                </c:pt>
                <c:pt idx="190">
                  <c:v>18087.5</c:v>
                </c:pt>
                <c:pt idx="191">
                  <c:v>18087.5</c:v>
                </c:pt>
                <c:pt idx="192">
                  <c:v>18099.5</c:v>
                </c:pt>
                <c:pt idx="193">
                  <c:v>18494.5</c:v>
                </c:pt>
                <c:pt idx="194">
                  <c:v>18494.5</c:v>
                </c:pt>
                <c:pt idx="195">
                  <c:v>18494.5</c:v>
                </c:pt>
                <c:pt idx="196">
                  <c:v>18495</c:v>
                </c:pt>
                <c:pt idx="197">
                  <c:v>18606</c:v>
                </c:pt>
                <c:pt idx="198">
                  <c:v>18609.5</c:v>
                </c:pt>
                <c:pt idx="199">
                  <c:v>18618</c:v>
                </c:pt>
                <c:pt idx="200">
                  <c:v>18651</c:v>
                </c:pt>
                <c:pt idx="201">
                  <c:v>18710.5</c:v>
                </c:pt>
                <c:pt idx="202">
                  <c:v>18710.5</c:v>
                </c:pt>
                <c:pt idx="203">
                  <c:v>18710.5</c:v>
                </c:pt>
                <c:pt idx="204">
                  <c:v>19069.5</c:v>
                </c:pt>
                <c:pt idx="205">
                  <c:v>19081.5</c:v>
                </c:pt>
                <c:pt idx="206">
                  <c:v>19105.5</c:v>
                </c:pt>
                <c:pt idx="207">
                  <c:v>19114</c:v>
                </c:pt>
                <c:pt idx="208">
                  <c:v>19122.5</c:v>
                </c:pt>
                <c:pt idx="209">
                  <c:v>19122.5</c:v>
                </c:pt>
                <c:pt idx="210">
                  <c:v>19153.5</c:v>
                </c:pt>
                <c:pt idx="211">
                  <c:v>19153.5</c:v>
                </c:pt>
                <c:pt idx="212">
                  <c:v>19257</c:v>
                </c:pt>
                <c:pt idx="213">
                  <c:v>19282</c:v>
                </c:pt>
                <c:pt idx="214">
                  <c:v>19282</c:v>
                </c:pt>
                <c:pt idx="215">
                  <c:v>19282</c:v>
                </c:pt>
                <c:pt idx="216">
                  <c:v>19285</c:v>
                </c:pt>
                <c:pt idx="217">
                  <c:v>19297</c:v>
                </c:pt>
                <c:pt idx="218">
                  <c:v>19314.5</c:v>
                </c:pt>
                <c:pt idx="219">
                  <c:v>19321.5</c:v>
                </c:pt>
                <c:pt idx="220">
                  <c:v>19321.5</c:v>
                </c:pt>
                <c:pt idx="221">
                  <c:v>19321.5</c:v>
                </c:pt>
                <c:pt idx="222">
                  <c:v>19337</c:v>
                </c:pt>
                <c:pt idx="223">
                  <c:v>19746</c:v>
                </c:pt>
                <c:pt idx="224">
                  <c:v>19754</c:v>
                </c:pt>
                <c:pt idx="225">
                  <c:v>19770</c:v>
                </c:pt>
                <c:pt idx="226">
                  <c:v>19805.5</c:v>
                </c:pt>
                <c:pt idx="227">
                  <c:v>19824.5</c:v>
                </c:pt>
                <c:pt idx="228">
                  <c:v>19824.5</c:v>
                </c:pt>
                <c:pt idx="229">
                  <c:v>19854</c:v>
                </c:pt>
                <c:pt idx="230">
                  <c:v>19871</c:v>
                </c:pt>
                <c:pt idx="231">
                  <c:v>19896.5</c:v>
                </c:pt>
                <c:pt idx="232">
                  <c:v>19896.5</c:v>
                </c:pt>
                <c:pt idx="233">
                  <c:v>19914</c:v>
                </c:pt>
                <c:pt idx="234">
                  <c:v>19951.5</c:v>
                </c:pt>
                <c:pt idx="235">
                  <c:v>19951.5</c:v>
                </c:pt>
                <c:pt idx="236">
                  <c:v>19989</c:v>
                </c:pt>
                <c:pt idx="237">
                  <c:v>20013</c:v>
                </c:pt>
                <c:pt idx="238">
                  <c:v>20364.5</c:v>
                </c:pt>
                <c:pt idx="239">
                  <c:v>20432</c:v>
                </c:pt>
                <c:pt idx="240">
                  <c:v>20460.5</c:v>
                </c:pt>
                <c:pt idx="241">
                  <c:v>20461</c:v>
                </c:pt>
                <c:pt idx="242">
                  <c:v>20462</c:v>
                </c:pt>
                <c:pt idx="243">
                  <c:v>20473</c:v>
                </c:pt>
                <c:pt idx="244">
                  <c:v>20476.5</c:v>
                </c:pt>
                <c:pt idx="245">
                  <c:v>20492</c:v>
                </c:pt>
                <c:pt idx="246">
                  <c:v>20495.5</c:v>
                </c:pt>
                <c:pt idx="247">
                  <c:v>20497</c:v>
                </c:pt>
                <c:pt idx="248">
                  <c:v>20523</c:v>
                </c:pt>
                <c:pt idx="249">
                  <c:v>20524.5</c:v>
                </c:pt>
                <c:pt idx="250">
                  <c:v>20533</c:v>
                </c:pt>
                <c:pt idx="251">
                  <c:v>20533</c:v>
                </c:pt>
                <c:pt idx="252">
                  <c:v>20533</c:v>
                </c:pt>
                <c:pt idx="253">
                  <c:v>20540</c:v>
                </c:pt>
                <c:pt idx="254">
                  <c:v>20548.5</c:v>
                </c:pt>
                <c:pt idx="255">
                  <c:v>20554</c:v>
                </c:pt>
                <c:pt idx="256">
                  <c:v>20554</c:v>
                </c:pt>
                <c:pt idx="257">
                  <c:v>20557</c:v>
                </c:pt>
                <c:pt idx="258">
                  <c:v>20560.5</c:v>
                </c:pt>
                <c:pt idx="259">
                  <c:v>20617</c:v>
                </c:pt>
                <c:pt idx="260">
                  <c:v>21003.5</c:v>
                </c:pt>
                <c:pt idx="261">
                  <c:v>21036</c:v>
                </c:pt>
                <c:pt idx="262">
                  <c:v>21183.5</c:v>
                </c:pt>
                <c:pt idx="263">
                  <c:v>21189</c:v>
                </c:pt>
                <c:pt idx="264">
                  <c:v>21707.5</c:v>
                </c:pt>
                <c:pt idx="265">
                  <c:v>21707.5</c:v>
                </c:pt>
                <c:pt idx="266">
                  <c:v>21707.5</c:v>
                </c:pt>
                <c:pt idx="267">
                  <c:v>21707.5</c:v>
                </c:pt>
                <c:pt idx="268">
                  <c:v>21707.5</c:v>
                </c:pt>
                <c:pt idx="269">
                  <c:v>21709</c:v>
                </c:pt>
                <c:pt idx="270">
                  <c:v>21709</c:v>
                </c:pt>
                <c:pt idx="271">
                  <c:v>21709</c:v>
                </c:pt>
                <c:pt idx="272">
                  <c:v>21709</c:v>
                </c:pt>
                <c:pt idx="273">
                  <c:v>21709</c:v>
                </c:pt>
                <c:pt idx="274">
                  <c:v>21709</c:v>
                </c:pt>
                <c:pt idx="275">
                  <c:v>21748</c:v>
                </c:pt>
                <c:pt idx="276">
                  <c:v>21748</c:v>
                </c:pt>
                <c:pt idx="277">
                  <c:v>21748</c:v>
                </c:pt>
                <c:pt idx="278">
                  <c:v>21800</c:v>
                </c:pt>
                <c:pt idx="279">
                  <c:v>21800</c:v>
                </c:pt>
                <c:pt idx="280">
                  <c:v>21800</c:v>
                </c:pt>
                <c:pt idx="281">
                  <c:v>21800</c:v>
                </c:pt>
                <c:pt idx="282">
                  <c:v>21800</c:v>
                </c:pt>
                <c:pt idx="283">
                  <c:v>21800</c:v>
                </c:pt>
                <c:pt idx="284">
                  <c:v>21805</c:v>
                </c:pt>
                <c:pt idx="285">
                  <c:v>21829</c:v>
                </c:pt>
                <c:pt idx="286">
                  <c:v>21832.5</c:v>
                </c:pt>
                <c:pt idx="287">
                  <c:v>21832.5</c:v>
                </c:pt>
                <c:pt idx="288">
                  <c:v>21832.5</c:v>
                </c:pt>
                <c:pt idx="289">
                  <c:v>21832.5</c:v>
                </c:pt>
                <c:pt idx="290">
                  <c:v>21832.5</c:v>
                </c:pt>
                <c:pt idx="291">
                  <c:v>21832.5</c:v>
                </c:pt>
                <c:pt idx="292">
                  <c:v>21836</c:v>
                </c:pt>
                <c:pt idx="293">
                  <c:v>21836</c:v>
                </c:pt>
                <c:pt idx="294">
                  <c:v>21836</c:v>
                </c:pt>
                <c:pt idx="295">
                  <c:v>21836</c:v>
                </c:pt>
                <c:pt idx="296">
                  <c:v>21836</c:v>
                </c:pt>
                <c:pt idx="297">
                  <c:v>21836</c:v>
                </c:pt>
                <c:pt idx="298">
                  <c:v>21839.5</c:v>
                </c:pt>
                <c:pt idx="299">
                  <c:v>21839.5</c:v>
                </c:pt>
                <c:pt idx="300">
                  <c:v>21839.5</c:v>
                </c:pt>
                <c:pt idx="301">
                  <c:v>21839.5</c:v>
                </c:pt>
                <c:pt idx="302">
                  <c:v>21839.5</c:v>
                </c:pt>
                <c:pt idx="303">
                  <c:v>21839.5</c:v>
                </c:pt>
                <c:pt idx="304">
                  <c:v>21848</c:v>
                </c:pt>
                <c:pt idx="305">
                  <c:v>21848</c:v>
                </c:pt>
                <c:pt idx="306">
                  <c:v>21848</c:v>
                </c:pt>
                <c:pt idx="307">
                  <c:v>21848</c:v>
                </c:pt>
                <c:pt idx="308">
                  <c:v>21848</c:v>
                </c:pt>
                <c:pt idx="309">
                  <c:v>21848</c:v>
                </c:pt>
                <c:pt idx="310">
                  <c:v>22247.5</c:v>
                </c:pt>
                <c:pt idx="311">
                  <c:v>22332</c:v>
                </c:pt>
                <c:pt idx="312">
                  <c:v>22332</c:v>
                </c:pt>
                <c:pt idx="313">
                  <c:v>22332</c:v>
                </c:pt>
                <c:pt idx="314">
                  <c:v>22332</c:v>
                </c:pt>
                <c:pt idx="315">
                  <c:v>22332</c:v>
                </c:pt>
                <c:pt idx="316">
                  <c:v>22332</c:v>
                </c:pt>
                <c:pt idx="317">
                  <c:v>22429.5</c:v>
                </c:pt>
                <c:pt idx="318">
                  <c:v>22451.5</c:v>
                </c:pt>
                <c:pt idx="319">
                  <c:v>22470.5</c:v>
                </c:pt>
                <c:pt idx="320">
                  <c:v>22471</c:v>
                </c:pt>
                <c:pt idx="321">
                  <c:v>22471</c:v>
                </c:pt>
                <c:pt idx="322">
                  <c:v>22471</c:v>
                </c:pt>
                <c:pt idx="323">
                  <c:v>22471</c:v>
                </c:pt>
                <c:pt idx="324">
                  <c:v>22471</c:v>
                </c:pt>
                <c:pt idx="325">
                  <c:v>22471</c:v>
                </c:pt>
                <c:pt idx="326">
                  <c:v>22494.5</c:v>
                </c:pt>
                <c:pt idx="327">
                  <c:v>22894.5</c:v>
                </c:pt>
                <c:pt idx="328">
                  <c:v>22903</c:v>
                </c:pt>
                <c:pt idx="329">
                  <c:v>22950</c:v>
                </c:pt>
                <c:pt idx="330">
                  <c:v>22987</c:v>
                </c:pt>
                <c:pt idx="331">
                  <c:v>22989</c:v>
                </c:pt>
                <c:pt idx="332">
                  <c:v>23015</c:v>
                </c:pt>
                <c:pt idx="333">
                  <c:v>23015</c:v>
                </c:pt>
                <c:pt idx="334">
                  <c:v>23015</c:v>
                </c:pt>
                <c:pt idx="335">
                  <c:v>23030.5</c:v>
                </c:pt>
                <c:pt idx="336">
                  <c:v>23030.5</c:v>
                </c:pt>
                <c:pt idx="337">
                  <c:v>23030.5</c:v>
                </c:pt>
                <c:pt idx="338">
                  <c:v>23031.5</c:v>
                </c:pt>
                <c:pt idx="339">
                  <c:v>23035</c:v>
                </c:pt>
                <c:pt idx="340">
                  <c:v>23047.5</c:v>
                </c:pt>
                <c:pt idx="341">
                  <c:v>23047.5</c:v>
                </c:pt>
                <c:pt idx="342">
                  <c:v>23047.5</c:v>
                </c:pt>
                <c:pt idx="343">
                  <c:v>23071.5</c:v>
                </c:pt>
                <c:pt idx="344">
                  <c:v>23071.5</c:v>
                </c:pt>
                <c:pt idx="345">
                  <c:v>23071.5</c:v>
                </c:pt>
                <c:pt idx="346">
                  <c:v>23098.5</c:v>
                </c:pt>
                <c:pt idx="347">
                  <c:v>23140</c:v>
                </c:pt>
                <c:pt idx="348">
                  <c:v>23429</c:v>
                </c:pt>
                <c:pt idx="349">
                  <c:v>23549</c:v>
                </c:pt>
                <c:pt idx="350">
                  <c:v>23557</c:v>
                </c:pt>
                <c:pt idx="351">
                  <c:v>23751</c:v>
                </c:pt>
                <c:pt idx="352">
                  <c:v>24100</c:v>
                </c:pt>
                <c:pt idx="353">
                  <c:v>24105</c:v>
                </c:pt>
                <c:pt idx="354">
                  <c:v>24121.5</c:v>
                </c:pt>
                <c:pt idx="355">
                  <c:v>24157.5</c:v>
                </c:pt>
                <c:pt idx="356">
                  <c:v>24728</c:v>
                </c:pt>
                <c:pt idx="357">
                  <c:v>24745</c:v>
                </c:pt>
                <c:pt idx="358">
                  <c:v>24834</c:v>
                </c:pt>
                <c:pt idx="359">
                  <c:v>25469</c:v>
                </c:pt>
                <c:pt idx="360">
                  <c:v>25943</c:v>
                </c:pt>
                <c:pt idx="361">
                  <c:v>26028</c:v>
                </c:pt>
                <c:pt idx="362">
                  <c:v>26068</c:v>
                </c:pt>
                <c:pt idx="363">
                  <c:v>26193</c:v>
                </c:pt>
                <c:pt idx="364">
                  <c:v>26624</c:v>
                </c:pt>
                <c:pt idx="365">
                  <c:v>26634.5</c:v>
                </c:pt>
                <c:pt idx="366">
                  <c:v>26648.5</c:v>
                </c:pt>
                <c:pt idx="367">
                  <c:v>26783</c:v>
                </c:pt>
                <c:pt idx="368">
                  <c:v>27326</c:v>
                </c:pt>
                <c:pt idx="369">
                  <c:v>27377</c:v>
                </c:pt>
                <c:pt idx="370">
                  <c:v>27389</c:v>
                </c:pt>
                <c:pt idx="371">
                  <c:v>27882</c:v>
                </c:pt>
                <c:pt idx="372">
                  <c:v>27998</c:v>
                </c:pt>
                <c:pt idx="373">
                  <c:v>28175</c:v>
                </c:pt>
              </c:numCache>
            </c:numRef>
          </c:xVal>
          <c:yVal>
            <c:numRef>
              <c:f>Active!$J$21:$J$923</c:f>
              <c:numCache>
                <c:formatCode>General</c:formatCode>
                <c:ptCount val="903"/>
                <c:pt idx="44">
                  <c:v>1.6799999866634607E-4</c:v>
                </c:pt>
                <c:pt idx="58">
                  <c:v>-3.8350000031641684E-3</c:v>
                </c:pt>
                <c:pt idx="59">
                  <c:v>2.3720000026514754E-3</c:v>
                </c:pt>
                <c:pt idx="60">
                  <c:v>2.679999997781124E-3</c:v>
                </c:pt>
                <c:pt idx="92">
                  <c:v>8.6030000020400621E-3</c:v>
                </c:pt>
                <c:pt idx="93">
                  <c:v>3.8480000002891757E-3</c:v>
                </c:pt>
                <c:pt idx="123">
                  <c:v>1.9374000003153924E-2</c:v>
                </c:pt>
                <c:pt idx="124">
                  <c:v>1.775600000837585E-2</c:v>
                </c:pt>
                <c:pt idx="132">
                  <c:v>3.0005000000528526E-2</c:v>
                </c:pt>
                <c:pt idx="133">
                  <c:v>2.9176000003644731E-2</c:v>
                </c:pt>
                <c:pt idx="134">
                  <c:v>3.2799000007798895E-2</c:v>
                </c:pt>
                <c:pt idx="135">
                  <c:v>3.12160000030417E-2</c:v>
                </c:pt>
                <c:pt idx="136">
                  <c:v>3.516400000808062E-2</c:v>
                </c:pt>
                <c:pt idx="137">
                  <c:v>3.8574999998672865E-2</c:v>
                </c:pt>
                <c:pt idx="146">
                  <c:v>4.7034000002895482E-2</c:v>
                </c:pt>
                <c:pt idx="154">
                  <c:v>4.7109000006457791E-2</c:v>
                </c:pt>
                <c:pt idx="162">
                  <c:v>4.9060000004828908E-2</c:v>
                </c:pt>
                <c:pt idx="165">
                  <c:v>4.6040000001084991E-2</c:v>
                </c:pt>
                <c:pt idx="170">
                  <c:v>4.7555999997712206E-2</c:v>
                </c:pt>
                <c:pt idx="171">
                  <c:v>5.1175000000512227E-2</c:v>
                </c:pt>
                <c:pt idx="176">
                  <c:v>5.0745000000461005E-2</c:v>
                </c:pt>
                <c:pt idx="178">
                  <c:v>5.3779000008944422E-2</c:v>
                </c:pt>
                <c:pt idx="182">
                  <c:v>5.690800000593299E-2</c:v>
                </c:pt>
                <c:pt idx="192">
                  <c:v>6.5160999998624902E-2</c:v>
                </c:pt>
                <c:pt idx="206">
                  <c:v>5.9029000003647525E-2</c:v>
                </c:pt>
                <c:pt idx="226">
                  <c:v>6.9329000005382113E-2</c:v>
                </c:pt>
                <c:pt idx="236">
                  <c:v>6.9142000007559545E-2</c:v>
                </c:pt>
                <c:pt idx="239">
                  <c:v>7.3996000006445684E-2</c:v>
                </c:pt>
                <c:pt idx="245">
                  <c:v>7.4176000001898501E-2</c:v>
                </c:pt>
                <c:pt idx="260">
                  <c:v>7.0773000006738584E-2</c:v>
                </c:pt>
                <c:pt idx="261">
                  <c:v>6.8408000006456859E-2</c:v>
                </c:pt>
                <c:pt idx="262">
                  <c:v>7.5313000001187902E-2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327-4309-ADEE-B93CB415B16A}"/>
            </c:ext>
          </c:extLst>
        </c:ser>
        <c:ser>
          <c:idx val="3"/>
          <c:order val="3"/>
          <c:tx>
            <c:strRef>
              <c:f>Active!$K$20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Active!$F$21:$F$923</c:f>
              <c:numCache>
                <c:formatCode>General</c:formatCode>
                <c:ptCount val="903"/>
                <c:pt idx="0">
                  <c:v>-25736</c:v>
                </c:pt>
                <c:pt idx="1">
                  <c:v>-25175</c:v>
                </c:pt>
                <c:pt idx="2">
                  <c:v>-25174.5</c:v>
                </c:pt>
                <c:pt idx="3">
                  <c:v>-22115</c:v>
                </c:pt>
                <c:pt idx="4">
                  <c:v>-22114.5</c:v>
                </c:pt>
                <c:pt idx="5">
                  <c:v>-19005</c:v>
                </c:pt>
                <c:pt idx="6">
                  <c:v>-18899</c:v>
                </c:pt>
                <c:pt idx="7">
                  <c:v>-18887</c:v>
                </c:pt>
                <c:pt idx="8">
                  <c:v>-18798</c:v>
                </c:pt>
                <c:pt idx="9">
                  <c:v>-18798</c:v>
                </c:pt>
                <c:pt idx="10">
                  <c:v>-18437</c:v>
                </c:pt>
                <c:pt idx="11">
                  <c:v>-17931</c:v>
                </c:pt>
                <c:pt idx="12">
                  <c:v>-17715</c:v>
                </c:pt>
                <c:pt idx="13">
                  <c:v>-17603</c:v>
                </c:pt>
                <c:pt idx="14">
                  <c:v>-17061</c:v>
                </c:pt>
                <c:pt idx="15">
                  <c:v>-17016</c:v>
                </c:pt>
                <c:pt idx="16">
                  <c:v>-16673</c:v>
                </c:pt>
                <c:pt idx="17">
                  <c:v>-16649</c:v>
                </c:pt>
                <c:pt idx="18">
                  <c:v>-16649</c:v>
                </c:pt>
                <c:pt idx="19">
                  <c:v>-16508</c:v>
                </c:pt>
                <c:pt idx="20">
                  <c:v>-16469</c:v>
                </c:pt>
                <c:pt idx="21">
                  <c:v>-15846</c:v>
                </c:pt>
                <c:pt idx="22">
                  <c:v>-15841</c:v>
                </c:pt>
                <c:pt idx="23">
                  <c:v>-15810</c:v>
                </c:pt>
                <c:pt idx="24">
                  <c:v>-15798</c:v>
                </c:pt>
                <c:pt idx="25">
                  <c:v>-15786</c:v>
                </c:pt>
                <c:pt idx="26">
                  <c:v>-15738</c:v>
                </c:pt>
                <c:pt idx="27">
                  <c:v>-15690</c:v>
                </c:pt>
                <c:pt idx="28">
                  <c:v>-15293</c:v>
                </c:pt>
                <c:pt idx="29">
                  <c:v>-15194</c:v>
                </c:pt>
                <c:pt idx="30">
                  <c:v>-15129</c:v>
                </c:pt>
                <c:pt idx="31">
                  <c:v>-15127</c:v>
                </c:pt>
                <c:pt idx="32">
                  <c:v>-15127</c:v>
                </c:pt>
                <c:pt idx="33">
                  <c:v>-15086</c:v>
                </c:pt>
                <c:pt idx="34">
                  <c:v>-14883</c:v>
                </c:pt>
                <c:pt idx="35">
                  <c:v>-14631</c:v>
                </c:pt>
                <c:pt idx="36">
                  <c:v>-14586</c:v>
                </c:pt>
                <c:pt idx="37">
                  <c:v>-14585.5</c:v>
                </c:pt>
                <c:pt idx="38">
                  <c:v>-14576</c:v>
                </c:pt>
                <c:pt idx="39">
                  <c:v>-14571</c:v>
                </c:pt>
                <c:pt idx="40">
                  <c:v>-14571</c:v>
                </c:pt>
                <c:pt idx="41">
                  <c:v>-14528</c:v>
                </c:pt>
                <c:pt idx="42">
                  <c:v>-14427</c:v>
                </c:pt>
                <c:pt idx="43">
                  <c:v>-14135</c:v>
                </c:pt>
                <c:pt idx="44">
                  <c:v>-12794</c:v>
                </c:pt>
                <c:pt idx="45">
                  <c:v>-12794</c:v>
                </c:pt>
                <c:pt idx="46">
                  <c:v>-12093</c:v>
                </c:pt>
                <c:pt idx="47">
                  <c:v>-12057</c:v>
                </c:pt>
                <c:pt idx="48">
                  <c:v>-12055</c:v>
                </c:pt>
                <c:pt idx="49">
                  <c:v>-12050</c:v>
                </c:pt>
                <c:pt idx="50">
                  <c:v>-12045</c:v>
                </c:pt>
                <c:pt idx="51">
                  <c:v>-12045</c:v>
                </c:pt>
                <c:pt idx="52">
                  <c:v>-12041.5</c:v>
                </c:pt>
                <c:pt idx="53">
                  <c:v>-12038</c:v>
                </c:pt>
                <c:pt idx="54">
                  <c:v>-11997</c:v>
                </c:pt>
                <c:pt idx="55">
                  <c:v>-11990</c:v>
                </c:pt>
                <c:pt idx="56">
                  <c:v>-11909.5</c:v>
                </c:pt>
                <c:pt idx="57">
                  <c:v>-11896</c:v>
                </c:pt>
                <c:pt idx="58">
                  <c:v>-11382.5</c:v>
                </c:pt>
                <c:pt idx="59">
                  <c:v>-10826</c:v>
                </c:pt>
                <c:pt idx="60">
                  <c:v>-10790</c:v>
                </c:pt>
                <c:pt idx="61">
                  <c:v>-6524</c:v>
                </c:pt>
                <c:pt idx="62">
                  <c:v>-6479.5</c:v>
                </c:pt>
                <c:pt idx="63">
                  <c:v>-6455.5</c:v>
                </c:pt>
                <c:pt idx="64">
                  <c:v>-6339</c:v>
                </c:pt>
                <c:pt idx="65">
                  <c:v>-4597</c:v>
                </c:pt>
                <c:pt idx="66">
                  <c:v>-4597</c:v>
                </c:pt>
                <c:pt idx="67">
                  <c:v>-4597</c:v>
                </c:pt>
                <c:pt idx="68">
                  <c:v>-3933</c:v>
                </c:pt>
                <c:pt idx="69">
                  <c:v>-3932.5</c:v>
                </c:pt>
                <c:pt idx="70">
                  <c:v>-2170.5</c:v>
                </c:pt>
                <c:pt idx="71">
                  <c:v>-2083</c:v>
                </c:pt>
                <c:pt idx="72">
                  <c:v>-1566.5</c:v>
                </c:pt>
                <c:pt idx="73">
                  <c:v>-1544</c:v>
                </c:pt>
                <c:pt idx="74">
                  <c:v>-1467</c:v>
                </c:pt>
                <c:pt idx="75">
                  <c:v>-1412</c:v>
                </c:pt>
                <c:pt idx="76">
                  <c:v>-1215</c:v>
                </c:pt>
                <c:pt idx="77">
                  <c:v>-1215</c:v>
                </c:pt>
                <c:pt idx="78">
                  <c:v>-1056</c:v>
                </c:pt>
                <c:pt idx="79">
                  <c:v>-780</c:v>
                </c:pt>
                <c:pt idx="80">
                  <c:v>-696.5</c:v>
                </c:pt>
                <c:pt idx="81">
                  <c:v>-696.5</c:v>
                </c:pt>
                <c:pt idx="82">
                  <c:v>-248</c:v>
                </c:pt>
                <c:pt idx="83">
                  <c:v>-176.5</c:v>
                </c:pt>
                <c:pt idx="84">
                  <c:v>-137</c:v>
                </c:pt>
                <c:pt idx="85">
                  <c:v>-125</c:v>
                </c:pt>
                <c:pt idx="86">
                  <c:v>-68.5</c:v>
                </c:pt>
                <c:pt idx="87">
                  <c:v>-25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363</c:v>
                </c:pt>
                <c:pt idx="92">
                  <c:v>1138.5</c:v>
                </c:pt>
                <c:pt idx="93">
                  <c:v>1166</c:v>
                </c:pt>
                <c:pt idx="94">
                  <c:v>1686</c:v>
                </c:pt>
                <c:pt idx="95">
                  <c:v>1854</c:v>
                </c:pt>
                <c:pt idx="96">
                  <c:v>2225</c:v>
                </c:pt>
                <c:pt idx="97">
                  <c:v>2949</c:v>
                </c:pt>
                <c:pt idx="98">
                  <c:v>3584</c:v>
                </c:pt>
                <c:pt idx="99">
                  <c:v>4380</c:v>
                </c:pt>
                <c:pt idx="100">
                  <c:v>6037.5</c:v>
                </c:pt>
                <c:pt idx="101">
                  <c:v>6053</c:v>
                </c:pt>
                <c:pt idx="102">
                  <c:v>6089</c:v>
                </c:pt>
                <c:pt idx="103">
                  <c:v>6214</c:v>
                </c:pt>
                <c:pt idx="104">
                  <c:v>6222.5</c:v>
                </c:pt>
                <c:pt idx="105">
                  <c:v>6234.5</c:v>
                </c:pt>
                <c:pt idx="106">
                  <c:v>6238</c:v>
                </c:pt>
                <c:pt idx="107">
                  <c:v>6617.5</c:v>
                </c:pt>
                <c:pt idx="108">
                  <c:v>6681</c:v>
                </c:pt>
                <c:pt idx="109">
                  <c:v>6681</c:v>
                </c:pt>
                <c:pt idx="110">
                  <c:v>6732.5</c:v>
                </c:pt>
                <c:pt idx="111">
                  <c:v>6741</c:v>
                </c:pt>
                <c:pt idx="112">
                  <c:v>6753</c:v>
                </c:pt>
                <c:pt idx="113">
                  <c:v>6811.5</c:v>
                </c:pt>
                <c:pt idx="114">
                  <c:v>6825</c:v>
                </c:pt>
                <c:pt idx="115">
                  <c:v>6869.5</c:v>
                </c:pt>
                <c:pt idx="116">
                  <c:v>7292</c:v>
                </c:pt>
                <c:pt idx="117">
                  <c:v>7300.5</c:v>
                </c:pt>
                <c:pt idx="118">
                  <c:v>7304</c:v>
                </c:pt>
                <c:pt idx="119">
                  <c:v>7333</c:v>
                </c:pt>
                <c:pt idx="120">
                  <c:v>7345</c:v>
                </c:pt>
                <c:pt idx="121">
                  <c:v>7448</c:v>
                </c:pt>
                <c:pt idx="122">
                  <c:v>7472</c:v>
                </c:pt>
                <c:pt idx="123">
                  <c:v>7583</c:v>
                </c:pt>
                <c:pt idx="124">
                  <c:v>7902</c:v>
                </c:pt>
                <c:pt idx="125">
                  <c:v>8006</c:v>
                </c:pt>
                <c:pt idx="126">
                  <c:v>8627</c:v>
                </c:pt>
                <c:pt idx="127">
                  <c:v>8663</c:v>
                </c:pt>
                <c:pt idx="128">
                  <c:v>8735</c:v>
                </c:pt>
                <c:pt idx="129">
                  <c:v>10337</c:v>
                </c:pt>
                <c:pt idx="130">
                  <c:v>10441</c:v>
                </c:pt>
                <c:pt idx="131">
                  <c:v>11068</c:v>
                </c:pt>
                <c:pt idx="132">
                  <c:v>12867.5</c:v>
                </c:pt>
                <c:pt idx="133">
                  <c:v>12967</c:v>
                </c:pt>
                <c:pt idx="134">
                  <c:v>12970.5</c:v>
                </c:pt>
                <c:pt idx="135">
                  <c:v>12972</c:v>
                </c:pt>
                <c:pt idx="136">
                  <c:v>13463</c:v>
                </c:pt>
                <c:pt idx="137">
                  <c:v>13562.5</c:v>
                </c:pt>
                <c:pt idx="138">
                  <c:v>13570</c:v>
                </c:pt>
                <c:pt idx="139">
                  <c:v>14263</c:v>
                </c:pt>
                <c:pt idx="140">
                  <c:v>14820.5</c:v>
                </c:pt>
                <c:pt idx="141">
                  <c:v>14870</c:v>
                </c:pt>
                <c:pt idx="142">
                  <c:v>14927</c:v>
                </c:pt>
                <c:pt idx="143">
                  <c:v>15260</c:v>
                </c:pt>
                <c:pt idx="144">
                  <c:v>15533</c:v>
                </c:pt>
                <c:pt idx="145">
                  <c:v>15538</c:v>
                </c:pt>
                <c:pt idx="146">
                  <c:v>15553</c:v>
                </c:pt>
                <c:pt idx="147">
                  <c:v>15580</c:v>
                </c:pt>
                <c:pt idx="148">
                  <c:v>16053</c:v>
                </c:pt>
                <c:pt idx="149">
                  <c:v>16071</c:v>
                </c:pt>
                <c:pt idx="150">
                  <c:v>16167.5</c:v>
                </c:pt>
                <c:pt idx="151">
                  <c:v>16173</c:v>
                </c:pt>
                <c:pt idx="152">
                  <c:v>16214</c:v>
                </c:pt>
                <c:pt idx="153">
                  <c:v>16281</c:v>
                </c:pt>
                <c:pt idx="154">
                  <c:v>16615.5</c:v>
                </c:pt>
                <c:pt idx="155">
                  <c:v>16620.5</c:v>
                </c:pt>
                <c:pt idx="156">
                  <c:v>16641</c:v>
                </c:pt>
                <c:pt idx="157">
                  <c:v>16643</c:v>
                </c:pt>
                <c:pt idx="158">
                  <c:v>16644.5</c:v>
                </c:pt>
                <c:pt idx="159">
                  <c:v>16667</c:v>
                </c:pt>
                <c:pt idx="160">
                  <c:v>16672</c:v>
                </c:pt>
                <c:pt idx="161">
                  <c:v>16693</c:v>
                </c:pt>
                <c:pt idx="162">
                  <c:v>16720</c:v>
                </c:pt>
                <c:pt idx="163">
                  <c:v>16730.5</c:v>
                </c:pt>
                <c:pt idx="164">
                  <c:v>16730.5</c:v>
                </c:pt>
                <c:pt idx="165">
                  <c:v>16780</c:v>
                </c:pt>
                <c:pt idx="166">
                  <c:v>16787</c:v>
                </c:pt>
                <c:pt idx="167">
                  <c:v>16792</c:v>
                </c:pt>
                <c:pt idx="168">
                  <c:v>16845</c:v>
                </c:pt>
                <c:pt idx="169">
                  <c:v>16848.5</c:v>
                </c:pt>
                <c:pt idx="170">
                  <c:v>16852</c:v>
                </c:pt>
                <c:pt idx="171">
                  <c:v>16862.5</c:v>
                </c:pt>
                <c:pt idx="172">
                  <c:v>17272.5</c:v>
                </c:pt>
                <c:pt idx="173">
                  <c:v>17307</c:v>
                </c:pt>
                <c:pt idx="174">
                  <c:v>17310.5</c:v>
                </c:pt>
                <c:pt idx="175">
                  <c:v>17319</c:v>
                </c:pt>
                <c:pt idx="176">
                  <c:v>17327.5</c:v>
                </c:pt>
                <c:pt idx="177">
                  <c:v>17343</c:v>
                </c:pt>
                <c:pt idx="178">
                  <c:v>17430.5</c:v>
                </c:pt>
                <c:pt idx="179">
                  <c:v>17452.5</c:v>
                </c:pt>
                <c:pt idx="180">
                  <c:v>17452.5</c:v>
                </c:pt>
                <c:pt idx="181">
                  <c:v>17484</c:v>
                </c:pt>
                <c:pt idx="182">
                  <c:v>17786</c:v>
                </c:pt>
                <c:pt idx="183">
                  <c:v>17807</c:v>
                </c:pt>
                <c:pt idx="184">
                  <c:v>17855</c:v>
                </c:pt>
                <c:pt idx="185">
                  <c:v>17890</c:v>
                </c:pt>
                <c:pt idx="186">
                  <c:v>17890.5</c:v>
                </c:pt>
                <c:pt idx="187">
                  <c:v>17890.5</c:v>
                </c:pt>
                <c:pt idx="188">
                  <c:v>17890.5</c:v>
                </c:pt>
                <c:pt idx="189">
                  <c:v>18005</c:v>
                </c:pt>
                <c:pt idx="190">
                  <c:v>18087.5</c:v>
                </c:pt>
                <c:pt idx="191">
                  <c:v>18087.5</c:v>
                </c:pt>
                <c:pt idx="192">
                  <c:v>18099.5</c:v>
                </c:pt>
                <c:pt idx="193">
                  <c:v>18494.5</c:v>
                </c:pt>
                <c:pt idx="194">
                  <c:v>18494.5</c:v>
                </c:pt>
                <c:pt idx="195">
                  <c:v>18494.5</c:v>
                </c:pt>
                <c:pt idx="196">
                  <c:v>18495</c:v>
                </c:pt>
                <c:pt idx="197">
                  <c:v>18606</c:v>
                </c:pt>
                <c:pt idx="198">
                  <c:v>18609.5</c:v>
                </c:pt>
                <c:pt idx="199">
                  <c:v>18618</c:v>
                </c:pt>
                <c:pt idx="200">
                  <c:v>18651</c:v>
                </c:pt>
                <c:pt idx="201">
                  <c:v>18710.5</c:v>
                </c:pt>
                <c:pt idx="202">
                  <c:v>18710.5</c:v>
                </c:pt>
                <c:pt idx="203">
                  <c:v>18710.5</c:v>
                </c:pt>
                <c:pt idx="204">
                  <c:v>19069.5</c:v>
                </c:pt>
                <c:pt idx="205">
                  <c:v>19081.5</c:v>
                </c:pt>
                <c:pt idx="206">
                  <c:v>19105.5</c:v>
                </c:pt>
                <c:pt idx="207">
                  <c:v>19114</c:v>
                </c:pt>
                <c:pt idx="208">
                  <c:v>19122.5</c:v>
                </c:pt>
                <c:pt idx="209">
                  <c:v>19122.5</c:v>
                </c:pt>
                <c:pt idx="210">
                  <c:v>19153.5</c:v>
                </c:pt>
                <c:pt idx="211">
                  <c:v>19153.5</c:v>
                </c:pt>
                <c:pt idx="212">
                  <c:v>19257</c:v>
                </c:pt>
                <c:pt idx="213">
                  <c:v>19282</c:v>
                </c:pt>
                <c:pt idx="214">
                  <c:v>19282</c:v>
                </c:pt>
                <c:pt idx="215">
                  <c:v>19282</c:v>
                </c:pt>
                <c:pt idx="216">
                  <c:v>19285</c:v>
                </c:pt>
                <c:pt idx="217">
                  <c:v>19297</c:v>
                </c:pt>
                <c:pt idx="218">
                  <c:v>19314.5</c:v>
                </c:pt>
                <c:pt idx="219">
                  <c:v>19321.5</c:v>
                </c:pt>
                <c:pt idx="220">
                  <c:v>19321.5</c:v>
                </c:pt>
                <c:pt idx="221">
                  <c:v>19321.5</c:v>
                </c:pt>
                <c:pt idx="222">
                  <c:v>19337</c:v>
                </c:pt>
                <c:pt idx="223">
                  <c:v>19746</c:v>
                </c:pt>
                <c:pt idx="224">
                  <c:v>19754</c:v>
                </c:pt>
                <c:pt idx="225">
                  <c:v>19770</c:v>
                </c:pt>
                <c:pt idx="226">
                  <c:v>19805.5</c:v>
                </c:pt>
                <c:pt idx="227">
                  <c:v>19824.5</c:v>
                </c:pt>
                <c:pt idx="228">
                  <c:v>19824.5</c:v>
                </c:pt>
                <c:pt idx="229">
                  <c:v>19854</c:v>
                </c:pt>
                <c:pt idx="230">
                  <c:v>19871</c:v>
                </c:pt>
                <c:pt idx="231">
                  <c:v>19896.5</c:v>
                </c:pt>
                <c:pt idx="232">
                  <c:v>19896.5</c:v>
                </c:pt>
                <c:pt idx="233">
                  <c:v>19914</c:v>
                </c:pt>
                <c:pt idx="234">
                  <c:v>19951.5</c:v>
                </c:pt>
                <c:pt idx="235">
                  <c:v>19951.5</c:v>
                </c:pt>
                <c:pt idx="236">
                  <c:v>19989</c:v>
                </c:pt>
                <c:pt idx="237">
                  <c:v>20013</c:v>
                </c:pt>
                <c:pt idx="238">
                  <c:v>20364.5</c:v>
                </c:pt>
                <c:pt idx="239">
                  <c:v>20432</c:v>
                </c:pt>
                <c:pt idx="240">
                  <c:v>20460.5</c:v>
                </c:pt>
                <c:pt idx="241">
                  <c:v>20461</c:v>
                </c:pt>
                <c:pt idx="242">
                  <c:v>20462</c:v>
                </c:pt>
                <c:pt idx="243">
                  <c:v>20473</c:v>
                </c:pt>
                <c:pt idx="244">
                  <c:v>20476.5</c:v>
                </c:pt>
                <c:pt idx="245">
                  <c:v>20492</c:v>
                </c:pt>
                <c:pt idx="246">
                  <c:v>20495.5</c:v>
                </c:pt>
                <c:pt idx="247">
                  <c:v>20497</c:v>
                </c:pt>
                <c:pt idx="248">
                  <c:v>20523</c:v>
                </c:pt>
                <c:pt idx="249">
                  <c:v>20524.5</c:v>
                </c:pt>
                <c:pt idx="250">
                  <c:v>20533</c:v>
                </c:pt>
                <c:pt idx="251">
                  <c:v>20533</c:v>
                </c:pt>
                <c:pt idx="252">
                  <c:v>20533</c:v>
                </c:pt>
                <c:pt idx="253">
                  <c:v>20540</c:v>
                </c:pt>
                <c:pt idx="254">
                  <c:v>20548.5</c:v>
                </c:pt>
                <c:pt idx="255">
                  <c:v>20554</c:v>
                </c:pt>
                <c:pt idx="256">
                  <c:v>20554</c:v>
                </c:pt>
                <c:pt idx="257">
                  <c:v>20557</c:v>
                </c:pt>
                <c:pt idx="258">
                  <c:v>20560.5</c:v>
                </c:pt>
                <c:pt idx="259">
                  <c:v>20617</c:v>
                </c:pt>
                <c:pt idx="260">
                  <c:v>21003.5</c:v>
                </c:pt>
                <c:pt idx="261">
                  <c:v>21036</c:v>
                </c:pt>
                <c:pt idx="262">
                  <c:v>21183.5</c:v>
                </c:pt>
                <c:pt idx="263">
                  <c:v>21189</c:v>
                </c:pt>
                <c:pt idx="264">
                  <c:v>21707.5</c:v>
                </c:pt>
                <c:pt idx="265">
                  <c:v>21707.5</c:v>
                </c:pt>
                <c:pt idx="266">
                  <c:v>21707.5</c:v>
                </c:pt>
                <c:pt idx="267">
                  <c:v>21707.5</c:v>
                </c:pt>
                <c:pt idx="268">
                  <c:v>21707.5</c:v>
                </c:pt>
                <c:pt idx="269">
                  <c:v>21709</c:v>
                </c:pt>
                <c:pt idx="270">
                  <c:v>21709</c:v>
                </c:pt>
                <c:pt idx="271">
                  <c:v>21709</c:v>
                </c:pt>
                <c:pt idx="272">
                  <c:v>21709</c:v>
                </c:pt>
                <c:pt idx="273">
                  <c:v>21709</c:v>
                </c:pt>
                <c:pt idx="274">
                  <c:v>21709</c:v>
                </c:pt>
                <c:pt idx="275">
                  <c:v>21748</c:v>
                </c:pt>
                <c:pt idx="276">
                  <c:v>21748</c:v>
                </c:pt>
                <c:pt idx="277">
                  <c:v>21748</c:v>
                </c:pt>
                <c:pt idx="278">
                  <c:v>21800</c:v>
                </c:pt>
                <c:pt idx="279">
                  <c:v>21800</c:v>
                </c:pt>
                <c:pt idx="280">
                  <c:v>21800</c:v>
                </c:pt>
                <c:pt idx="281">
                  <c:v>21800</c:v>
                </c:pt>
                <c:pt idx="282">
                  <c:v>21800</c:v>
                </c:pt>
                <c:pt idx="283">
                  <c:v>21800</c:v>
                </c:pt>
                <c:pt idx="284">
                  <c:v>21805</c:v>
                </c:pt>
                <c:pt idx="285">
                  <c:v>21829</c:v>
                </c:pt>
                <c:pt idx="286">
                  <c:v>21832.5</c:v>
                </c:pt>
                <c:pt idx="287">
                  <c:v>21832.5</c:v>
                </c:pt>
                <c:pt idx="288">
                  <c:v>21832.5</c:v>
                </c:pt>
                <c:pt idx="289">
                  <c:v>21832.5</c:v>
                </c:pt>
                <c:pt idx="290">
                  <c:v>21832.5</c:v>
                </c:pt>
                <c:pt idx="291">
                  <c:v>21832.5</c:v>
                </c:pt>
                <c:pt idx="292">
                  <c:v>21836</c:v>
                </c:pt>
                <c:pt idx="293">
                  <c:v>21836</c:v>
                </c:pt>
                <c:pt idx="294">
                  <c:v>21836</c:v>
                </c:pt>
                <c:pt idx="295">
                  <c:v>21836</c:v>
                </c:pt>
                <c:pt idx="296">
                  <c:v>21836</c:v>
                </c:pt>
                <c:pt idx="297">
                  <c:v>21836</c:v>
                </c:pt>
                <c:pt idx="298">
                  <c:v>21839.5</c:v>
                </c:pt>
                <c:pt idx="299">
                  <c:v>21839.5</c:v>
                </c:pt>
                <c:pt idx="300">
                  <c:v>21839.5</c:v>
                </c:pt>
                <c:pt idx="301">
                  <c:v>21839.5</c:v>
                </c:pt>
                <c:pt idx="302">
                  <c:v>21839.5</c:v>
                </c:pt>
                <c:pt idx="303">
                  <c:v>21839.5</c:v>
                </c:pt>
                <c:pt idx="304">
                  <c:v>21848</c:v>
                </c:pt>
                <c:pt idx="305">
                  <c:v>21848</c:v>
                </c:pt>
                <c:pt idx="306">
                  <c:v>21848</c:v>
                </c:pt>
                <c:pt idx="307">
                  <c:v>21848</c:v>
                </c:pt>
                <c:pt idx="308">
                  <c:v>21848</c:v>
                </c:pt>
                <c:pt idx="309">
                  <c:v>21848</c:v>
                </c:pt>
                <c:pt idx="310">
                  <c:v>22247.5</c:v>
                </c:pt>
                <c:pt idx="311">
                  <c:v>22332</c:v>
                </c:pt>
                <c:pt idx="312">
                  <c:v>22332</c:v>
                </c:pt>
                <c:pt idx="313">
                  <c:v>22332</c:v>
                </c:pt>
                <c:pt idx="314">
                  <c:v>22332</c:v>
                </c:pt>
                <c:pt idx="315">
                  <c:v>22332</c:v>
                </c:pt>
                <c:pt idx="316">
                  <c:v>22332</c:v>
                </c:pt>
                <c:pt idx="317">
                  <c:v>22429.5</c:v>
                </c:pt>
                <c:pt idx="318">
                  <c:v>22451.5</c:v>
                </c:pt>
                <c:pt idx="319">
                  <c:v>22470.5</c:v>
                </c:pt>
                <c:pt idx="320">
                  <c:v>22471</c:v>
                </c:pt>
                <c:pt idx="321">
                  <c:v>22471</c:v>
                </c:pt>
                <c:pt idx="322">
                  <c:v>22471</c:v>
                </c:pt>
                <c:pt idx="323">
                  <c:v>22471</c:v>
                </c:pt>
                <c:pt idx="324">
                  <c:v>22471</c:v>
                </c:pt>
                <c:pt idx="325">
                  <c:v>22471</c:v>
                </c:pt>
                <c:pt idx="326">
                  <c:v>22494.5</c:v>
                </c:pt>
                <c:pt idx="327">
                  <c:v>22894.5</c:v>
                </c:pt>
                <c:pt idx="328">
                  <c:v>22903</c:v>
                </c:pt>
                <c:pt idx="329">
                  <c:v>22950</c:v>
                </c:pt>
                <c:pt idx="330">
                  <c:v>22987</c:v>
                </c:pt>
                <c:pt idx="331">
                  <c:v>22989</c:v>
                </c:pt>
                <c:pt idx="332">
                  <c:v>23015</c:v>
                </c:pt>
                <c:pt idx="333">
                  <c:v>23015</c:v>
                </c:pt>
                <c:pt idx="334">
                  <c:v>23015</c:v>
                </c:pt>
                <c:pt idx="335">
                  <c:v>23030.5</c:v>
                </c:pt>
                <c:pt idx="336">
                  <c:v>23030.5</c:v>
                </c:pt>
                <c:pt idx="337">
                  <c:v>23030.5</c:v>
                </c:pt>
                <c:pt idx="338">
                  <c:v>23031.5</c:v>
                </c:pt>
                <c:pt idx="339">
                  <c:v>23035</c:v>
                </c:pt>
                <c:pt idx="340">
                  <c:v>23047.5</c:v>
                </c:pt>
                <c:pt idx="341">
                  <c:v>23047.5</c:v>
                </c:pt>
                <c:pt idx="342">
                  <c:v>23047.5</c:v>
                </c:pt>
                <c:pt idx="343">
                  <c:v>23071.5</c:v>
                </c:pt>
                <c:pt idx="344">
                  <c:v>23071.5</c:v>
                </c:pt>
                <c:pt idx="345">
                  <c:v>23071.5</c:v>
                </c:pt>
                <c:pt idx="346">
                  <c:v>23098.5</c:v>
                </c:pt>
                <c:pt idx="347">
                  <c:v>23140</c:v>
                </c:pt>
                <c:pt idx="348">
                  <c:v>23429</c:v>
                </c:pt>
                <c:pt idx="349">
                  <c:v>23549</c:v>
                </c:pt>
                <c:pt idx="350">
                  <c:v>23557</c:v>
                </c:pt>
                <c:pt idx="351">
                  <c:v>23751</c:v>
                </c:pt>
                <c:pt idx="352">
                  <c:v>24100</c:v>
                </c:pt>
                <c:pt idx="353">
                  <c:v>24105</c:v>
                </c:pt>
                <c:pt idx="354">
                  <c:v>24121.5</c:v>
                </c:pt>
                <c:pt idx="355">
                  <c:v>24157.5</c:v>
                </c:pt>
                <c:pt idx="356">
                  <c:v>24728</c:v>
                </c:pt>
                <c:pt idx="357">
                  <c:v>24745</c:v>
                </c:pt>
                <c:pt idx="358">
                  <c:v>24834</c:v>
                </c:pt>
                <c:pt idx="359">
                  <c:v>25469</c:v>
                </c:pt>
                <c:pt idx="360">
                  <c:v>25943</c:v>
                </c:pt>
                <c:pt idx="361">
                  <c:v>26028</c:v>
                </c:pt>
                <c:pt idx="362">
                  <c:v>26068</c:v>
                </c:pt>
                <c:pt idx="363">
                  <c:v>26193</c:v>
                </c:pt>
                <c:pt idx="364">
                  <c:v>26624</c:v>
                </c:pt>
                <c:pt idx="365">
                  <c:v>26634.5</c:v>
                </c:pt>
                <c:pt idx="366">
                  <c:v>26648.5</c:v>
                </c:pt>
                <c:pt idx="367">
                  <c:v>26783</c:v>
                </c:pt>
                <c:pt idx="368">
                  <c:v>27326</c:v>
                </c:pt>
                <c:pt idx="369">
                  <c:v>27377</c:v>
                </c:pt>
                <c:pt idx="370">
                  <c:v>27389</c:v>
                </c:pt>
                <c:pt idx="371">
                  <c:v>27882</c:v>
                </c:pt>
                <c:pt idx="372">
                  <c:v>27998</c:v>
                </c:pt>
                <c:pt idx="373">
                  <c:v>28175</c:v>
                </c:pt>
              </c:numCache>
            </c:numRef>
          </c:xVal>
          <c:yVal>
            <c:numRef>
              <c:f>Active!$K$21:$K$923</c:f>
              <c:numCache>
                <c:formatCode>General</c:formatCode>
                <c:ptCount val="903"/>
                <c:pt idx="90">
                  <c:v>0</c:v>
                </c:pt>
                <c:pt idx="113">
                  <c:v>2.5970000060624443E-3</c:v>
                </c:pt>
                <c:pt idx="131">
                  <c:v>2.3403999999572989E-2</c:v>
                </c:pt>
                <c:pt idx="138">
                  <c:v>3.7290000007487833E-2</c:v>
                </c:pt>
                <c:pt idx="139">
                  <c:v>4.381400000420399E-2</c:v>
                </c:pt>
                <c:pt idx="140">
                  <c:v>3.9199000006192364E-2</c:v>
                </c:pt>
                <c:pt idx="141">
                  <c:v>3.7760000006528571E-2</c:v>
                </c:pt>
                <c:pt idx="142">
                  <c:v>3.7506000000576023E-2</c:v>
                </c:pt>
                <c:pt idx="143">
                  <c:v>4.1079999995417893E-2</c:v>
                </c:pt>
                <c:pt idx="144">
                  <c:v>4.1574000002583489E-2</c:v>
                </c:pt>
                <c:pt idx="145">
                  <c:v>4.4164000006276183E-2</c:v>
                </c:pt>
                <c:pt idx="147">
                  <c:v>4.5740000001387671E-2</c:v>
                </c:pt>
                <c:pt idx="148">
                  <c:v>5.4034000007959548E-2</c:v>
                </c:pt>
                <c:pt idx="149">
                  <c:v>5.2538000003551133E-2</c:v>
                </c:pt>
                <c:pt idx="150">
                  <c:v>5.656499999895459E-2</c:v>
                </c:pt>
                <c:pt idx="151">
                  <c:v>5.239399999845773E-2</c:v>
                </c:pt>
                <c:pt idx="152">
                  <c:v>5.3592000003845897E-2</c:v>
                </c:pt>
                <c:pt idx="153">
                  <c:v>5.2217999997083098E-2</c:v>
                </c:pt>
                <c:pt idx="155">
                  <c:v>4.8899000001256354E-2</c:v>
                </c:pt>
                <c:pt idx="159">
                  <c:v>5.3426000005856622E-2</c:v>
                </c:pt>
                <c:pt idx="160">
                  <c:v>4.7815999998420011E-2</c:v>
                </c:pt>
                <c:pt idx="161">
                  <c:v>4.6754000002692919E-2</c:v>
                </c:pt>
                <c:pt idx="163">
                  <c:v>4.8079000000143424E-2</c:v>
                </c:pt>
                <c:pt idx="164">
                  <c:v>4.8868999998376239E-2</c:v>
                </c:pt>
                <c:pt idx="166">
                  <c:v>4.7286000000895001E-2</c:v>
                </c:pt>
                <c:pt idx="167">
                  <c:v>4.7176000007311814E-2</c:v>
                </c:pt>
                <c:pt idx="168">
                  <c:v>4.7310000001743902E-2</c:v>
                </c:pt>
                <c:pt idx="169">
                  <c:v>4.9083000005339272E-2</c:v>
                </c:pt>
                <c:pt idx="172">
                  <c:v>5.1055000003543682E-2</c:v>
                </c:pt>
                <c:pt idx="173">
                  <c:v>5.0946000003023073E-2</c:v>
                </c:pt>
                <c:pt idx="174">
                  <c:v>5.1929000001109671E-2</c:v>
                </c:pt>
                <c:pt idx="175">
                  <c:v>5.0082000008842442E-2</c:v>
                </c:pt>
                <c:pt idx="177">
                  <c:v>5.1954000002297107E-2</c:v>
                </c:pt>
                <c:pt idx="179">
                  <c:v>5.3055000003951136E-2</c:v>
                </c:pt>
                <c:pt idx="180">
                  <c:v>5.3095000002940651E-2</c:v>
                </c:pt>
                <c:pt idx="181">
                  <c:v>5.1652000001922715E-2</c:v>
                </c:pt>
                <c:pt idx="183">
                  <c:v>5.7046000001719221E-2</c:v>
                </c:pt>
                <c:pt idx="184">
                  <c:v>5.8089999998628628E-2</c:v>
                </c:pt>
                <c:pt idx="185">
                  <c:v>5.8720000000903383E-2</c:v>
                </c:pt>
                <c:pt idx="186">
                  <c:v>5.9109000001626555E-2</c:v>
                </c:pt>
                <c:pt idx="187">
                  <c:v>6.0788999995565973E-2</c:v>
                </c:pt>
                <c:pt idx="188">
                  <c:v>6.1798999995517079E-2</c:v>
                </c:pt>
                <c:pt idx="189">
                  <c:v>5.8690000005299225E-2</c:v>
                </c:pt>
                <c:pt idx="190">
                  <c:v>6.3715000003867317E-2</c:v>
                </c:pt>
                <c:pt idx="191">
                  <c:v>6.4315000003261957E-2</c:v>
                </c:pt>
                <c:pt idx="193">
                  <c:v>6.2621000004583038E-2</c:v>
                </c:pt>
                <c:pt idx="194">
                  <c:v>6.3121000006503891E-2</c:v>
                </c:pt>
                <c:pt idx="195">
                  <c:v>6.4521000007516704E-2</c:v>
                </c:pt>
                <c:pt idx="196">
                  <c:v>6.1910000003990717E-2</c:v>
                </c:pt>
                <c:pt idx="197">
                  <c:v>5.9468000006745569E-2</c:v>
                </c:pt>
                <c:pt idx="198">
                  <c:v>7.1341000002576038E-2</c:v>
                </c:pt>
                <c:pt idx="199">
                  <c:v>6.0504000000946689E-2</c:v>
                </c:pt>
                <c:pt idx="200">
                  <c:v>6.1678000005485956E-2</c:v>
                </c:pt>
                <c:pt idx="201">
                  <c:v>6.1299000000872184E-2</c:v>
                </c:pt>
                <c:pt idx="202">
                  <c:v>6.2099000002490357E-2</c:v>
                </c:pt>
                <c:pt idx="203">
                  <c:v>6.2599000004411209E-2</c:v>
                </c:pt>
                <c:pt idx="204">
                  <c:v>5.742100000497885E-2</c:v>
                </c:pt>
                <c:pt idx="205">
                  <c:v>5.8657000001403503E-2</c:v>
                </c:pt>
                <c:pt idx="207">
                  <c:v>5.8292000008805189E-2</c:v>
                </c:pt>
                <c:pt idx="208">
                  <c:v>5.6765000001178123E-2</c:v>
                </c:pt>
                <c:pt idx="209">
                  <c:v>5.7464999998046551E-2</c:v>
                </c:pt>
                <c:pt idx="210">
                  <c:v>5.8143000002019107E-2</c:v>
                </c:pt>
                <c:pt idx="211">
                  <c:v>5.894300000363728E-2</c:v>
                </c:pt>
                <c:pt idx="212">
                  <c:v>5.9346000001823995E-2</c:v>
                </c:pt>
                <c:pt idx="213">
                  <c:v>5.8956000000762288E-2</c:v>
                </c:pt>
                <c:pt idx="214">
                  <c:v>5.9256000000459608E-2</c:v>
                </c:pt>
                <c:pt idx="215">
                  <c:v>5.9356000005209353E-2</c:v>
                </c:pt>
                <c:pt idx="216">
                  <c:v>5.9530000005906913E-2</c:v>
                </c:pt>
                <c:pt idx="217">
                  <c:v>5.7765999998082407E-2</c:v>
                </c:pt>
                <c:pt idx="218">
                  <c:v>6.0631000000284985E-2</c:v>
                </c:pt>
                <c:pt idx="219">
                  <c:v>6.1327000003075227E-2</c:v>
                </c:pt>
                <c:pt idx="220">
                  <c:v>6.242700000439072E-2</c:v>
                </c:pt>
                <c:pt idx="221">
                  <c:v>6.2476999999489635E-2</c:v>
                </c:pt>
                <c:pt idx="222">
                  <c:v>5.938600000081351E-2</c:v>
                </c:pt>
                <c:pt idx="223">
                  <c:v>6.4688000005844515E-2</c:v>
                </c:pt>
                <c:pt idx="224">
                  <c:v>6.5112000003864523E-2</c:v>
                </c:pt>
                <c:pt idx="225">
                  <c:v>6.5060000000812579E-2</c:v>
                </c:pt>
                <c:pt idx="227">
                  <c:v>6.7910999998275656E-2</c:v>
                </c:pt>
                <c:pt idx="228">
                  <c:v>6.7910999998275656E-2</c:v>
                </c:pt>
                <c:pt idx="229">
                  <c:v>6.5512000008311588E-2</c:v>
                </c:pt>
                <c:pt idx="230">
                  <c:v>6.6338000004179776E-2</c:v>
                </c:pt>
                <c:pt idx="231">
                  <c:v>6.732699999702163E-2</c:v>
                </c:pt>
                <c:pt idx="232">
                  <c:v>6.732699999702163E-2</c:v>
                </c:pt>
                <c:pt idx="233">
                  <c:v>6.7892000006395392E-2</c:v>
                </c:pt>
                <c:pt idx="234">
                  <c:v>7.2217000000819098E-2</c:v>
                </c:pt>
                <c:pt idx="235">
                  <c:v>7.2217000000819098E-2</c:v>
                </c:pt>
                <c:pt idx="237">
                  <c:v>7.0834000005561393E-2</c:v>
                </c:pt>
                <c:pt idx="238">
                  <c:v>7.5531000002229121E-2</c:v>
                </c:pt>
                <c:pt idx="240">
                  <c:v>7.7519000005850103E-2</c:v>
                </c:pt>
                <c:pt idx="241">
                  <c:v>7.4857999999949243E-2</c:v>
                </c:pt>
                <c:pt idx="242">
                  <c:v>7.4436000002606306E-2</c:v>
                </c:pt>
                <c:pt idx="243">
                  <c:v>7.5993999998900108E-2</c:v>
                </c:pt>
                <c:pt idx="244">
                  <c:v>7.7167000003100839E-2</c:v>
                </c:pt>
                <c:pt idx="246">
                  <c:v>7.0949000000837259E-2</c:v>
                </c:pt>
                <c:pt idx="247">
                  <c:v>7.3365999996894971E-2</c:v>
                </c:pt>
                <c:pt idx="248">
                  <c:v>7.4293999998189975E-2</c:v>
                </c:pt>
                <c:pt idx="249">
                  <c:v>7.5911000007181428E-2</c:v>
                </c:pt>
                <c:pt idx="250">
                  <c:v>7.3674000006576534E-2</c:v>
                </c:pt>
                <c:pt idx="251">
                  <c:v>7.4574000005668495E-2</c:v>
                </c:pt>
                <c:pt idx="252">
                  <c:v>7.4774000007892027E-2</c:v>
                </c:pt>
                <c:pt idx="253">
                  <c:v>7.3220000005676411E-2</c:v>
                </c:pt>
                <c:pt idx="254">
                  <c:v>7.6183000004675705E-2</c:v>
                </c:pt>
                <c:pt idx="255">
                  <c:v>7.3512000002665445E-2</c:v>
                </c:pt>
                <c:pt idx="256">
                  <c:v>7.3512000002665445E-2</c:v>
                </c:pt>
                <c:pt idx="257">
                  <c:v>7.3446000002149958E-2</c:v>
                </c:pt>
                <c:pt idx="258">
                  <c:v>7.4719000003824476E-2</c:v>
                </c:pt>
                <c:pt idx="259">
                  <c:v>7.3226000000431668E-2</c:v>
                </c:pt>
                <c:pt idx="263">
                  <c:v>6.784200000402052E-2</c:v>
                </c:pt>
                <c:pt idx="264">
                  <c:v>7.5185000001511071E-2</c:v>
                </c:pt>
                <c:pt idx="265">
                  <c:v>7.5185000001511071E-2</c:v>
                </c:pt>
                <c:pt idx="266">
                  <c:v>7.5385000003734604E-2</c:v>
                </c:pt>
                <c:pt idx="267">
                  <c:v>7.5385000003734604E-2</c:v>
                </c:pt>
                <c:pt idx="268">
                  <c:v>7.5385000003734604E-2</c:v>
                </c:pt>
                <c:pt idx="269">
                  <c:v>7.250200000271434E-2</c:v>
                </c:pt>
                <c:pt idx="270">
                  <c:v>7.250200000271434E-2</c:v>
                </c:pt>
                <c:pt idx="271">
                  <c:v>7.3501999999280088E-2</c:v>
                </c:pt>
                <c:pt idx="272">
                  <c:v>7.3501999999280088E-2</c:v>
                </c:pt>
                <c:pt idx="273">
                  <c:v>7.370200000150362E-2</c:v>
                </c:pt>
                <c:pt idx="274">
                  <c:v>7.370200000150362E-2</c:v>
                </c:pt>
                <c:pt idx="275">
                  <c:v>7.3364000003493857E-2</c:v>
                </c:pt>
                <c:pt idx="276">
                  <c:v>7.3654000007081777E-2</c:v>
                </c:pt>
                <c:pt idx="277">
                  <c:v>7.3964000002888497E-2</c:v>
                </c:pt>
                <c:pt idx="278">
                  <c:v>7.3900000003050081E-2</c:v>
                </c:pt>
                <c:pt idx="279">
                  <c:v>7.3900000003050081E-2</c:v>
                </c:pt>
                <c:pt idx="280">
                  <c:v>7.4500000002444722E-2</c:v>
                </c:pt>
                <c:pt idx="281">
                  <c:v>7.4500000002444722E-2</c:v>
                </c:pt>
                <c:pt idx="282">
                  <c:v>7.5400000001536682E-2</c:v>
                </c:pt>
                <c:pt idx="283">
                  <c:v>7.5400000001536682E-2</c:v>
                </c:pt>
                <c:pt idx="284">
                  <c:v>7.4489999999059364E-2</c:v>
                </c:pt>
                <c:pt idx="285">
                  <c:v>7.5762000000395346E-2</c:v>
                </c:pt>
                <c:pt idx="286">
                  <c:v>7.6935000004596077E-2</c:v>
                </c:pt>
                <c:pt idx="287">
                  <c:v>7.6935000004596077E-2</c:v>
                </c:pt>
                <c:pt idx="288">
                  <c:v>7.7035000002069864E-2</c:v>
                </c:pt>
                <c:pt idx="289">
                  <c:v>7.7035000002069864E-2</c:v>
                </c:pt>
                <c:pt idx="290">
                  <c:v>7.7635000001464505E-2</c:v>
                </c:pt>
                <c:pt idx="291">
                  <c:v>7.7635000001464505E-2</c:v>
                </c:pt>
                <c:pt idx="292">
                  <c:v>7.3708000003534835E-2</c:v>
                </c:pt>
                <c:pt idx="293">
                  <c:v>7.3708000003534835E-2</c:v>
                </c:pt>
                <c:pt idx="294">
                  <c:v>7.4708000000100583E-2</c:v>
                </c:pt>
                <c:pt idx="295">
                  <c:v>7.4708000000100583E-2</c:v>
                </c:pt>
                <c:pt idx="296">
                  <c:v>7.5007999999797903E-2</c:v>
                </c:pt>
                <c:pt idx="297">
                  <c:v>7.5007999999797903E-2</c:v>
                </c:pt>
                <c:pt idx="298">
                  <c:v>7.6680999998643529E-2</c:v>
                </c:pt>
                <c:pt idx="299">
                  <c:v>7.6680999998643529E-2</c:v>
                </c:pt>
                <c:pt idx="300">
                  <c:v>7.6881000000867061E-2</c:v>
                </c:pt>
                <c:pt idx="301">
                  <c:v>7.6881000000867061E-2</c:v>
                </c:pt>
                <c:pt idx="302">
                  <c:v>7.7181000000564381E-2</c:v>
                </c:pt>
                <c:pt idx="303">
                  <c:v>7.7181000000564381E-2</c:v>
                </c:pt>
                <c:pt idx="304">
                  <c:v>7.3744000001170207E-2</c:v>
                </c:pt>
                <c:pt idx="305">
                  <c:v>7.3744000001170207E-2</c:v>
                </c:pt>
                <c:pt idx="306">
                  <c:v>7.454400000278838E-2</c:v>
                </c:pt>
                <c:pt idx="307">
                  <c:v>7.454400000278838E-2</c:v>
                </c:pt>
                <c:pt idx="308">
                  <c:v>7.5644000004103873E-2</c:v>
                </c:pt>
                <c:pt idx="309">
                  <c:v>7.5644000004103873E-2</c:v>
                </c:pt>
                <c:pt idx="310">
                  <c:v>8.5005000000819564E-2</c:v>
                </c:pt>
                <c:pt idx="311">
                  <c:v>8.1896000003325753E-2</c:v>
                </c:pt>
                <c:pt idx="312">
                  <c:v>8.1896000003325753E-2</c:v>
                </c:pt>
                <c:pt idx="313">
                  <c:v>8.2796000002417713E-2</c:v>
                </c:pt>
                <c:pt idx="314">
                  <c:v>8.2796000002417713E-2</c:v>
                </c:pt>
                <c:pt idx="315">
                  <c:v>8.3696000001509674E-2</c:v>
                </c:pt>
                <c:pt idx="316">
                  <c:v>8.3696000001509674E-2</c:v>
                </c:pt>
                <c:pt idx="317">
                  <c:v>8.8401000000885688E-2</c:v>
                </c:pt>
                <c:pt idx="318">
                  <c:v>8.6416999998618849E-2</c:v>
                </c:pt>
                <c:pt idx="319">
                  <c:v>8.6998999999195803E-2</c:v>
                </c:pt>
                <c:pt idx="320">
                  <c:v>8.4338000007846858E-2</c:v>
                </c:pt>
                <c:pt idx="321">
                  <c:v>8.4338000007846858E-2</c:v>
                </c:pt>
                <c:pt idx="322">
                  <c:v>8.4438000005320646E-2</c:v>
                </c:pt>
                <c:pt idx="323">
                  <c:v>8.4438000005320646E-2</c:v>
                </c:pt>
                <c:pt idx="324">
                  <c:v>8.5338000004412606E-2</c:v>
                </c:pt>
                <c:pt idx="325">
                  <c:v>8.5338000004412606E-2</c:v>
                </c:pt>
                <c:pt idx="326">
                  <c:v>8.8070999998308253E-2</c:v>
                </c:pt>
                <c:pt idx="327">
                  <c:v>8.4471000001940411E-2</c:v>
                </c:pt>
                <c:pt idx="328">
                  <c:v>8.0134000003454275E-2</c:v>
                </c:pt>
                <c:pt idx="329">
                  <c:v>8.1200000007811468E-2</c:v>
                </c:pt>
                <c:pt idx="330">
                  <c:v>7.9886000006808899E-2</c:v>
                </c:pt>
                <c:pt idx="331">
                  <c:v>8.0342000001110137E-2</c:v>
                </c:pt>
                <c:pt idx="332">
                  <c:v>7.8869999997550622E-2</c:v>
                </c:pt>
                <c:pt idx="333">
                  <c:v>7.9469999996945262E-2</c:v>
                </c:pt>
                <c:pt idx="334">
                  <c:v>7.9969999998866115E-2</c:v>
                </c:pt>
                <c:pt idx="335">
                  <c:v>7.9879000004439149E-2</c:v>
                </c:pt>
                <c:pt idx="336">
                  <c:v>8.0579000001307577E-2</c:v>
                </c:pt>
                <c:pt idx="337">
                  <c:v>8.0978999998478685E-2</c:v>
                </c:pt>
                <c:pt idx="338">
                  <c:v>8.9357000004383735E-2</c:v>
                </c:pt>
                <c:pt idx="339">
                  <c:v>7.7429999997548293E-2</c:v>
                </c:pt>
                <c:pt idx="340">
                  <c:v>7.8905000002123415E-2</c:v>
                </c:pt>
                <c:pt idx="341">
                  <c:v>8.1505000001925509E-2</c:v>
                </c:pt>
                <c:pt idx="342">
                  <c:v>8.3704999997280538E-2</c:v>
                </c:pt>
                <c:pt idx="343">
                  <c:v>8.1077000002551358E-2</c:v>
                </c:pt>
                <c:pt idx="344">
                  <c:v>8.1177000007301103E-2</c:v>
                </c:pt>
                <c:pt idx="345">
                  <c:v>8.1377000002248678E-2</c:v>
                </c:pt>
                <c:pt idx="346">
                  <c:v>8.088300000235904E-2</c:v>
                </c:pt>
                <c:pt idx="347">
                  <c:v>7.8120000005583279E-2</c:v>
                </c:pt>
                <c:pt idx="348">
                  <c:v>7.9561999998986721E-2</c:v>
                </c:pt>
                <c:pt idx="349">
                  <c:v>8.0922000001010019E-2</c:v>
                </c:pt>
                <c:pt idx="350">
                  <c:v>8.0146000000240747E-2</c:v>
                </c:pt>
                <c:pt idx="351">
                  <c:v>8.3178000000771135E-2</c:v>
                </c:pt>
                <c:pt idx="352">
                  <c:v>8.8600000002770685E-2</c:v>
                </c:pt>
                <c:pt idx="353">
                  <c:v>8.849000000191154E-2</c:v>
                </c:pt>
                <c:pt idx="354">
                  <c:v>8.9376999996602535E-2</c:v>
                </c:pt>
                <c:pt idx="355">
                  <c:v>9.3085000000428408E-2</c:v>
                </c:pt>
                <c:pt idx="356">
                  <c:v>9.4684000003326219E-2</c:v>
                </c:pt>
                <c:pt idx="357">
                  <c:v>9.5210000006773043E-2</c:v>
                </c:pt>
                <c:pt idx="358">
                  <c:v>9.4552000002295244E-2</c:v>
                </c:pt>
                <c:pt idx="359">
                  <c:v>9.038200000213692E-2</c:v>
                </c:pt>
                <c:pt idx="360">
                  <c:v>9.7054000005300622E-2</c:v>
                </c:pt>
                <c:pt idx="361">
                  <c:v>9.8884000006364658E-2</c:v>
                </c:pt>
                <c:pt idx="362">
                  <c:v>9.790400000201771E-2</c:v>
                </c:pt>
                <c:pt idx="363">
                  <c:v>9.9653999997826759E-2</c:v>
                </c:pt>
                <c:pt idx="364">
                  <c:v>0.1062720000045374</c:v>
                </c:pt>
                <c:pt idx="365">
                  <c:v>0.10759099999995669</c:v>
                </c:pt>
                <c:pt idx="367">
                  <c:v>0.10797400000592461</c:v>
                </c:pt>
                <c:pt idx="368">
                  <c:v>0.10302800000499701</c:v>
                </c:pt>
                <c:pt idx="369">
                  <c:v>0.10170600000128616</c:v>
                </c:pt>
                <c:pt idx="370">
                  <c:v>0.10394200000155251</c:v>
                </c:pt>
                <c:pt idx="371">
                  <c:v>0.10559600000124192</c:v>
                </c:pt>
                <c:pt idx="372">
                  <c:v>0.10554400000546593</c:v>
                </c:pt>
                <c:pt idx="373">
                  <c:v>0.10925000000133878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327-4309-ADEE-B93CB415B16A}"/>
            </c:ext>
          </c:extLst>
        </c:ser>
        <c:ser>
          <c:idx val="7"/>
          <c:order val="4"/>
          <c:tx>
            <c:strRef>
              <c:f>Active!$O$20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Active!$F$21:$F$923</c:f>
              <c:numCache>
                <c:formatCode>General</c:formatCode>
                <c:ptCount val="903"/>
                <c:pt idx="0">
                  <c:v>-25736</c:v>
                </c:pt>
                <c:pt idx="1">
                  <c:v>-25175</c:v>
                </c:pt>
                <c:pt idx="2">
                  <c:v>-25174.5</c:v>
                </c:pt>
                <c:pt idx="3">
                  <c:v>-22115</c:v>
                </c:pt>
                <c:pt idx="4">
                  <c:v>-22114.5</c:v>
                </c:pt>
                <c:pt idx="5">
                  <c:v>-19005</c:v>
                </c:pt>
                <c:pt idx="6">
                  <c:v>-18899</c:v>
                </c:pt>
                <c:pt idx="7">
                  <c:v>-18887</c:v>
                </c:pt>
                <c:pt idx="8">
                  <c:v>-18798</c:v>
                </c:pt>
                <c:pt idx="9">
                  <c:v>-18798</c:v>
                </c:pt>
                <c:pt idx="10">
                  <c:v>-18437</c:v>
                </c:pt>
                <c:pt idx="11">
                  <c:v>-17931</c:v>
                </c:pt>
                <c:pt idx="12">
                  <c:v>-17715</c:v>
                </c:pt>
                <c:pt idx="13">
                  <c:v>-17603</c:v>
                </c:pt>
                <c:pt idx="14">
                  <c:v>-17061</c:v>
                </c:pt>
                <c:pt idx="15">
                  <c:v>-17016</c:v>
                </c:pt>
                <c:pt idx="16">
                  <c:v>-16673</c:v>
                </c:pt>
                <c:pt idx="17">
                  <c:v>-16649</c:v>
                </c:pt>
                <c:pt idx="18">
                  <c:v>-16649</c:v>
                </c:pt>
                <c:pt idx="19">
                  <c:v>-16508</c:v>
                </c:pt>
                <c:pt idx="20">
                  <c:v>-16469</c:v>
                </c:pt>
                <c:pt idx="21">
                  <c:v>-15846</c:v>
                </c:pt>
                <c:pt idx="22">
                  <c:v>-15841</c:v>
                </c:pt>
                <c:pt idx="23">
                  <c:v>-15810</c:v>
                </c:pt>
                <c:pt idx="24">
                  <c:v>-15798</c:v>
                </c:pt>
                <c:pt idx="25">
                  <c:v>-15786</c:v>
                </c:pt>
                <c:pt idx="26">
                  <c:v>-15738</c:v>
                </c:pt>
                <c:pt idx="27">
                  <c:v>-15690</c:v>
                </c:pt>
                <c:pt idx="28">
                  <c:v>-15293</c:v>
                </c:pt>
                <c:pt idx="29">
                  <c:v>-15194</c:v>
                </c:pt>
                <c:pt idx="30">
                  <c:v>-15129</c:v>
                </c:pt>
                <c:pt idx="31">
                  <c:v>-15127</c:v>
                </c:pt>
                <c:pt idx="32">
                  <c:v>-15127</c:v>
                </c:pt>
                <c:pt idx="33">
                  <c:v>-15086</c:v>
                </c:pt>
                <c:pt idx="34">
                  <c:v>-14883</c:v>
                </c:pt>
                <c:pt idx="35">
                  <c:v>-14631</c:v>
                </c:pt>
                <c:pt idx="36">
                  <c:v>-14586</c:v>
                </c:pt>
                <c:pt idx="37">
                  <c:v>-14585.5</c:v>
                </c:pt>
                <c:pt idx="38">
                  <c:v>-14576</c:v>
                </c:pt>
                <c:pt idx="39">
                  <c:v>-14571</c:v>
                </c:pt>
                <c:pt idx="40">
                  <c:v>-14571</c:v>
                </c:pt>
                <c:pt idx="41">
                  <c:v>-14528</c:v>
                </c:pt>
                <c:pt idx="42">
                  <c:v>-14427</c:v>
                </c:pt>
                <c:pt idx="43">
                  <c:v>-14135</c:v>
                </c:pt>
                <c:pt idx="44">
                  <c:v>-12794</c:v>
                </c:pt>
                <c:pt idx="45">
                  <c:v>-12794</c:v>
                </c:pt>
                <c:pt idx="46">
                  <c:v>-12093</c:v>
                </c:pt>
                <c:pt idx="47">
                  <c:v>-12057</c:v>
                </c:pt>
                <c:pt idx="48">
                  <c:v>-12055</c:v>
                </c:pt>
                <c:pt idx="49">
                  <c:v>-12050</c:v>
                </c:pt>
                <c:pt idx="50">
                  <c:v>-12045</c:v>
                </c:pt>
                <c:pt idx="51">
                  <c:v>-12045</c:v>
                </c:pt>
                <c:pt idx="52">
                  <c:v>-12041.5</c:v>
                </c:pt>
                <c:pt idx="53">
                  <c:v>-12038</c:v>
                </c:pt>
                <c:pt idx="54">
                  <c:v>-11997</c:v>
                </c:pt>
                <c:pt idx="55">
                  <c:v>-11990</c:v>
                </c:pt>
                <c:pt idx="56">
                  <c:v>-11909.5</c:v>
                </c:pt>
                <c:pt idx="57">
                  <c:v>-11896</c:v>
                </c:pt>
                <c:pt idx="58">
                  <c:v>-11382.5</c:v>
                </c:pt>
                <c:pt idx="59">
                  <c:v>-10826</c:v>
                </c:pt>
                <c:pt idx="60">
                  <c:v>-10790</c:v>
                </c:pt>
                <c:pt idx="61">
                  <c:v>-6524</c:v>
                </c:pt>
                <c:pt idx="62">
                  <c:v>-6479.5</c:v>
                </c:pt>
                <c:pt idx="63">
                  <c:v>-6455.5</c:v>
                </c:pt>
                <c:pt idx="64">
                  <c:v>-6339</c:v>
                </c:pt>
                <c:pt idx="65">
                  <c:v>-4597</c:v>
                </c:pt>
                <c:pt idx="66">
                  <c:v>-4597</c:v>
                </c:pt>
                <c:pt idx="67">
                  <c:v>-4597</c:v>
                </c:pt>
                <c:pt idx="68">
                  <c:v>-3933</c:v>
                </c:pt>
                <c:pt idx="69">
                  <c:v>-3932.5</c:v>
                </c:pt>
                <c:pt idx="70">
                  <c:v>-2170.5</c:v>
                </c:pt>
                <c:pt idx="71">
                  <c:v>-2083</c:v>
                </c:pt>
                <c:pt idx="72">
                  <c:v>-1566.5</c:v>
                </c:pt>
                <c:pt idx="73">
                  <c:v>-1544</c:v>
                </c:pt>
                <c:pt idx="74">
                  <c:v>-1467</c:v>
                </c:pt>
                <c:pt idx="75">
                  <c:v>-1412</c:v>
                </c:pt>
                <c:pt idx="76">
                  <c:v>-1215</c:v>
                </c:pt>
                <c:pt idx="77">
                  <c:v>-1215</c:v>
                </c:pt>
                <c:pt idx="78">
                  <c:v>-1056</c:v>
                </c:pt>
                <c:pt idx="79">
                  <c:v>-780</c:v>
                </c:pt>
                <c:pt idx="80">
                  <c:v>-696.5</c:v>
                </c:pt>
                <c:pt idx="81">
                  <c:v>-696.5</c:v>
                </c:pt>
                <c:pt idx="82">
                  <c:v>-248</c:v>
                </c:pt>
                <c:pt idx="83">
                  <c:v>-176.5</c:v>
                </c:pt>
                <c:pt idx="84">
                  <c:v>-137</c:v>
                </c:pt>
                <c:pt idx="85">
                  <c:v>-125</c:v>
                </c:pt>
                <c:pt idx="86">
                  <c:v>-68.5</c:v>
                </c:pt>
                <c:pt idx="87">
                  <c:v>-25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363</c:v>
                </c:pt>
                <c:pt idx="92">
                  <c:v>1138.5</c:v>
                </c:pt>
                <c:pt idx="93">
                  <c:v>1166</c:v>
                </c:pt>
                <c:pt idx="94">
                  <c:v>1686</c:v>
                </c:pt>
                <c:pt idx="95">
                  <c:v>1854</c:v>
                </c:pt>
                <c:pt idx="96">
                  <c:v>2225</c:v>
                </c:pt>
                <c:pt idx="97">
                  <c:v>2949</c:v>
                </c:pt>
                <c:pt idx="98">
                  <c:v>3584</c:v>
                </c:pt>
                <c:pt idx="99">
                  <c:v>4380</c:v>
                </c:pt>
                <c:pt idx="100">
                  <c:v>6037.5</c:v>
                </c:pt>
                <c:pt idx="101">
                  <c:v>6053</c:v>
                </c:pt>
                <c:pt idx="102">
                  <c:v>6089</c:v>
                </c:pt>
                <c:pt idx="103">
                  <c:v>6214</c:v>
                </c:pt>
                <c:pt idx="104">
                  <c:v>6222.5</c:v>
                </c:pt>
                <c:pt idx="105">
                  <c:v>6234.5</c:v>
                </c:pt>
                <c:pt idx="106">
                  <c:v>6238</c:v>
                </c:pt>
                <c:pt idx="107">
                  <c:v>6617.5</c:v>
                </c:pt>
                <c:pt idx="108">
                  <c:v>6681</c:v>
                </c:pt>
                <c:pt idx="109">
                  <c:v>6681</c:v>
                </c:pt>
                <c:pt idx="110">
                  <c:v>6732.5</c:v>
                </c:pt>
                <c:pt idx="111">
                  <c:v>6741</c:v>
                </c:pt>
                <c:pt idx="112">
                  <c:v>6753</c:v>
                </c:pt>
                <c:pt idx="113">
                  <c:v>6811.5</c:v>
                </c:pt>
                <c:pt idx="114">
                  <c:v>6825</c:v>
                </c:pt>
                <c:pt idx="115">
                  <c:v>6869.5</c:v>
                </c:pt>
                <c:pt idx="116">
                  <c:v>7292</c:v>
                </c:pt>
                <c:pt idx="117">
                  <c:v>7300.5</c:v>
                </c:pt>
                <c:pt idx="118">
                  <c:v>7304</c:v>
                </c:pt>
                <c:pt idx="119">
                  <c:v>7333</c:v>
                </c:pt>
                <c:pt idx="120">
                  <c:v>7345</c:v>
                </c:pt>
                <c:pt idx="121">
                  <c:v>7448</c:v>
                </c:pt>
                <c:pt idx="122">
                  <c:v>7472</c:v>
                </c:pt>
                <c:pt idx="123">
                  <c:v>7583</c:v>
                </c:pt>
                <c:pt idx="124">
                  <c:v>7902</c:v>
                </c:pt>
                <c:pt idx="125">
                  <c:v>8006</c:v>
                </c:pt>
                <c:pt idx="126">
                  <c:v>8627</c:v>
                </c:pt>
                <c:pt idx="127">
                  <c:v>8663</c:v>
                </c:pt>
                <c:pt idx="128">
                  <c:v>8735</c:v>
                </c:pt>
                <c:pt idx="129">
                  <c:v>10337</c:v>
                </c:pt>
                <c:pt idx="130">
                  <c:v>10441</c:v>
                </c:pt>
                <c:pt idx="131">
                  <c:v>11068</c:v>
                </c:pt>
                <c:pt idx="132">
                  <c:v>12867.5</c:v>
                </c:pt>
                <c:pt idx="133">
                  <c:v>12967</c:v>
                </c:pt>
                <c:pt idx="134">
                  <c:v>12970.5</c:v>
                </c:pt>
                <c:pt idx="135">
                  <c:v>12972</c:v>
                </c:pt>
                <c:pt idx="136">
                  <c:v>13463</c:v>
                </c:pt>
                <c:pt idx="137">
                  <c:v>13562.5</c:v>
                </c:pt>
                <c:pt idx="138">
                  <c:v>13570</c:v>
                </c:pt>
                <c:pt idx="139">
                  <c:v>14263</c:v>
                </c:pt>
                <c:pt idx="140">
                  <c:v>14820.5</c:v>
                </c:pt>
                <c:pt idx="141">
                  <c:v>14870</c:v>
                </c:pt>
                <c:pt idx="142">
                  <c:v>14927</c:v>
                </c:pt>
                <c:pt idx="143">
                  <c:v>15260</c:v>
                </c:pt>
                <c:pt idx="144">
                  <c:v>15533</c:v>
                </c:pt>
                <c:pt idx="145">
                  <c:v>15538</c:v>
                </c:pt>
                <c:pt idx="146">
                  <c:v>15553</c:v>
                </c:pt>
                <c:pt idx="147">
                  <c:v>15580</c:v>
                </c:pt>
                <c:pt idx="148">
                  <c:v>16053</c:v>
                </c:pt>
                <c:pt idx="149">
                  <c:v>16071</c:v>
                </c:pt>
                <c:pt idx="150">
                  <c:v>16167.5</c:v>
                </c:pt>
                <c:pt idx="151">
                  <c:v>16173</c:v>
                </c:pt>
                <c:pt idx="152">
                  <c:v>16214</c:v>
                </c:pt>
                <c:pt idx="153">
                  <c:v>16281</c:v>
                </c:pt>
                <c:pt idx="154">
                  <c:v>16615.5</c:v>
                </c:pt>
                <c:pt idx="155">
                  <c:v>16620.5</c:v>
                </c:pt>
                <c:pt idx="156">
                  <c:v>16641</c:v>
                </c:pt>
                <c:pt idx="157">
                  <c:v>16643</c:v>
                </c:pt>
                <c:pt idx="158">
                  <c:v>16644.5</c:v>
                </c:pt>
                <c:pt idx="159">
                  <c:v>16667</c:v>
                </c:pt>
                <c:pt idx="160">
                  <c:v>16672</c:v>
                </c:pt>
                <c:pt idx="161">
                  <c:v>16693</c:v>
                </c:pt>
                <c:pt idx="162">
                  <c:v>16720</c:v>
                </c:pt>
                <c:pt idx="163">
                  <c:v>16730.5</c:v>
                </c:pt>
                <c:pt idx="164">
                  <c:v>16730.5</c:v>
                </c:pt>
                <c:pt idx="165">
                  <c:v>16780</c:v>
                </c:pt>
                <c:pt idx="166">
                  <c:v>16787</c:v>
                </c:pt>
                <c:pt idx="167">
                  <c:v>16792</c:v>
                </c:pt>
                <c:pt idx="168">
                  <c:v>16845</c:v>
                </c:pt>
                <c:pt idx="169">
                  <c:v>16848.5</c:v>
                </c:pt>
                <c:pt idx="170">
                  <c:v>16852</c:v>
                </c:pt>
                <c:pt idx="171">
                  <c:v>16862.5</c:v>
                </c:pt>
                <c:pt idx="172">
                  <c:v>17272.5</c:v>
                </c:pt>
                <c:pt idx="173">
                  <c:v>17307</c:v>
                </c:pt>
                <c:pt idx="174">
                  <c:v>17310.5</c:v>
                </c:pt>
                <c:pt idx="175">
                  <c:v>17319</c:v>
                </c:pt>
                <c:pt idx="176">
                  <c:v>17327.5</c:v>
                </c:pt>
                <c:pt idx="177">
                  <c:v>17343</c:v>
                </c:pt>
                <c:pt idx="178">
                  <c:v>17430.5</c:v>
                </c:pt>
                <c:pt idx="179">
                  <c:v>17452.5</c:v>
                </c:pt>
                <c:pt idx="180">
                  <c:v>17452.5</c:v>
                </c:pt>
                <c:pt idx="181">
                  <c:v>17484</c:v>
                </c:pt>
                <c:pt idx="182">
                  <c:v>17786</c:v>
                </c:pt>
                <c:pt idx="183">
                  <c:v>17807</c:v>
                </c:pt>
                <c:pt idx="184">
                  <c:v>17855</c:v>
                </c:pt>
                <c:pt idx="185">
                  <c:v>17890</c:v>
                </c:pt>
                <c:pt idx="186">
                  <c:v>17890.5</c:v>
                </c:pt>
                <c:pt idx="187">
                  <c:v>17890.5</c:v>
                </c:pt>
                <c:pt idx="188">
                  <c:v>17890.5</c:v>
                </c:pt>
                <c:pt idx="189">
                  <c:v>18005</c:v>
                </c:pt>
                <c:pt idx="190">
                  <c:v>18087.5</c:v>
                </c:pt>
                <c:pt idx="191">
                  <c:v>18087.5</c:v>
                </c:pt>
                <c:pt idx="192">
                  <c:v>18099.5</c:v>
                </c:pt>
                <c:pt idx="193">
                  <c:v>18494.5</c:v>
                </c:pt>
                <c:pt idx="194">
                  <c:v>18494.5</c:v>
                </c:pt>
                <c:pt idx="195">
                  <c:v>18494.5</c:v>
                </c:pt>
                <c:pt idx="196">
                  <c:v>18495</c:v>
                </c:pt>
                <c:pt idx="197">
                  <c:v>18606</c:v>
                </c:pt>
                <c:pt idx="198">
                  <c:v>18609.5</c:v>
                </c:pt>
                <c:pt idx="199">
                  <c:v>18618</c:v>
                </c:pt>
                <c:pt idx="200">
                  <c:v>18651</c:v>
                </c:pt>
                <c:pt idx="201">
                  <c:v>18710.5</c:v>
                </c:pt>
                <c:pt idx="202">
                  <c:v>18710.5</c:v>
                </c:pt>
                <c:pt idx="203">
                  <c:v>18710.5</c:v>
                </c:pt>
                <c:pt idx="204">
                  <c:v>19069.5</c:v>
                </c:pt>
                <c:pt idx="205">
                  <c:v>19081.5</c:v>
                </c:pt>
                <c:pt idx="206">
                  <c:v>19105.5</c:v>
                </c:pt>
                <c:pt idx="207">
                  <c:v>19114</c:v>
                </c:pt>
                <c:pt idx="208">
                  <c:v>19122.5</c:v>
                </c:pt>
                <c:pt idx="209">
                  <c:v>19122.5</c:v>
                </c:pt>
                <c:pt idx="210">
                  <c:v>19153.5</c:v>
                </c:pt>
                <c:pt idx="211">
                  <c:v>19153.5</c:v>
                </c:pt>
                <c:pt idx="212">
                  <c:v>19257</c:v>
                </c:pt>
                <c:pt idx="213">
                  <c:v>19282</c:v>
                </c:pt>
                <c:pt idx="214">
                  <c:v>19282</c:v>
                </c:pt>
                <c:pt idx="215">
                  <c:v>19282</c:v>
                </c:pt>
                <c:pt idx="216">
                  <c:v>19285</c:v>
                </c:pt>
                <c:pt idx="217">
                  <c:v>19297</c:v>
                </c:pt>
                <c:pt idx="218">
                  <c:v>19314.5</c:v>
                </c:pt>
                <c:pt idx="219">
                  <c:v>19321.5</c:v>
                </c:pt>
                <c:pt idx="220">
                  <c:v>19321.5</c:v>
                </c:pt>
                <c:pt idx="221">
                  <c:v>19321.5</c:v>
                </c:pt>
                <c:pt idx="222">
                  <c:v>19337</c:v>
                </c:pt>
                <c:pt idx="223">
                  <c:v>19746</c:v>
                </c:pt>
                <c:pt idx="224">
                  <c:v>19754</c:v>
                </c:pt>
                <c:pt idx="225">
                  <c:v>19770</c:v>
                </c:pt>
                <c:pt idx="226">
                  <c:v>19805.5</c:v>
                </c:pt>
                <c:pt idx="227">
                  <c:v>19824.5</c:v>
                </c:pt>
                <c:pt idx="228">
                  <c:v>19824.5</c:v>
                </c:pt>
                <c:pt idx="229">
                  <c:v>19854</c:v>
                </c:pt>
                <c:pt idx="230">
                  <c:v>19871</c:v>
                </c:pt>
                <c:pt idx="231">
                  <c:v>19896.5</c:v>
                </c:pt>
                <c:pt idx="232">
                  <c:v>19896.5</c:v>
                </c:pt>
                <c:pt idx="233">
                  <c:v>19914</c:v>
                </c:pt>
                <c:pt idx="234">
                  <c:v>19951.5</c:v>
                </c:pt>
                <c:pt idx="235">
                  <c:v>19951.5</c:v>
                </c:pt>
                <c:pt idx="236">
                  <c:v>19989</c:v>
                </c:pt>
                <c:pt idx="237">
                  <c:v>20013</c:v>
                </c:pt>
                <c:pt idx="238">
                  <c:v>20364.5</c:v>
                </c:pt>
                <c:pt idx="239">
                  <c:v>20432</c:v>
                </c:pt>
                <c:pt idx="240">
                  <c:v>20460.5</c:v>
                </c:pt>
                <c:pt idx="241">
                  <c:v>20461</c:v>
                </c:pt>
                <c:pt idx="242">
                  <c:v>20462</c:v>
                </c:pt>
                <c:pt idx="243">
                  <c:v>20473</c:v>
                </c:pt>
                <c:pt idx="244">
                  <c:v>20476.5</c:v>
                </c:pt>
                <c:pt idx="245">
                  <c:v>20492</c:v>
                </c:pt>
                <c:pt idx="246">
                  <c:v>20495.5</c:v>
                </c:pt>
                <c:pt idx="247">
                  <c:v>20497</c:v>
                </c:pt>
                <c:pt idx="248">
                  <c:v>20523</c:v>
                </c:pt>
                <c:pt idx="249">
                  <c:v>20524.5</c:v>
                </c:pt>
                <c:pt idx="250">
                  <c:v>20533</c:v>
                </c:pt>
                <c:pt idx="251">
                  <c:v>20533</c:v>
                </c:pt>
                <c:pt idx="252">
                  <c:v>20533</c:v>
                </c:pt>
                <c:pt idx="253">
                  <c:v>20540</c:v>
                </c:pt>
                <c:pt idx="254">
                  <c:v>20548.5</c:v>
                </c:pt>
                <c:pt idx="255">
                  <c:v>20554</c:v>
                </c:pt>
                <c:pt idx="256">
                  <c:v>20554</c:v>
                </c:pt>
                <c:pt idx="257">
                  <c:v>20557</c:v>
                </c:pt>
                <c:pt idx="258">
                  <c:v>20560.5</c:v>
                </c:pt>
                <c:pt idx="259">
                  <c:v>20617</c:v>
                </c:pt>
                <c:pt idx="260">
                  <c:v>21003.5</c:v>
                </c:pt>
                <c:pt idx="261">
                  <c:v>21036</c:v>
                </c:pt>
                <c:pt idx="262">
                  <c:v>21183.5</c:v>
                </c:pt>
                <c:pt idx="263">
                  <c:v>21189</c:v>
                </c:pt>
                <c:pt idx="264">
                  <c:v>21707.5</c:v>
                </c:pt>
                <c:pt idx="265">
                  <c:v>21707.5</c:v>
                </c:pt>
                <c:pt idx="266">
                  <c:v>21707.5</c:v>
                </c:pt>
                <c:pt idx="267">
                  <c:v>21707.5</c:v>
                </c:pt>
                <c:pt idx="268">
                  <c:v>21707.5</c:v>
                </c:pt>
                <c:pt idx="269">
                  <c:v>21709</c:v>
                </c:pt>
                <c:pt idx="270">
                  <c:v>21709</c:v>
                </c:pt>
                <c:pt idx="271">
                  <c:v>21709</c:v>
                </c:pt>
                <c:pt idx="272">
                  <c:v>21709</c:v>
                </c:pt>
                <c:pt idx="273">
                  <c:v>21709</c:v>
                </c:pt>
                <c:pt idx="274">
                  <c:v>21709</c:v>
                </c:pt>
                <c:pt idx="275">
                  <c:v>21748</c:v>
                </c:pt>
                <c:pt idx="276">
                  <c:v>21748</c:v>
                </c:pt>
                <c:pt idx="277">
                  <c:v>21748</c:v>
                </c:pt>
                <c:pt idx="278">
                  <c:v>21800</c:v>
                </c:pt>
                <c:pt idx="279">
                  <c:v>21800</c:v>
                </c:pt>
                <c:pt idx="280">
                  <c:v>21800</c:v>
                </c:pt>
                <c:pt idx="281">
                  <c:v>21800</c:v>
                </c:pt>
                <c:pt idx="282">
                  <c:v>21800</c:v>
                </c:pt>
                <c:pt idx="283">
                  <c:v>21800</c:v>
                </c:pt>
                <c:pt idx="284">
                  <c:v>21805</c:v>
                </c:pt>
                <c:pt idx="285">
                  <c:v>21829</c:v>
                </c:pt>
                <c:pt idx="286">
                  <c:v>21832.5</c:v>
                </c:pt>
                <c:pt idx="287">
                  <c:v>21832.5</c:v>
                </c:pt>
                <c:pt idx="288">
                  <c:v>21832.5</c:v>
                </c:pt>
                <c:pt idx="289">
                  <c:v>21832.5</c:v>
                </c:pt>
                <c:pt idx="290">
                  <c:v>21832.5</c:v>
                </c:pt>
                <c:pt idx="291">
                  <c:v>21832.5</c:v>
                </c:pt>
                <c:pt idx="292">
                  <c:v>21836</c:v>
                </c:pt>
                <c:pt idx="293">
                  <c:v>21836</c:v>
                </c:pt>
                <c:pt idx="294">
                  <c:v>21836</c:v>
                </c:pt>
                <c:pt idx="295">
                  <c:v>21836</c:v>
                </c:pt>
                <c:pt idx="296">
                  <c:v>21836</c:v>
                </c:pt>
                <c:pt idx="297">
                  <c:v>21836</c:v>
                </c:pt>
                <c:pt idx="298">
                  <c:v>21839.5</c:v>
                </c:pt>
                <c:pt idx="299">
                  <c:v>21839.5</c:v>
                </c:pt>
                <c:pt idx="300">
                  <c:v>21839.5</c:v>
                </c:pt>
                <c:pt idx="301">
                  <c:v>21839.5</c:v>
                </c:pt>
                <c:pt idx="302">
                  <c:v>21839.5</c:v>
                </c:pt>
                <c:pt idx="303">
                  <c:v>21839.5</c:v>
                </c:pt>
                <c:pt idx="304">
                  <c:v>21848</c:v>
                </c:pt>
                <c:pt idx="305">
                  <c:v>21848</c:v>
                </c:pt>
                <c:pt idx="306">
                  <c:v>21848</c:v>
                </c:pt>
                <c:pt idx="307">
                  <c:v>21848</c:v>
                </c:pt>
                <c:pt idx="308">
                  <c:v>21848</c:v>
                </c:pt>
                <c:pt idx="309">
                  <c:v>21848</c:v>
                </c:pt>
                <c:pt idx="310">
                  <c:v>22247.5</c:v>
                </c:pt>
                <c:pt idx="311">
                  <c:v>22332</c:v>
                </c:pt>
                <c:pt idx="312">
                  <c:v>22332</c:v>
                </c:pt>
                <c:pt idx="313">
                  <c:v>22332</c:v>
                </c:pt>
                <c:pt idx="314">
                  <c:v>22332</c:v>
                </c:pt>
                <c:pt idx="315">
                  <c:v>22332</c:v>
                </c:pt>
                <c:pt idx="316">
                  <c:v>22332</c:v>
                </c:pt>
                <c:pt idx="317">
                  <c:v>22429.5</c:v>
                </c:pt>
                <c:pt idx="318">
                  <c:v>22451.5</c:v>
                </c:pt>
                <c:pt idx="319">
                  <c:v>22470.5</c:v>
                </c:pt>
                <c:pt idx="320">
                  <c:v>22471</c:v>
                </c:pt>
                <c:pt idx="321">
                  <c:v>22471</c:v>
                </c:pt>
                <c:pt idx="322">
                  <c:v>22471</c:v>
                </c:pt>
                <c:pt idx="323">
                  <c:v>22471</c:v>
                </c:pt>
                <c:pt idx="324">
                  <c:v>22471</c:v>
                </c:pt>
                <c:pt idx="325">
                  <c:v>22471</c:v>
                </c:pt>
                <c:pt idx="326">
                  <c:v>22494.5</c:v>
                </c:pt>
                <c:pt idx="327">
                  <c:v>22894.5</c:v>
                </c:pt>
                <c:pt idx="328">
                  <c:v>22903</c:v>
                </c:pt>
                <c:pt idx="329">
                  <c:v>22950</c:v>
                </c:pt>
                <c:pt idx="330">
                  <c:v>22987</c:v>
                </c:pt>
                <c:pt idx="331">
                  <c:v>22989</c:v>
                </c:pt>
                <c:pt idx="332">
                  <c:v>23015</c:v>
                </c:pt>
                <c:pt idx="333">
                  <c:v>23015</c:v>
                </c:pt>
                <c:pt idx="334">
                  <c:v>23015</c:v>
                </c:pt>
                <c:pt idx="335">
                  <c:v>23030.5</c:v>
                </c:pt>
                <c:pt idx="336">
                  <c:v>23030.5</c:v>
                </c:pt>
                <c:pt idx="337">
                  <c:v>23030.5</c:v>
                </c:pt>
                <c:pt idx="338">
                  <c:v>23031.5</c:v>
                </c:pt>
                <c:pt idx="339">
                  <c:v>23035</c:v>
                </c:pt>
                <c:pt idx="340">
                  <c:v>23047.5</c:v>
                </c:pt>
                <c:pt idx="341">
                  <c:v>23047.5</c:v>
                </c:pt>
                <c:pt idx="342">
                  <c:v>23047.5</c:v>
                </c:pt>
                <c:pt idx="343">
                  <c:v>23071.5</c:v>
                </c:pt>
                <c:pt idx="344">
                  <c:v>23071.5</c:v>
                </c:pt>
                <c:pt idx="345">
                  <c:v>23071.5</c:v>
                </c:pt>
                <c:pt idx="346">
                  <c:v>23098.5</c:v>
                </c:pt>
                <c:pt idx="347">
                  <c:v>23140</c:v>
                </c:pt>
                <c:pt idx="348">
                  <c:v>23429</c:v>
                </c:pt>
                <c:pt idx="349">
                  <c:v>23549</c:v>
                </c:pt>
                <c:pt idx="350">
                  <c:v>23557</c:v>
                </c:pt>
                <c:pt idx="351">
                  <c:v>23751</c:v>
                </c:pt>
                <c:pt idx="352">
                  <c:v>24100</c:v>
                </c:pt>
                <c:pt idx="353">
                  <c:v>24105</c:v>
                </c:pt>
                <c:pt idx="354">
                  <c:v>24121.5</c:v>
                </c:pt>
                <c:pt idx="355">
                  <c:v>24157.5</c:v>
                </c:pt>
                <c:pt idx="356">
                  <c:v>24728</c:v>
                </c:pt>
                <c:pt idx="357">
                  <c:v>24745</c:v>
                </c:pt>
                <c:pt idx="358">
                  <c:v>24834</c:v>
                </c:pt>
                <c:pt idx="359">
                  <c:v>25469</c:v>
                </c:pt>
                <c:pt idx="360">
                  <c:v>25943</c:v>
                </c:pt>
                <c:pt idx="361">
                  <c:v>26028</c:v>
                </c:pt>
                <c:pt idx="362">
                  <c:v>26068</c:v>
                </c:pt>
                <c:pt idx="363">
                  <c:v>26193</c:v>
                </c:pt>
                <c:pt idx="364">
                  <c:v>26624</c:v>
                </c:pt>
                <c:pt idx="365">
                  <c:v>26634.5</c:v>
                </c:pt>
                <c:pt idx="366">
                  <c:v>26648.5</c:v>
                </c:pt>
                <c:pt idx="367">
                  <c:v>26783</c:v>
                </c:pt>
                <c:pt idx="368">
                  <c:v>27326</c:v>
                </c:pt>
                <c:pt idx="369">
                  <c:v>27377</c:v>
                </c:pt>
                <c:pt idx="370">
                  <c:v>27389</c:v>
                </c:pt>
                <c:pt idx="371">
                  <c:v>27882</c:v>
                </c:pt>
                <c:pt idx="372">
                  <c:v>27998</c:v>
                </c:pt>
                <c:pt idx="373">
                  <c:v>28175</c:v>
                </c:pt>
              </c:numCache>
            </c:numRef>
          </c:xVal>
          <c:yVal>
            <c:numRef>
              <c:f>Active!$O$21:$O$923</c:f>
              <c:numCache>
                <c:formatCode>General</c:formatCode>
                <c:ptCount val="903"/>
                <c:pt idx="78">
                  <c:v>-3.4210268252774623E-2</c:v>
                </c:pt>
                <c:pt idx="79">
                  <c:v>-3.288449336666624E-2</c:v>
                </c:pt>
                <c:pt idx="82">
                  <c:v>-3.0329014238370377E-2</c:v>
                </c:pt>
                <c:pt idx="87">
                  <c:v>-2.9257826558652375E-2</c:v>
                </c:pt>
                <c:pt idx="90">
                  <c:v>-2.9137738253751252E-2</c:v>
                </c:pt>
                <c:pt idx="91">
                  <c:v>-2.7394056066586969E-2</c:v>
                </c:pt>
                <c:pt idx="94">
                  <c:v>-2.1038982971219623E-2</c:v>
                </c:pt>
                <c:pt idx="95">
                  <c:v>-2.0231989562284086E-2</c:v>
                </c:pt>
                <c:pt idx="96">
                  <c:v>-1.8449879117551447E-2</c:v>
                </c:pt>
                <c:pt idx="97">
                  <c:v>-1.4972121807614971E-2</c:v>
                </c:pt>
                <c:pt idx="98">
                  <c:v>-1.1921878863126487E-2</c:v>
                </c:pt>
                <c:pt idx="99">
                  <c:v>-8.0982672350747818E-3</c:v>
                </c:pt>
                <c:pt idx="113">
                  <c:v>3.5815212996082868E-3</c:v>
                </c:pt>
                <c:pt idx="129">
                  <c:v>2.051637405676443E-2</c:v>
                </c:pt>
                <c:pt idx="130">
                  <c:v>2.1015941405153095E-2</c:v>
                </c:pt>
                <c:pt idx="131">
                  <c:v>2.4027756092073221E-2</c:v>
                </c:pt>
                <c:pt idx="134">
                  <c:v>3.316647609504856E-2</c:v>
                </c:pt>
                <c:pt idx="138">
                  <c:v>3.6046193646577449E-2</c:v>
                </c:pt>
                <c:pt idx="139">
                  <c:v>3.9375041458436538E-2</c:v>
                </c:pt>
                <c:pt idx="140">
                  <c:v>4.2053010657731538E-2</c:v>
                </c:pt>
                <c:pt idx="141">
                  <c:v>4.2290785501435765E-2</c:v>
                </c:pt>
                <c:pt idx="142">
                  <c:v>4.2564586836610324E-2</c:v>
                </c:pt>
                <c:pt idx="143">
                  <c:v>4.4164163057893252E-2</c:v>
                </c:pt>
                <c:pt idx="144">
                  <c:v>4.5475527347413502E-2</c:v>
                </c:pt>
                <c:pt idx="145">
                  <c:v>4.5499545008393733E-2</c:v>
                </c:pt>
                <c:pt idx="146">
                  <c:v>4.5571597991334395E-2</c:v>
                </c:pt>
                <c:pt idx="147">
                  <c:v>4.5701293360627615E-2</c:v>
                </c:pt>
                <c:pt idx="148">
                  <c:v>4.7973364089356832E-2</c:v>
                </c:pt>
                <c:pt idx="149">
                  <c:v>4.8059827668885641E-2</c:v>
                </c:pt>
                <c:pt idx="150">
                  <c:v>4.8523368525803967E-2</c:v>
                </c:pt>
                <c:pt idx="151">
                  <c:v>4.8549787952882215E-2</c:v>
                </c:pt>
                <c:pt idx="152">
                  <c:v>4.8746732772920048E-2</c:v>
                </c:pt>
                <c:pt idx="153">
                  <c:v>4.9068569430055053E-2</c:v>
                </c:pt>
                <c:pt idx="154">
                  <c:v>5.0675350949632061E-2</c:v>
                </c:pt>
                <c:pt idx="155">
                  <c:v>5.0699368610612291E-2</c:v>
                </c:pt>
                <c:pt idx="156">
                  <c:v>5.0797841020631201E-2</c:v>
                </c:pt>
                <c:pt idx="157">
                  <c:v>5.0807448085023299E-2</c:v>
                </c:pt>
                <c:pt idx="158">
                  <c:v>5.0814653383317365E-2</c:v>
                </c:pt>
                <c:pt idx="159">
                  <c:v>5.0922732857728373E-2</c:v>
                </c:pt>
                <c:pt idx="160">
                  <c:v>5.0946750518708589E-2</c:v>
                </c:pt>
                <c:pt idx="161">
                  <c:v>5.104762469482553E-2</c:v>
                </c:pt>
                <c:pt idx="162">
                  <c:v>5.117732006411875E-2</c:v>
                </c:pt>
                <c:pt idx="163">
                  <c:v>5.1227757152177214E-2</c:v>
                </c:pt>
                <c:pt idx="164">
                  <c:v>5.1227757152177214E-2</c:v>
                </c:pt>
                <c:pt idx="165">
                  <c:v>5.1465531995881442E-2</c:v>
                </c:pt>
                <c:pt idx="166">
                  <c:v>5.1499156721253755E-2</c:v>
                </c:pt>
                <c:pt idx="167">
                  <c:v>5.1523174382233972E-2</c:v>
                </c:pt>
                <c:pt idx="168">
                  <c:v>5.1777761588624349E-2</c:v>
                </c:pt>
                <c:pt idx="169">
                  <c:v>5.1794573951310513E-2</c:v>
                </c:pt>
                <c:pt idx="170">
                  <c:v>5.1811386313996663E-2</c:v>
                </c:pt>
                <c:pt idx="171">
                  <c:v>5.1861823402055141E-2</c:v>
                </c:pt>
                <c:pt idx="172">
                  <c:v>5.3831271602433534E-2</c:v>
                </c:pt>
                <c:pt idx="173">
                  <c:v>5.3996993463197085E-2</c:v>
                </c:pt>
                <c:pt idx="174">
                  <c:v>5.4013805825883235E-2</c:v>
                </c:pt>
                <c:pt idx="175">
                  <c:v>5.4054635849549615E-2</c:v>
                </c:pt>
                <c:pt idx="176">
                  <c:v>5.4095465873215995E-2</c:v>
                </c:pt>
                <c:pt idx="177">
                  <c:v>5.4169920622254689E-2</c:v>
                </c:pt>
                <c:pt idx="178">
                  <c:v>5.4590229689408618E-2</c:v>
                </c:pt>
                <c:pt idx="179">
                  <c:v>5.4695907397721608E-2</c:v>
                </c:pt>
                <c:pt idx="180">
                  <c:v>5.4695907397721608E-2</c:v>
                </c:pt>
                <c:pt idx="181">
                  <c:v>5.4847218661897013E-2</c:v>
                </c:pt>
                <c:pt idx="182">
                  <c:v>5.6297885385102567E-2</c:v>
                </c:pt>
                <c:pt idx="183">
                  <c:v>5.6398759561219508E-2</c:v>
                </c:pt>
                <c:pt idx="184">
                  <c:v>5.6629329106629656E-2</c:v>
                </c:pt>
                <c:pt idx="185">
                  <c:v>5.6797452733491224E-2</c:v>
                </c:pt>
                <c:pt idx="186">
                  <c:v>5.6799854499589256E-2</c:v>
                </c:pt>
                <c:pt idx="187">
                  <c:v>5.6799854499589256E-2</c:v>
                </c:pt>
                <c:pt idx="188">
                  <c:v>5.6799854499589256E-2</c:v>
                </c:pt>
                <c:pt idx="189">
                  <c:v>5.7349858936036391E-2</c:v>
                </c:pt>
                <c:pt idx="190">
                  <c:v>5.774615034221009E-2</c:v>
                </c:pt>
                <c:pt idx="191">
                  <c:v>5.774615034221009E-2</c:v>
                </c:pt>
                <c:pt idx="192">
                  <c:v>5.7803792728562634E-2</c:v>
                </c:pt>
                <c:pt idx="193">
                  <c:v>5.970118794600035E-2</c:v>
                </c:pt>
                <c:pt idx="194">
                  <c:v>5.970118794600035E-2</c:v>
                </c:pt>
                <c:pt idx="195">
                  <c:v>5.970118794600035E-2</c:v>
                </c:pt>
                <c:pt idx="196">
                  <c:v>5.9703589712098368E-2</c:v>
                </c:pt>
                <c:pt idx="197">
                  <c:v>6.0236781785859353E-2</c:v>
                </c:pt>
                <c:pt idx="198">
                  <c:v>6.0253594148545503E-2</c:v>
                </c:pt>
                <c:pt idx="199">
                  <c:v>6.0294424172211883E-2</c:v>
                </c:pt>
                <c:pt idx="200">
                  <c:v>6.0452940734681368E-2</c:v>
                </c:pt>
                <c:pt idx="201">
                  <c:v>6.0738750900346028E-2</c:v>
                </c:pt>
                <c:pt idx="202">
                  <c:v>6.0738750900346028E-2</c:v>
                </c:pt>
                <c:pt idx="203">
                  <c:v>6.0738750900346028E-2</c:v>
                </c:pt>
                <c:pt idx="204">
                  <c:v>6.2463218958726141E-2</c:v>
                </c:pt>
                <c:pt idx="205">
                  <c:v>6.2520861345078671E-2</c:v>
                </c:pt>
                <c:pt idx="206">
                  <c:v>6.2636146117783759E-2</c:v>
                </c:pt>
                <c:pt idx="207">
                  <c:v>6.2676976141450139E-2</c:v>
                </c:pt>
                <c:pt idx="208">
                  <c:v>6.2717806165116519E-2</c:v>
                </c:pt>
                <c:pt idx="209">
                  <c:v>6.2717806165116519E-2</c:v>
                </c:pt>
                <c:pt idx="210">
                  <c:v>6.2866715663193906E-2</c:v>
                </c:pt>
                <c:pt idx="211">
                  <c:v>6.2866715663193906E-2</c:v>
                </c:pt>
                <c:pt idx="212">
                  <c:v>6.3363881245484546E-2</c:v>
                </c:pt>
                <c:pt idx="213">
                  <c:v>6.3483969550385669E-2</c:v>
                </c:pt>
                <c:pt idx="214">
                  <c:v>6.3483969550385669E-2</c:v>
                </c:pt>
                <c:pt idx="215">
                  <c:v>6.3483969550385669E-2</c:v>
                </c:pt>
                <c:pt idx="216">
                  <c:v>6.3498380146973801E-2</c:v>
                </c:pt>
                <c:pt idx="217">
                  <c:v>6.3556022533326345E-2</c:v>
                </c:pt>
                <c:pt idx="218">
                  <c:v>6.3640084346757123E-2</c:v>
                </c:pt>
                <c:pt idx="219">
                  <c:v>6.3673709072129436E-2</c:v>
                </c:pt>
                <c:pt idx="220">
                  <c:v>6.3673709072129436E-2</c:v>
                </c:pt>
                <c:pt idx="221">
                  <c:v>6.3673709072129436E-2</c:v>
                </c:pt>
                <c:pt idx="222">
                  <c:v>6.3748163821168144E-2</c:v>
                </c:pt>
                <c:pt idx="223">
                  <c:v>6.5712808489350488E-2</c:v>
                </c:pt>
                <c:pt idx="224">
                  <c:v>6.5751236746918837E-2</c:v>
                </c:pt>
                <c:pt idx="225">
                  <c:v>6.5828093262055562E-2</c:v>
                </c:pt>
                <c:pt idx="226">
                  <c:v>6.5998618655015148E-2</c:v>
                </c:pt>
                <c:pt idx="227">
                  <c:v>6.6089885766740006E-2</c:v>
                </c:pt>
                <c:pt idx="228">
                  <c:v>6.6089885766740006E-2</c:v>
                </c:pt>
                <c:pt idx="229">
                  <c:v>6.6231589966523327E-2</c:v>
                </c:pt>
                <c:pt idx="230">
                  <c:v>6.6313250013856087E-2</c:v>
                </c:pt>
                <c:pt idx="231">
                  <c:v>6.6435740084855241E-2</c:v>
                </c:pt>
                <c:pt idx="232">
                  <c:v>6.6435740084855241E-2</c:v>
                </c:pt>
                <c:pt idx="233">
                  <c:v>6.6519801898286018E-2</c:v>
                </c:pt>
                <c:pt idx="234">
                  <c:v>6.6699934355637702E-2</c:v>
                </c:pt>
                <c:pt idx="235">
                  <c:v>6.6699934355637702E-2</c:v>
                </c:pt>
                <c:pt idx="236">
                  <c:v>6.6880066812989386E-2</c:v>
                </c:pt>
                <c:pt idx="237">
                  <c:v>6.699535158569446E-2</c:v>
                </c:pt>
                <c:pt idx="238">
                  <c:v>6.8683793152604228E-2</c:v>
                </c:pt>
                <c:pt idx="239">
                  <c:v>6.900803157583725E-2</c:v>
                </c:pt>
                <c:pt idx="240">
                  <c:v>6.9144932243424537E-2</c:v>
                </c:pt>
                <c:pt idx="241">
                  <c:v>6.9147334009522554E-2</c:v>
                </c:pt>
                <c:pt idx="242">
                  <c:v>6.9152137541718603E-2</c:v>
                </c:pt>
                <c:pt idx="243">
                  <c:v>6.9204976395875098E-2</c:v>
                </c:pt>
                <c:pt idx="244">
                  <c:v>6.9221788758561248E-2</c:v>
                </c:pt>
                <c:pt idx="245">
                  <c:v>6.9296243507599942E-2</c:v>
                </c:pt>
                <c:pt idx="246">
                  <c:v>6.9313055870286105E-2</c:v>
                </c:pt>
                <c:pt idx="247">
                  <c:v>6.9320261168580172E-2</c:v>
                </c:pt>
                <c:pt idx="248">
                  <c:v>6.9445153005677343E-2</c:v>
                </c:pt>
                <c:pt idx="249">
                  <c:v>6.9452358303971409E-2</c:v>
                </c:pt>
                <c:pt idx="250">
                  <c:v>6.9493188327637789E-2</c:v>
                </c:pt>
                <c:pt idx="251">
                  <c:v>6.9493188327637789E-2</c:v>
                </c:pt>
                <c:pt idx="252">
                  <c:v>6.9493188327637789E-2</c:v>
                </c:pt>
                <c:pt idx="253">
                  <c:v>6.9526813053010103E-2</c:v>
                </c:pt>
                <c:pt idx="254">
                  <c:v>6.9567643076676483E-2</c:v>
                </c:pt>
                <c:pt idx="255">
                  <c:v>6.9594062503754731E-2</c:v>
                </c:pt>
                <c:pt idx="256">
                  <c:v>6.9594062503754731E-2</c:v>
                </c:pt>
                <c:pt idx="257">
                  <c:v>6.9608473100342863E-2</c:v>
                </c:pt>
                <c:pt idx="258">
                  <c:v>6.9625285463029013E-2</c:v>
                </c:pt>
                <c:pt idx="259">
                  <c:v>6.9896685032105554E-2</c:v>
                </c:pt>
                <c:pt idx="260">
                  <c:v>7.1753250225876891E-2</c:v>
                </c:pt>
                <c:pt idx="261">
                  <c:v>7.1909365022248345E-2</c:v>
                </c:pt>
                <c:pt idx="262">
                  <c:v>7.2617886021164965E-2</c:v>
                </c:pt>
                <c:pt idx="263">
                  <c:v>7.2644305448243213E-2</c:v>
                </c:pt>
                <c:pt idx="264">
                  <c:v>7.5134936891892476E-2</c:v>
                </c:pt>
                <c:pt idx="265">
                  <c:v>7.5134936891892476E-2</c:v>
                </c:pt>
                <c:pt idx="266">
                  <c:v>7.5134936891892476E-2</c:v>
                </c:pt>
                <c:pt idx="267">
                  <c:v>7.5134936891892476E-2</c:v>
                </c:pt>
                <c:pt idx="268">
                  <c:v>7.5134936891892476E-2</c:v>
                </c:pt>
                <c:pt idx="269">
                  <c:v>7.5142142190186542E-2</c:v>
                </c:pt>
                <c:pt idx="270">
                  <c:v>7.5142142190186542E-2</c:v>
                </c:pt>
                <c:pt idx="271">
                  <c:v>7.5142142190186542E-2</c:v>
                </c:pt>
                <c:pt idx="272">
                  <c:v>7.5142142190186542E-2</c:v>
                </c:pt>
                <c:pt idx="273">
                  <c:v>7.5142142190186542E-2</c:v>
                </c:pt>
                <c:pt idx="274">
                  <c:v>7.5142142190186542E-2</c:v>
                </c:pt>
                <c:pt idx="275">
                  <c:v>7.5329479945832292E-2</c:v>
                </c:pt>
                <c:pt idx="276">
                  <c:v>7.5329479945832292E-2</c:v>
                </c:pt>
                <c:pt idx="277">
                  <c:v>7.5329479945832292E-2</c:v>
                </c:pt>
                <c:pt idx="278">
                  <c:v>7.5579263620026621E-2</c:v>
                </c:pt>
                <c:pt idx="279">
                  <c:v>7.5579263620026621E-2</c:v>
                </c:pt>
                <c:pt idx="280">
                  <c:v>7.5579263620026621E-2</c:v>
                </c:pt>
                <c:pt idx="281">
                  <c:v>7.5579263620026621E-2</c:v>
                </c:pt>
                <c:pt idx="282">
                  <c:v>7.5579263620026621E-2</c:v>
                </c:pt>
                <c:pt idx="283">
                  <c:v>7.5579263620026621E-2</c:v>
                </c:pt>
                <c:pt idx="284">
                  <c:v>7.5603281281006837E-2</c:v>
                </c:pt>
                <c:pt idx="285">
                  <c:v>7.5718566053711925E-2</c:v>
                </c:pt>
                <c:pt idx="286">
                  <c:v>7.5735378416398075E-2</c:v>
                </c:pt>
                <c:pt idx="287">
                  <c:v>7.5735378416398075E-2</c:v>
                </c:pt>
                <c:pt idx="288">
                  <c:v>7.5735378416398075E-2</c:v>
                </c:pt>
                <c:pt idx="289">
                  <c:v>7.5735378416398075E-2</c:v>
                </c:pt>
                <c:pt idx="290">
                  <c:v>7.5735378416398075E-2</c:v>
                </c:pt>
                <c:pt idx="291">
                  <c:v>7.5735378416398075E-2</c:v>
                </c:pt>
                <c:pt idx="292">
                  <c:v>7.5752190779084239E-2</c:v>
                </c:pt>
                <c:pt idx="293">
                  <c:v>7.5752190779084239E-2</c:v>
                </c:pt>
                <c:pt idx="294">
                  <c:v>7.5752190779084239E-2</c:v>
                </c:pt>
                <c:pt idx="295">
                  <c:v>7.5752190779084239E-2</c:v>
                </c:pt>
                <c:pt idx="296">
                  <c:v>7.5752190779084239E-2</c:v>
                </c:pt>
                <c:pt idx="297">
                  <c:v>7.5752190779084239E-2</c:v>
                </c:pt>
                <c:pt idx="298">
                  <c:v>7.5769003141770389E-2</c:v>
                </c:pt>
                <c:pt idx="299">
                  <c:v>7.5769003141770389E-2</c:v>
                </c:pt>
                <c:pt idx="300">
                  <c:v>7.5769003141770389E-2</c:v>
                </c:pt>
                <c:pt idx="301">
                  <c:v>7.5769003141770389E-2</c:v>
                </c:pt>
                <c:pt idx="302">
                  <c:v>7.5769003141770389E-2</c:v>
                </c:pt>
                <c:pt idx="303">
                  <c:v>7.5769003141770389E-2</c:v>
                </c:pt>
                <c:pt idx="304">
                  <c:v>7.5809833165436769E-2</c:v>
                </c:pt>
                <c:pt idx="305">
                  <c:v>7.5809833165436769E-2</c:v>
                </c:pt>
                <c:pt idx="306">
                  <c:v>7.5809833165436769E-2</c:v>
                </c:pt>
                <c:pt idx="307">
                  <c:v>7.5809833165436769E-2</c:v>
                </c:pt>
                <c:pt idx="308">
                  <c:v>7.5809833165436769E-2</c:v>
                </c:pt>
                <c:pt idx="309">
                  <c:v>7.5809833165436769E-2</c:v>
                </c:pt>
                <c:pt idx="310">
                  <c:v>7.7728844277756698E-2</c:v>
                </c:pt>
                <c:pt idx="311">
                  <c:v>7.813474274832248E-2</c:v>
                </c:pt>
                <c:pt idx="312">
                  <c:v>7.813474274832248E-2</c:v>
                </c:pt>
                <c:pt idx="313">
                  <c:v>7.813474274832248E-2</c:v>
                </c:pt>
                <c:pt idx="314">
                  <c:v>7.813474274832248E-2</c:v>
                </c:pt>
                <c:pt idx="315">
                  <c:v>7.813474274832248E-2</c:v>
                </c:pt>
                <c:pt idx="316">
                  <c:v>7.813474274832248E-2</c:v>
                </c:pt>
                <c:pt idx="317">
                  <c:v>7.8603087137436856E-2</c:v>
                </c:pt>
                <c:pt idx="318">
                  <c:v>7.8708764845749846E-2</c:v>
                </c:pt>
                <c:pt idx="319">
                  <c:v>7.8800031957474689E-2</c:v>
                </c:pt>
                <c:pt idx="320">
                  <c:v>7.8802433723572721E-2</c:v>
                </c:pt>
                <c:pt idx="321">
                  <c:v>7.8802433723572721E-2</c:v>
                </c:pt>
                <c:pt idx="322">
                  <c:v>7.8802433723572721E-2</c:v>
                </c:pt>
                <c:pt idx="323">
                  <c:v>7.8802433723572721E-2</c:v>
                </c:pt>
                <c:pt idx="324">
                  <c:v>7.8802433723572721E-2</c:v>
                </c:pt>
                <c:pt idx="325">
                  <c:v>7.8802433723572721E-2</c:v>
                </c:pt>
                <c:pt idx="326">
                  <c:v>7.8915316730179777E-2</c:v>
                </c:pt>
                <c:pt idx="327">
                  <c:v>8.083672960859771E-2</c:v>
                </c:pt>
                <c:pt idx="328">
                  <c:v>8.087755963226409E-2</c:v>
                </c:pt>
                <c:pt idx="329">
                  <c:v>8.1103325645478203E-2</c:v>
                </c:pt>
                <c:pt idx="330">
                  <c:v>8.1281056336731869E-2</c:v>
                </c:pt>
                <c:pt idx="331">
                  <c:v>8.1290663401123953E-2</c:v>
                </c:pt>
                <c:pt idx="332">
                  <c:v>8.1415555238221124E-2</c:v>
                </c:pt>
                <c:pt idx="333">
                  <c:v>8.1415555238221124E-2</c:v>
                </c:pt>
                <c:pt idx="334">
                  <c:v>8.1415555238221124E-2</c:v>
                </c:pt>
                <c:pt idx="335">
                  <c:v>8.1490009987259818E-2</c:v>
                </c:pt>
                <c:pt idx="336">
                  <c:v>8.1490009987259818E-2</c:v>
                </c:pt>
                <c:pt idx="337">
                  <c:v>8.1490009987259818E-2</c:v>
                </c:pt>
                <c:pt idx="338">
                  <c:v>8.1494813519455866E-2</c:v>
                </c:pt>
                <c:pt idx="339">
                  <c:v>8.1511625882142016E-2</c:v>
                </c:pt>
                <c:pt idx="340">
                  <c:v>8.1571670034592578E-2</c:v>
                </c:pt>
                <c:pt idx="341">
                  <c:v>8.1571670034592578E-2</c:v>
                </c:pt>
                <c:pt idx="342">
                  <c:v>8.1571670034592578E-2</c:v>
                </c:pt>
                <c:pt idx="343">
                  <c:v>8.1686954807297651E-2</c:v>
                </c:pt>
                <c:pt idx="344">
                  <c:v>8.1686954807297651E-2</c:v>
                </c:pt>
                <c:pt idx="345">
                  <c:v>8.1686954807297651E-2</c:v>
                </c:pt>
                <c:pt idx="346">
                  <c:v>8.1816650176590872E-2</c:v>
                </c:pt>
                <c:pt idx="347">
                  <c:v>8.2015996762726723E-2</c:v>
                </c:pt>
                <c:pt idx="348">
                  <c:v>8.3404217567383684E-2</c:v>
                </c:pt>
                <c:pt idx="349">
                  <c:v>8.3980641430909067E-2</c:v>
                </c:pt>
                <c:pt idx="350">
                  <c:v>8.401906968847743E-2</c:v>
                </c:pt>
                <c:pt idx="351">
                  <c:v>8.4950954934510131E-2</c:v>
                </c:pt>
                <c:pt idx="352">
                  <c:v>8.6627387670929784E-2</c:v>
                </c:pt>
                <c:pt idx="353">
                  <c:v>8.6651405331910014E-2</c:v>
                </c:pt>
                <c:pt idx="354">
                  <c:v>8.6730663613144757E-2</c:v>
                </c:pt>
                <c:pt idx="355">
                  <c:v>8.6903590772202374E-2</c:v>
                </c:pt>
                <c:pt idx="356">
                  <c:v>8.9644005890045952E-2</c:v>
                </c:pt>
                <c:pt idx="357">
                  <c:v>8.9725665937378726E-2</c:v>
                </c:pt>
                <c:pt idx="358">
                  <c:v>9.0153180302826708E-2</c:v>
                </c:pt>
                <c:pt idx="359">
                  <c:v>9.3203423247315204E-2</c:v>
                </c:pt>
                <c:pt idx="360">
                  <c:v>9.5480297508240455E-2</c:v>
                </c:pt>
                <c:pt idx="361">
                  <c:v>9.5888597744904283E-2</c:v>
                </c:pt>
                <c:pt idx="362">
                  <c:v>9.6080739032746068E-2</c:v>
                </c:pt>
                <c:pt idx="363">
                  <c:v>9.6681180557251681E-2</c:v>
                </c:pt>
                <c:pt idx="364">
                  <c:v>9.8751502933747001E-2</c:v>
                </c:pt>
                <c:pt idx="365">
                  <c:v>9.8801940021805465E-2</c:v>
                </c:pt>
                <c:pt idx="366">
                  <c:v>9.8869189472550092E-2</c:v>
                </c:pt>
                <c:pt idx="367">
                  <c:v>9.9515264552918134E-2</c:v>
                </c:pt>
                <c:pt idx="368">
                  <c:v>0.1021235825353705</c:v>
                </c:pt>
                <c:pt idx="369">
                  <c:v>0.10236856267736878</c:v>
                </c:pt>
                <c:pt idx="370">
                  <c:v>0.10242620506372131</c:v>
                </c:pt>
                <c:pt idx="371">
                  <c:v>0.10479434643637144</c:v>
                </c:pt>
                <c:pt idx="372">
                  <c:v>0.10535155617111265</c:v>
                </c:pt>
                <c:pt idx="373">
                  <c:v>0.10620178136981258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327-4309-ADEE-B93CB415B16A}"/>
            </c:ext>
          </c:extLst>
        </c:ser>
        <c:ser>
          <c:idx val="8"/>
          <c:order val="5"/>
          <c:tx>
            <c:strRef>
              <c:f>Active!$P$20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Active!$F$21:$F$923</c:f>
              <c:numCache>
                <c:formatCode>General</c:formatCode>
                <c:ptCount val="903"/>
                <c:pt idx="0">
                  <c:v>-25736</c:v>
                </c:pt>
                <c:pt idx="1">
                  <c:v>-25175</c:v>
                </c:pt>
                <c:pt idx="2">
                  <c:v>-25174.5</c:v>
                </c:pt>
                <c:pt idx="3">
                  <c:v>-22115</c:v>
                </c:pt>
                <c:pt idx="4">
                  <c:v>-22114.5</c:v>
                </c:pt>
                <c:pt idx="5">
                  <c:v>-19005</c:v>
                </c:pt>
                <c:pt idx="6">
                  <c:v>-18899</c:v>
                </c:pt>
                <c:pt idx="7">
                  <c:v>-18887</c:v>
                </c:pt>
                <c:pt idx="8">
                  <c:v>-18798</c:v>
                </c:pt>
                <c:pt idx="9">
                  <c:v>-18798</c:v>
                </c:pt>
                <c:pt idx="10">
                  <c:v>-18437</c:v>
                </c:pt>
                <c:pt idx="11">
                  <c:v>-17931</c:v>
                </c:pt>
                <c:pt idx="12">
                  <c:v>-17715</c:v>
                </c:pt>
                <c:pt idx="13">
                  <c:v>-17603</c:v>
                </c:pt>
                <c:pt idx="14">
                  <c:v>-17061</c:v>
                </c:pt>
                <c:pt idx="15">
                  <c:v>-17016</c:v>
                </c:pt>
                <c:pt idx="16">
                  <c:v>-16673</c:v>
                </c:pt>
                <c:pt idx="17">
                  <c:v>-16649</c:v>
                </c:pt>
                <c:pt idx="18">
                  <c:v>-16649</c:v>
                </c:pt>
                <c:pt idx="19">
                  <c:v>-16508</c:v>
                </c:pt>
                <c:pt idx="20">
                  <c:v>-16469</c:v>
                </c:pt>
                <c:pt idx="21">
                  <c:v>-15846</c:v>
                </c:pt>
                <c:pt idx="22">
                  <c:v>-15841</c:v>
                </c:pt>
                <c:pt idx="23">
                  <c:v>-15810</c:v>
                </c:pt>
                <c:pt idx="24">
                  <c:v>-15798</c:v>
                </c:pt>
                <c:pt idx="25">
                  <c:v>-15786</c:v>
                </c:pt>
                <c:pt idx="26">
                  <c:v>-15738</c:v>
                </c:pt>
                <c:pt idx="27">
                  <c:v>-15690</c:v>
                </c:pt>
                <c:pt idx="28">
                  <c:v>-15293</c:v>
                </c:pt>
                <c:pt idx="29">
                  <c:v>-15194</c:v>
                </c:pt>
                <c:pt idx="30">
                  <c:v>-15129</c:v>
                </c:pt>
                <c:pt idx="31">
                  <c:v>-15127</c:v>
                </c:pt>
                <c:pt idx="32">
                  <c:v>-15127</c:v>
                </c:pt>
                <c:pt idx="33">
                  <c:v>-15086</c:v>
                </c:pt>
                <c:pt idx="34">
                  <c:v>-14883</c:v>
                </c:pt>
                <c:pt idx="35">
                  <c:v>-14631</c:v>
                </c:pt>
                <c:pt idx="36">
                  <c:v>-14586</c:v>
                </c:pt>
                <c:pt idx="37">
                  <c:v>-14585.5</c:v>
                </c:pt>
                <c:pt idx="38">
                  <c:v>-14576</c:v>
                </c:pt>
                <c:pt idx="39">
                  <c:v>-14571</c:v>
                </c:pt>
                <c:pt idx="40">
                  <c:v>-14571</c:v>
                </c:pt>
                <c:pt idx="41">
                  <c:v>-14528</c:v>
                </c:pt>
                <c:pt idx="42">
                  <c:v>-14427</c:v>
                </c:pt>
                <c:pt idx="43">
                  <c:v>-14135</c:v>
                </c:pt>
                <c:pt idx="44">
                  <c:v>-12794</c:v>
                </c:pt>
                <c:pt idx="45">
                  <c:v>-12794</c:v>
                </c:pt>
                <c:pt idx="46">
                  <c:v>-12093</c:v>
                </c:pt>
                <c:pt idx="47">
                  <c:v>-12057</c:v>
                </c:pt>
                <c:pt idx="48">
                  <c:v>-12055</c:v>
                </c:pt>
                <c:pt idx="49">
                  <c:v>-12050</c:v>
                </c:pt>
                <c:pt idx="50">
                  <c:v>-12045</c:v>
                </c:pt>
                <c:pt idx="51">
                  <c:v>-12045</c:v>
                </c:pt>
                <c:pt idx="52">
                  <c:v>-12041.5</c:v>
                </c:pt>
                <c:pt idx="53">
                  <c:v>-12038</c:v>
                </c:pt>
                <c:pt idx="54">
                  <c:v>-11997</c:v>
                </c:pt>
                <c:pt idx="55">
                  <c:v>-11990</c:v>
                </c:pt>
                <c:pt idx="56">
                  <c:v>-11909.5</c:v>
                </c:pt>
                <c:pt idx="57">
                  <c:v>-11896</c:v>
                </c:pt>
                <c:pt idx="58">
                  <c:v>-11382.5</c:v>
                </c:pt>
                <c:pt idx="59">
                  <c:v>-10826</c:v>
                </c:pt>
                <c:pt idx="60">
                  <c:v>-10790</c:v>
                </c:pt>
                <c:pt idx="61">
                  <c:v>-6524</c:v>
                </c:pt>
                <c:pt idx="62">
                  <c:v>-6479.5</c:v>
                </c:pt>
                <c:pt idx="63">
                  <c:v>-6455.5</c:v>
                </c:pt>
                <c:pt idx="64">
                  <c:v>-6339</c:v>
                </c:pt>
                <c:pt idx="65">
                  <c:v>-4597</c:v>
                </c:pt>
                <c:pt idx="66">
                  <c:v>-4597</c:v>
                </c:pt>
                <c:pt idx="67">
                  <c:v>-4597</c:v>
                </c:pt>
                <c:pt idx="68">
                  <c:v>-3933</c:v>
                </c:pt>
                <c:pt idx="69">
                  <c:v>-3932.5</c:v>
                </c:pt>
                <c:pt idx="70">
                  <c:v>-2170.5</c:v>
                </c:pt>
                <c:pt idx="71">
                  <c:v>-2083</c:v>
                </c:pt>
                <c:pt idx="72">
                  <c:v>-1566.5</c:v>
                </c:pt>
                <c:pt idx="73">
                  <c:v>-1544</c:v>
                </c:pt>
                <c:pt idx="74">
                  <c:v>-1467</c:v>
                </c:pt>
                <c:pt idx="75">
                  <c:v>-1412</c:v>
                </c:pt>
                <c:pt idx="76">
                  <c:v>-1215</c:v>
                </c:pt>
                <c:pt idx="77">
                  <c:v>-1215</c:v>
                </c:pt>
                <c:pt idx="78">
                  <c:v>-1056</c:v>
                </c:pt>
                <c:pt idx="79">
                  <c:v>-780</c:v>
                </c:pt>
                <c:pt idx="80">
                  <c:v>-696.5</c:v>
                </c:pt>
                <c:pt idx="81">
                  <c:v>-696.5</c:v>
                </c:pt>
                <c:pt idx="82">
                  <c:v>-248</c:v>
                </c:pt>
                <c:pt idx="83">
                  <c:v>-176.5</c:v>
                </c:pt>
                <c:pt idx="84">
                  <c:v>-137</c:v>
                </c:pt>
                <c:pt idx="85">
                  <c:v>-125</c:v>
                </c:pt>
                <c:pt idx="86">
                  <c:v>-68.5</c:v>
                </c:pt>
                <c:pt idx="87">
                  <c:v>-25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363</c:v>
                </c:pt>
                <c:pt idx="92">
                  <c:v>1138.5</c:v>
                </c:pt>
                <c:pt idx="93">
                  <c:v>1166</c:v>
                </c:pt>
                <c:pt idx="94">
                  <c:v>1686</c:v>
                </c:pt>
                <c:pt idx="95">
                  <c:v>1854</c:v>
                </c:pt>
                <c:pt idx="96">
                  <c:v>2225</c:v>
                </c:pt>
                <c:pt idx="97">
                  <c:v>2949</c:v>
                </c:pt>
                <c:pt idx="98">
                  <c:v>3584</c:v>
                </c:pt>
                <c:pt idx="99">
                  <c:v>4380</c:v>
                </c:pt>
                <c:pt idx="100">
                  <c:v>6037.5</c:v>
                </c:pt>
                <c:pt idx="101">
                  <c:v>6053</c:v>
                </c:pt>
                <c:pt idx="102">
                  <c:v>6089</c:v>
                </c:pt>
                <c:pt idx="103">
                  <c:v>6214</c:v>
                </c:pt>
                <c:pt idx="104">
                  <c:v>6222.5</c:v>
                </c:pt>
                <c:pt idx="105">
                  <c:v>6234.5</c:v>
                </c:pt>
                <c:pt idx="106">
                  <c:v>6238</c:v>
                </c:pt>
                <c:pt idx="107">
                  <c:v>6617.5</c:v>
                </c:pt>
                <c:pt idx="108">
                  <c:v>6681</c:v>
                </c:pt>
                <c:pt idx="109">
                  <c:v>6681</c:v>
                </c:pt>
                <c:pt idx="110">
                  <c:v>6732.5</c:v>
                </c:pt>
                <c:pt idx="111">
                  <c:v>6741</c:v>
                </c:pt>
                <c:pt idx="112">
                  <c:v>6753</c:v>
                </c:pt>
                <c:pt idx="113">
                  <c:v>6811.5</c:v>
                </c:pt>
                <c:pt idx="114">
                  <c:v>6825</c:v>
                </c:pt>
                <c:pt idx="115">
                  <c:v>6869.5</c:v>
                </c:pt>
                <c:pt idx="116">
                  <c:v>7292</c:v>
                </c:pt>
                <c:pt idx="117">
                  <c:v>7300.5</c:v>
                </c:pt>
                <c:pt idx="118">
                  <c:v>7304</c:v>
                </c:pt>
                <c:pt idx="119">
                  <c:v>7333</c:v>
                </c:pt>
                <c:pt idx="120">
                  <c:v>7345</c:v>
                </c:pt>
                <c:pt idx="121">
                  <c:v>7448</c:v>
                </c:pt>
                <c:pt idx="122">
                  <c:v>7472</c:v>
                </c:pt>
                <c:pt idx="123">
                  <c:v>7583</c:v>
                </c:pt>
                <c:pt idx="124">
                  <c:v>7902</c:v>
                </c:pt>
                <c:pt idx="125">
                  <c:v>8006</c:v>
                </c:pt>
                <c:pt idx="126">
                  <c:v>8627</c:v>
                </c:pt>
                <c:pt idx="127">
                  <c:v>8663</c:v>
                </c:pt>
                <c:pt idx="128">
                  <c:v>8735</c:v>
                </c:pt>
                <c:pt idx="129">
                  <c:v>10337</c:v>
                </c:pt>
                <c:pt idx="130">
                  <c:v>10441</c:v>
                </c:pt>
                <c:pt idx="131">
                  <c:v>11068</c:v>
                </c:pt>
                <c:pt idx="132">
                  <c:v>12867.5</c:v>
                </c:pt>
                <c:pt idx="133">
                  <c:v>12967</c:v>
                </c:pt>
                <c:pt idx="134">
                  <c:v>12970.5</c:v>
                </c:pt>
                <c:pt idx="135">
                  <c:v>12972</c:v>
                </c:pt>
                <c:pt idx="136">
                  <c:v>13463</c:v>
                </c:pt>
                <c:pt idx="137">
                  <c:v>13562.5</c:v>
                </c:pt>
                <c:pt idx="138">
                  <c:v>13570</c:v>
                </c:pt>
                <c:pt idx="139">
                  <c:v>14263</c:v>
                </c:pt>
                <c:pt idx="140">
                  <c:v>14820.5</c:v>
                </c:pt>
                <c:pt idx="141">
                  <c:v>14870</c:v>
                </c:pt>
                <c:pt idx="142">
                  <c:v>14927</c:v>
                </c:pt>
                <c:pt idx="143">
                  <c:v>15260</c:v>
                </c:pt>
                <c:pt idx="144">
                  <c:v>15533</c:v>
                </c:pt>
                <c:pt idx="145">
                  <c:v>15538</c:v>
                </c:pt>
                <c:pt idx="146">
                  <c:v>15553</c:v>
                </c:pt>
                <c:pt idx="147">
                  <c:v>15580</c:v>
                </c:pt>
                <c:pt idx="148">
                  <c:v>16053</c:v>
                </c:pt>
                <c:pt idx="149">
                  <c:v>16071</c:v>
                </c:pt>
                <c:pt idx="150">
                  <c:v>16167.5</c:v>
                </c:pt>
                <c:pt idx="151">
                  <c:v>16173</c:v>
                </c:pt>
                <c:pt idx="152">
                  <c:v>16214</c:v>
                </c:pt>
                <c:pt idx="153">
                  <c:v>16281</c:v>
                </c:pt>
                <c:pt idx="154">
                  <c:v>16615.5</c:v>
                </c:pt>
                <c:pt idx="155">
                  <c:v>16620.5</c:v>
                </c:pt>
                <c:pt idx="156">
                  <c:v>16641</c:v>
                </c:pt>
                <c:pt idx="157">
                  <c:v>16643</c:v>
                </c:pt>
                <c:pt idx="158">
                  <c:v>16644.5</c:v>
                </c:pt>
                <c:pt idx="159">
                  <c:v>16667</c:v>
                </c:pt>
                <c:pt idx="160">
                  <c:v>16672</c:v>
                </c:pt>
                <c:pt idx="161">
                  <c:v>16693</c:v>
                </c:pt>
                <c:pt idx="162">
                  <c:v>16720</c:v>
                </c:pt>
                <c:pt idx="163">
                  <c:v>16730.5</c:v>
                </c:pt>
                <c:pt idx="164">
                  <c:v>16730.5</c:v>
                </c:pt>
                <c:pt idx="165">
                  <c:v>16780</c:v>
                </c:pt>
                <c:pt idx="166">
                  <c:v>16787</c:v>
                </c:pt>
                <c:pt idx="167">
                  <c:v>16792</c:v>
                </c:pt>
                <c:pt idx="168">
                  <c:v>16845</c:v>
                </c:pt>
                <c:pt idx="169">
                  <c:v>16848.5</c:v>
                </c:pt>
                <c:pt idx="170">
                  <c:v>16852</c:v>
                </c:pt>
                <c:pt idx="171">
                  <c:v>16862.5</c:v>
                </c:pt>
                <c:pt idx="172">
                  <c:v>17272.5</c:v>
                </c:pt>
                <c:pt idx="173">
                  <c:v>17307</c:v>
                </c:pt>
                <c:pt idx="174">
                  <c:v>17310.5</c:v>
                </c:pt>
                <c:pt idx="175">
                  <c:v>17319</c:v>
                </c:pt>
                <c:pt idx="176">
                  <c:v>17327.5</c:v>
                </c:pt>
                <c:pt idx="177">
                  <c:v>17343</c:v>
                </c:pt>
                <c:pt idx="178">
                  <c:v>17430.5</c:v>
                </c:pt>
                <c:pt idx="179">
                  <c:v>17452.5</c:v>
                </c:pt>
                <c:pt idx="180">
                  <c:v>17452.5</c:v>
                </c:pt>
                <c:pt idx="181">
                  <c:v>17484</c:v>
                </c:pt>
                <c:pt idx="182">
                  <c:v>17786</c:v>
                </c:pt>
                <c:pt idx="183">
                  <c:v>17807</c:v>
                </c:pt>
                <c:pt idx="184">
                  <c:v>17855</c:v>
                </c:pt>
                <c:pt idx="185">
                  <c:v>17890</c:v>
                </c:pt>
                <c:pt idx="186">
                  <c:v>17890.5</c:v>
                </c:pt>
                <c:pt idx="187">
                  <c:v>17890.5</c:v>
                </c:pt>
                <c:pt idx="188">
                  <c:v>17890.5</c:v>
                </c:pt>
                <c:pt idx="189">
                  <c:v>18005</c:v>
                </c:pt>
                <c:pt idx="190">
                  <c:v>18087.5</c:v>
                </c:pt>
                <c:pt idx="191">
                  <c:v>18087.5</c:v>
                </c:pt>
                <c:pt idx="192">
                  <c:v>18099.5</c:v>
                </c:pt>
                <c:pt idx="193">
                  <c:v>18494.5</c:v>
                </c:pt>
                <c:pt idx="194">
                  <c:v>18494.5</c:v>
                </c:pt>
                <c:pt idx="195">
                  <c:v>18494.5</c:v>
                </c:pt>
                <c:pt idx="196">
                  <c:v>18495</c:v>
                </c:pt>
                <c:pt idx="197">
                  <c:v>18606</c:v>
                </c:pt>
                <c:pt idx="198">
                  <c:v>18609.5</c:v>
                </c:pt>
                <c:pt idx="199">
                  <c:v>18618</c:v>
                </c:pt>
                <c:pt idx="200">
                  <c:v>18651</c:v>
                </c:pt>
                <c:pt idx="201">
                  <c:v>18710.5</c:v>
                </c:pt>
                <c:pt idx="202">
                  <c:v>18710.5</c:v>
                </c:pt>
                <c:pt idx="203">
                  <c:v>18710.5</c:v>
                </c:pt>
                <c:pt idx="204">
                  <c:v>19069.5</c:v>
                </c:pt>
                <c:pt idx="205">
                  <c:v>19081.5</c:v>
                </c:pt>
                <c:pt idx="206">
                  <c:v>19105.5</c:v>
                </c:pt>
                <c:pt idx="207">
                  <c:v>19114</c:v>
                </c:pt>
                <c:pt idx="208">
                  <c:v>19122.5</c:v>
                </c:pt>
                <c:pt idx="209">
                  <c:v>19122.5</c:v>
                </c:pt>
                <c:pt idx="210">
                  <c:v>19153.5</c:v>
                </c:pt>
                <c:pt idx="211">
                  <c:v>19153.5</c:v>
                </c:pt>
                <c:pt idx="212">
                  <c:v>19257</c:v>
                </c:pt>
                <c:pt idx="213">
                  <c:v>19282</c:v>
                </c:pt>
                <c:pt idx="214">
                  <c:v>19282</c:v>
                </c:pt>
                <c:pt idx="215">
                  <c:v>19282</c:v>
                </c:pt>
                <c:pt idx="216">
                  <c:v>19285</c:v>
                </c:pt>
                <c:pt idx="217">
                  <c:v>19297</c:v>
                </c:pt>
                <c:pt idx="218">
                  <c:v>19314.5</c:v>
                </c:pt>
                <c:pt idx="219">
                  <c:v>19321.5</c:v>
                </c:pt>
                <c:pt idx="220">
                  <c:v>19321.5</c:v>
                </c:pt>
                <c:pt idx="221">
                  <c:v>19321.5</c:v>
                </c:pt>
                <c:pt idx="222">
                  <c:v>19337</c:v>
                </c:pt>
                <c:pt idx="223">
                  <c:v>19746</c:v>
                </c:pt>
                <c:pt idx="224">
                  <c:v>19754</c:v>
                </c:pt>
                <c:pt idx="225">
                  <c:v>19770</c:v>
                </c:pt>
                <c:pt idx="226">
                  <c:v>19805.5</c:v>
                </c:pt>
                <c:pt idx="227">
                  <c:v>19824.5</c:v>
                </c:pt>
                <c:pt idx="228">
                  <c:v>19824.5</c:v>
                </c:pt>
                <c:pt idx="229">
                  <c:v>19854</c:v>
                </c:pt>
                <c:pt idx="230">
                  <c:v>19871</c:v>
                </c:pt>
                <c:pt idx="231">
                  <c:v>19896.5</c:v>
                </c:pt>
                <c:pt idx="232">
                  <c:v>19896.5</c:v>
                </c:pt>
                <c:pt idx="233">
                  <c:v>19914</c:v>
                </c:pt>
                <c:pt idx="234">
                  <c:v>19951.5</c:v>
                </c:pt>
                <c:pt idx="235">
                  <c:v>19951.5</c:v>
                </c:pt>
                <c:pt idx="236">
                  <c:v>19989</c:v>
                </c:pt>
                <c:pt idx="237">
                  <c:v>20013</c:v>
                </c:pt>
                <c:pt idx="238">
                  <c:v>20364.5</c:v>
                </c:pt>
                <c:pt idx="239">
                  <c:v>20432</c:v>
                </c:pt>
                <c:pt idx="240">
                  <c:v>20460.5</c:v>
                </c:pt>
                <c:pt idx="241">
                  <c:v>20461</c:v>
                </c:pt>
                <c:pt idx="242">
                  <c:v>20462</c:v>
                </c:pt>
                <c:pt idx="243">
                  <c:v>20473</c:v>
                </c:pt>
                <c:pt idx="244">
                  <c:v>20476.5</c:v>
                </c:pt>
                <c:pt idx="245">
                  <c:v>20492</c:v>
                </c:pt>
                <c:pt idx="246">
                  <c:v>20495.5</c:v>
                </c:pt>
                <c:pt idx="247">
                  <c:v>20497</c:v>
                </c:pt>
                <c:pt idx="248">
                  <c:v>20523</c:v>
                </c:pt>
                <c:pt idx="249">
                  <c:v>20524.5</c:v>
                </c:pt>
                <c:pt idx="250">
                  <c:v>20533</c:v>
                </c:pt>
                <c:pt idx="251">
                  <c:v>20533</c:v>
                </c:pt>
                <c:pt idx="252">
                  <c:v>20533</c:v>
                </c:pt>
                <c:pt idx="253">
                  <c:v>20540</c:v>
                </c:pt>
                <c:pt idx="254">
                  <c:v>20548.5</c:v>
                </c:pt>
                <c:pt idx="255">
                  <c:v>20554</c:v>
                </c:pt>
                <c:pt idx="256">
                  <c:v>20554</c:v>
                </c:pt>
                <c:pt idx="257">
                  <c:v>20557</c:v>
                </c:pt>
                <c:pt idx="258">
                  <c:v>20560.5</c:v>
                </c:pt>
                <c:pt idx="259">
                  <c:v>20617</c:v>
                </c:pt>
                <c:pt idx="260">
                  <c:v>21003.5</c:v>
                </c:pt>
                <c:pt idx="261">
                  <c:v>21036</c:v>
                </c:pt>
                <c:pt idx="262">
                  <c:v>21183.5</c:v>
                </c:pt>
                <c:pt idx="263">
                  <c:v>21189</c:v>
                </c:pt>
                <c:pt idx="264">
                  <c:v>21707.5</c:v>
                </c:pt>
                <c:pt idx="265">
                  <c:v>21707.5</c:v>
                </c:pt>
                <c:pt idx="266">
                  <c:v>21707.5</c:v>
                </c:pt>
                <c:pt idx="267">
                  <c:v>21707.5</c:v>
                </c:pt>
                <c:pt idx="268">
                  <c:v>21707.5</c:v>
                </c:pt>
                <c:pt idx="269">
                  <c:v>21709</c:v>
                </c:pt>
                <c:pt idx="270">
                  <c:v>21709</c:v>
                </c:pt>
                <c:pt idx="271">
                  <c:v>21709</c:v>
                </c:pt>
                <c:pt idx="272">
                  <c:v>21709</c:v>
                </c:pt>
                <c:pt idx="273">
                  <c:v>21709</c:v>
                </c:pt>
                <c:pt idx="274">
                  <c:v>21709</c:v>
                </c:pt>
                <c:pt idx="275">
                  <c:v>21748</c:v>
                </c:pt>
                <c:pt idx="276">
                  <c:v>21748</c:v>
                </c:pt>
                <c:pt idx="277">
                  <c:v>21748</c:v>
                </c:pt>
                <c:pt idx="278">
                  <c:v>21800</c:v>
                </c:pt>
                <c:pt idx="279">
                  <c:v>21800</c:v>
                </c:pt>
                <c:pt idx="280">
                  <c:v>21800</c:v>
                </c:pt>
                <c:pt idx="281">
                  <c:v>21800</c:v>
                </c:pt>
                <c:pt idx="282">
                  <c:v>21800</c:v>
                </c:pt>
                <c:pt idx="283">
                  <c:v>21800</c:v>
                </c:pt>
                <c:pt idx="284">
                  <c:v>21805</c:v>
                </c:pt>
                <c:pt idx="285">
                  <c:v>21829</c:v>
                </c:pt>
                <c:pt idx="286">
                  <c:v>21832.5</c:v>
                </c:pt>
                <c:pt idx="287">
                  <c:v>21832.5</c:v>
                </c:pt>
                <c:pt idx="288">
                  <c:v>21832.5</c:v>
                </c:pt>
                <c:pt idx="289">
                  <c:v>21832.5</c:v>
                </c:pt>
                <c:pt idx="290">
                  <c:v>21832.5</c:v>
                </c:pt>
                <c:pt idx="291">
                  <c:v>21832.5</c:v>
                </c:pt>
                <c:pt idx="292">
                  <c:v>21836</c:v>
                </c:pt>
                <c:pt idx="293">
                  <c:v>21836</c:v>
                </c:pt>
                <c:pt idx="294">
                  <c:v>21836</c:v>
                </c:pt>
                <c:pt idx="295">
                  <c:v>21836</c:v>
                </c:pt>
                <c:pt idx="296">
                  <c:v>21836</c:v>
                </c:pt>
                <c:pt idx="297">
                  <c:v>21836</c:v>
                </c:pt>
                <c:pt idx="298">
                  <c:v>21839.5</c:v>
                </c:pt>
                <c:pt idx="299">
                  <c:v>21839.5</c:v>
                </c:pt>
                <c:pt idx="300">
                  <c:v>21839.5</c:v>
                </c:pt>
                <c:pt idx="301">
                  <c:v>21839.5</c:v>
                </c:pt>
                <c:pt idx="302">
                  <c:v>21839.5</c:v>
                </c:pt>
                <c:pt idx="303">
                  <c:v>21839.5</c:v>
                </c:pt>
                <c:pt idx="304">
                  <c:v>21848</c:v>
                </c:pt>
                <c:pt idx="305">
                  <c:v>21848</c:v>
                </c:pt>
                <c:pt idx="306">
                  <c:v>21848</c:v>
                </c:pt>
                <c:pt idx="307">
                  <c:v>21848</c:v>
                </c:pt>
                <c:pt idx="308">
                  <c:v>21848</c:v>
                </c:pt>
                <c:pt idx="309">
                  <c:v>21848</c:v>
                </c:pt>
                <c:pt idx="310">
                  <c:v>22247.5</c:v>
                </c:pt>
                <c:pt idx="311">
                  <c:v>22332</c:v>
                </c:pt>
                <c:pt idx="312">
                  <c:v>22332</c:v>
                </c:pt>
                <c:pt idx="313">
                  <c:v>22332</c:v>
                </c:pt>
                <c:pt idx="314">
                  <c:v>22332</c:v>
                </c:pt>
                <c:pt idx="315">
                  <c:v>22332</c:v>
                </c:pt>
                <c:pt idx="316">
                  <c:v>22332</c:v>
                </c:pt>
                <c:pt idx="317">
                  <c:v>22429.5</c:v>
                </c:pt>
                <c:pt idx="318">
                  <c:v>22451.5</c:v>
                </c:pt>
                <c:pt idx="319">
                  <c:v>22470.5</c:v>
                </c:pt>
                <c:pt idx="320">
                  <c:v>22471</c:v>
                </c:pt>
                <c:pt idx="321">
                  <c:v>22471</c:v>
                </c:pt>
                <c:pt idx="322">
                  <c:v>22471</c:v>
                </c:pt>
                <c:pt idx="323">
                  <c:v>22471</c:v>
                </c:pt>
                <c:pt idx="324">
                  <c:v>22471</c:v>
                </c:pt>
                <c:pt idx="325">
                  <c:v>22471</c:v>
                </c:pt>
                <c:pt idx="326">
                  <c:v>22494.5</c:v>
                </c:pt>
                <c:pt idx="327">
                  <c:v>22894.5</c:v>
                </c:pt>
                <c:pt idx="328">
                  <c:v>22903</c:v>
                </c:pt>
                <c:pt idx="329">
                  <c:v>22950</c:v>
                </c:pt>
                <c:pt idx="330">
                  <c:v>22987</c:v>
                </c:pt>
                <c:pt idx="331">
                  <c:v>22989</c:v>
                </c:pt>
                <c:pt idx="332">
                  <c:v>23015</c:v>
                </c:pt>
                <c:pt idx="333">
                  <c:v>23015</c:v>
                </c:pt>
                <c:pt idx="334">
                  <c:v>23015</c:v>
                </c:pt>
                <c:pt idx="335">
                  <c:v>23030.5</c:v>
                </c:pt>
                <c:pt idx="336">
                  <c:v>23030.5</c:v>
                </c:pt>
                <c:pt idx="337">
                  <c:v>23030.5</c:v>
                </c:pt>
                <c:pt idx="338">
                  <c:v>23031.5</c:v>
                </c:pt>
                <c:pt idx="339">
                  <c:v>23035</c:v>
                </c:pt>
                <c:pt idx="340">
                  <c:v>23047.5</c:v>
                </c:pt>
                <c:pt idx="341">
                  <c:v>23047.5</c:v>
                </c:pt>
                <c:pt idx="342">
                  <c:v>23047.5</c:v>
                </c:pt>
                <c:pt idx="343">
                  <c:v>23071.5</c:v>
                </c:pt>
                <c:pt idx="344">
                  <c:v>23071.5</c:v>
                </c:pt>
                <c:pt idx="345">
                  <c:v>23071.5</c:v>
                </c:pt>
                <c:pt idx="346">
                  <c:v>23098.5</c:v>
                </c:pt>
                <c:pt idx="347">
                  <c:v>23140</c:v>
                </c:pt>
                <c:pt idx="348">
                  <c:v>23429</c:v>
                </c:pt>
                <c:pt idx="349">
                  <c:v>23549</c:v>
                </c:pt>
                <c:pt idx="350">
                  <c:v>23557</c:v>
                </c:pt>
                <c:pt idx="351">
                  <c:v>23751</c:v>
                </c:pt>
                <c:pt idx="352">
                  <c:v>24100</c:v>
                </c:pt>
                <c:pt idx="353">
                  <c:v>24105</c:v>
                </c:pt>
                <c:pt idx="354">
                  <c:v>24121.5</c:v>
                </c:pt>
                <c:pt idx="355">
                  <c:v>24157.5</c:v>
                </c:pt>
                <c:pt idx="356">
                  <c:v>24728</c:v>
                </c:pt>
                <c:pt idx="357">
                  <c:v>24745</c:v>
                </c:pt>
                <c:pt idx="358">
                  <c:v>24834</c:v>
                </c:pt>
                <c:pt idx="359">
                  <c:v>25469</c:v>
                </c:pt>
                <c:pt idx="360">
                  <c:v>25943</c:v>
                </c:pt>
                <c:pt idx="361">
                  <c:v>26028</c:v>
                </c:pt>
                <c:pt idx="362">
                  <c:v>26068</c:v>
                </c:pt>
                <c:pt idx="363">
                  <c:v>26193</c:v>
                </c:pt>
                <c:pt idx="364">
                  <c:v>26624</c:v>
                </c:pt>
                <c:pt idx="365">
                  <c:v>26634.5</c:v>
                </c:pt>
                <c:pt idx="366">
                  <c:v>26648.5</c:v>
                </c:pt>
                <c:pt idx="367">
                  <c:v>26783</c:v>
                </c:pt>
                <c:pt idx="368">
                  <c:v>27326</c:v>
                </c:pt>
                <c:pt idx="369">
                  <c:v>27377</c:v>
                </c:pt>
                <c:pt idx="370">
                  <c:v>27389</c:v>
                </c:pt>
                <c:pt idx="371">
                  <c:v>27882</c:v>
                </c:pt>
                <c:pt idx="372">
                  <c:v>27998</c:v>
                </c:pt>
                <c:pt idx="373">
                  <c:v>28175</c:v>
                </c:pt>
              </c:numCache>
            </c:numRef>
          </c:xVal>
          <c:yVal>
            <c:numRef>
              <c:f>Active!$P$21:$P$923</c:f>
              <c:numCache>
                <c:formatCode>General</c:formatCode>
                <c:ptCount val="903"/>
                <c:pt idx="0">
                  <c:v>0.14379959525636332</c:v>
                </c:pt>
                <c:pt idx="1">
                  <c:v>0.13906322036912466</c:v>
                </c:pt>
                <c:pt idx="2">
                  <c:v>0.13905903461550817</c:v>
                </c:pt>
                <c:pt idx="3">
                  <c:v>0.11463402810508877</c:v>
                </c:pt>
                <c:pt idx="4">
                  <c:v>0.11463023052596774</c:v>
                </c:pt>
                <c:pt idx="5">
                  <c:v>9.2239837255574927E-2</c:v>
                </c:pt>
                <c:pt idx="6">
                  <c:v>9.1519806744584292E-2</c:v>
                </c:pt>
                <c:pt idx="7">
                  <c:v>9.143847348239259E-2</c:v>
                </c:pt>
                <c:pt idx="8">
                  <c:v>9.0836392082098261E-2</c:v>
                </c:pt>
                <c:pt idx="9">
                  <c:v>9.0836392082098261E-2</c:v>
                </c:pt>
                <c:pt idx="10">
                  <c:v>8.8414849182103364E-2</c:v>
                </c:pt>
                <c:pt idx="11">
                  <c:v>8.5076315680572612E-2</c:v>
                </c:pt>
                <c:pt idx="12">
                  <c:v>8.3670954143735071E-2</c:v>
                </c:pt>
                <c:pt idx="13">
                  <c:v>8.2946908285287627E-2</c:v>
                </c:pt>
                <c:pt idx="14">
                  <c:v>7.9488009335122303E-2</c:v>
                </c:pt>
                <c:pt idx="15">
                  <c:v>7.920418223725309E-2</c:v>
                </c:pt>
                <c:pt idx="16">
                  <c:v>7.7057671316944854E-2</c:v>
                </c:pt>
                <c:pt idx="17">
                  <c:v>7.6908595466662427E-2</c:v>
                </c:pt>
                <c:pt idx="18">
                  <c:v>7.6908595466662427E-2</c:v>
                </c:pt>
                <c:pt idx="19">
                  <c:v>7.6035726114108609E-2</c:v>
                </c:pt>
                <c:pt idx="20">
                  <c:v>7.5795184683490113E-2</c:v>
                </c:pt>
                <c:pt idx="21">
                  <c:v>7.2005007579603569E-2</c:v>
                </c:pt>
                <c:pt idx="22">
                  <c:v>7.197498714559887E-2</c:v>
                </c:pt>
                <c:pt idx="23">
                  <c:v>7.1789002024291573E-2</c:v>
                </c:pt>
                <c:pt idx="24">
                  <c:v>7.1717073240661233E-2</c:v>
                </c:pt>
                <c:pt idx="25">
                  <c:v>7.1645180991101065E-2</c:v>
                </c:pt>
                <c:pt idx="26">
                  <c:v>7.1357977333562E-2</c:v>
                </c:pt>
                <c:pt idx="27">
                  <c:v>7.1071358221145547E-2</c:v>
                </c:pt>
                <c:pt idx="28">
                  <c:v>6.8723190046595301E-2</c:v>
                </c:pt>
                <c:pt idx="29">
                  <c:v>6.8143855757244715E-2</c:v>
                </c:pt>
                <c:pt idx="30">
                  <c:v>6.7764837027199959E-2</c:v>
                </c:pt>
                <c:pt idx="31">
                  <c:v>6.775319191092033E-2</c:v>
                </c:pt>
                <c:pt idx="32">
                  <c:v>6.775319191092033E-2</c:v>
                </c:pt>
                <c:pt idx="33">
                  <c:v>6.7514690671513292E-2</c:v>
                </c:pt>
                <c:pt idx="34">
                  <c:v>6.6340102033928927E-2</c:v>
                </c:pt>
                <c:pt idx="35">
                  <c:v>6.4896537127749593E-2</c:v>
                </c:pt>
                <c:pt idx="36">
                  <c:v>6.4640453089411132E-2</c:v>
                </c:pt>
                <c:pt idx="37">
                  <c:v>6.4637610597145193E-2</c:v>
                </c:pt>
                <c:pt idx="38">
                  <c:v>6.4583615295261562E-2</c:v>
                </c:pt>
                <c:pt idx="39">
                  <c:v>6.4555205912267558E-2</c:v>
                </c:pt>
                <c:pt idx="40">
                  <c:v>6.4555205912267558E-2</c:v>
                </c:pt>
                <c:pt idx="41">
                  <c:v>6.4311147046021935E-2</c:v>
                </c:pt>
                <c:pt idx="42">
                  <c:v>6.3739737470267385E-2</c:v>
                </c:pt>
                <c:pt idx="43">
                  <c:v>6.210229877378335E-2</c:v>
                </c:pt>
                <c:pt idx="44">
                  <c:v>5.4860210147787941E-2</c:v>
                </c:pt>
                <c:pt idx="45">
                  <c:v>5.4860210147787941E-2</c:v>
                </c:pt>
                <c:pt idx="46">
                  <c:v>5.1256034903304888E-2</c:v>
                </c:pt>
                <c:pt idx="47">
                  <c:v>5.1074307439324174E-2</c:v>
                </c:pt>
                <c:pt idx="48">
                  <c:v>5.1064221110038208E-2</c:v>
                </c:pt>
                <c:pt idx="49">
                  <c:v>5.1039009726727647E-2</c:v>
                </c:pt>
                <c:pt idx="50">
                  <c:v>5.1013804686137601E-2</c:v>
                </c:pt>
                <c:pt idx="51">
                  <c:v>5.1013804686137601E-2</c:v>
                </c:pt>
                <c:pt idx="52">
                  <c:v>5.0996164931643273E-2</c:v>
                </c:pt>
                <c:pt idx="53">
                  <c:v>5.0978528285081995E-2</c:v>
                </c:pt>
                <c:pt idx="54">
                  <c:v>5.0772159014092932E-2</c:v>
                </c:pt>
                <c:pt idx="55">
                  <c:v>5.0736967859201051E-2</c:v>
                </c:pt>
                <c:pt idx="56">
                  <c:v>5.0333163108696843E-2</c:v>
                </c:pt>
                <c:pt idx="57">
                  <c:v>5.0265605277852746E-2</c:v>
                </c:pt>
                <c:pt idx="58">
                  <c:v>4.7730234206707425E-2</c:v>
                </c:pt>
                <c:pt idx="59">
                  <c:v>4.5058089674285873E-2</c:v>
                </c:pt>
                <c:pt idx="60">
                  <c:v>4.4887934377029579E-2</c:v>
                </c:pt>
                <c:pt idx="61">
                  <c:v>2.7052605905490038E-2</c:v>
                </c:pt>
                <c:pt idx="62">
                  <c:v>2.6890892797521347E-2</c:v>
                </c:pt>
                <c:pt idx="63">
                  <c:v>2.6803885287941562E-2</c:v>
                </c:pt>
                <c:pt idx="64">
                  <c:v>2.6383612719890939E-2</c:v>
                </c:pt>
                <c:pt idx="65">
                  <c:v>2.0510057434630583E-2</c:v>
                </c:pt>
                <c:pt idx="66">
                  <c:v>2.0510057434630583E-2</c:v>
                </c:pt>
                <c:pt idx="67">
                  <c:v>2.0510057434630583E-2</c:v>
                </c:pt>
                <c:pt idx="68">
                  <c:v>1.847388867133928E-2</c:v>
                </c:pt>
                <c:pt idx="69">
                  <c:v>1.8472397559106186E-2</c:v>
                </c:pt>
                <c:pt idx="70">
                  <c:v>1.3611667592207185E-2</c:v>
                </c:pt>
                <c:pt idx="71">
                  <c:v>1.3390815287788528E-2</c:v>
                </c:pt>
                <c:pt idx="72">
                  <c:v>1.2126729948095355E-2</c:v>
                </c:pt>
                <c:pt idx="73">
                  <c:v>1.2073201733827225E-2</c:v>
                </c:pt>
                <c:pt idx="74">
                  <c:v>1.1890988184507408E-2</c:v>
                </c:pt>
                <c:pt idx="75">
                  <c:v>1.1761756612297683E-2</c:v>
                </c:pt>
                <c:pt idx="76">
                  <c:v>1.1305170177636442E-2</c:v>
                </c:pt>
                <c:pt idx="77">
                  <c:v>1.1305170177636442E-2</c:v>
                </c:pt>
                <c:pt idx="78">
                  <c:v>1.0943836720254559E-2</c:v>
                </c:pt>
                <c:pt idx="79">
                  <c:v>1.0331846519638416E-2</c:v>
                </c:pt>
                <c:pt idx="80">
                  <c:v>1.015050525779577E-2</c:v>
                </c:pt>
                <c:pt idx="81">
                  <c:v>1.015050525779577E-2</c:v>
                </c:pt>
                <c:pt idx="82">
                  <c:v>9.206742363783018E-3</c:v>
                </c:pt>
                <c:pt idx="83">
                  <c:v>9.0610038566396756E-3</c:v>
                </c:pt>
                <c:pt idx="84">
                  <c:v>8.981047168232897E-3</c:v>
                </c:pt>
                <c:pt idx="85">
                  <c:v>8.9568349247424756E-3</c:v>
                </c:pt>
                <c:pt idx="86">
                  <c:v>8.8433265699231645E-3</c:v>
                </c:pt>
                <c:pt idx="87">
                  <c:v>8.7564869983842147E-3</c:v>
                </c:pt>
                <c:pt idx="88">
                  <c:v>8.7067964368268101E-3</c:v>
                </c:pt>
                <c:pt idx="89">
                  <c:v>8.7067964368268101E-3</c:v>
                </c:pt>
                <c:pt idx="90">
                  <c:v>8.7067964368268101E-3</c:v>
                </c:pt>
                <c:pt idx="91">
                  <c:v>8.0031561655763746E-3</c:v>
                </c:pt>
                <c:pt idx="92">
                  <c:v>6.6119252921094133E-3</c:v>
                </c:pt>
                <c:pt idx="93">
                  <c:v>6.565392126487545E-3</c:v>
                </c:pt>
                <c:pt idx="94">
                  <c:v>5.7216077180658274E-3</c:v>
                </c:pt>
                <c:pt idx="95">
                  <c:v>5.4636627878117744E-3</c:v>
                </c:pt>
                <c:pt idx="96">
                  <c:v>4.9194013497389603E-3</c:v>
                </c:pt>
                <c:pt idx="97">
                  <c:v>3.9578523283084113E-3</c:v>
                </c:pt>
                <c:pt idx="98">
                  <c:v>3.2239756911589821E-3</c:v>
                </c:pt>
                <c:pt idx="99">
                  <c:v>2.4485263586901318E-3</c:v>
                </c:pt>
                <c:pt idx="100">
                  <c:v>1.3496945524017496E-3</c:v>
                </c:pt>
                <c:pt idx="101">
                  <c:v>1.3427084256583764E-3</c:v>
                </c:pt>
                <c:pt idx="102">
                  <c:v>1.3267177709762566E-3</c:v>
                </c:pt>
                <c:pt idx="103">
                  <c:v>1.2737476094482284E-3</c:v>
                </c:pt>
                <c:pt idx="104">
                  <c:v>1.2702895865064007E-3</c:v>
                </c:pt>
                <c:pt idx="105">
                  <c:v>1.2654388779499296E-3</c:v>
                </c:pt>
                <c:pt idx="106">
                  <c:v>1.264030969806049E-3</c:v>
                </c:pt>
                <c:pt idx="107">
                  <c:v>1.1298115993167877E-3</c:v>
                </c:pt>
                <c:pt idx="108">
                  <c:v>1.1109217636663116E-3</c:v>
                </c:pt>
                <c:pt idx="109">
                  <c:v>1.1109217636663116E-3</c:v>
                </c:pt>
                <c:pt idx="110">
                  <c:v>1.0963529559821356E-3</c:v>
                </c:pt>
                <c:pt idx="111">
                  <c:v>1.0940130912398208E-3</c:v>
                </c:pt>
                <c:pt idx="112">
                  <c:v>1.0907409589650157E-3</c:v>
                </c:pt>
                <c:pt idx="113">
                  <c:v>1.0753124934269782E-3</c:v>
                </c:pt>
                <c:pt idx="114">
                  <c:v>1.0718753807896185E-3</c:v>
                </c:pt>
                <c:pt idx="115">
                  <c:v>1.0608730503661006E-3</c:v>
                </c:pt>
                <c:pt idx="116">
                  <c:v>9.8144204874631678E-4</c:v>
                </c:pt>
                <c:pt idx="117">
                  <c:v>9.803087597274893E-4</c:v>
                </c:pt>
                <c:pt idx="118">
                  <c:v>9.7984743919320421E-4</c:v>
                </c:pt>
                <c:pt idx="119">
                  <c:v>9.7614462933368236E-4</c:v>
                </c:pt>
                <c:pt idx="120">
                  <c:v>9.746748445202966E-4</c:v>
                </c:pt>
                <c:pt idx="121">
                  <c:v>9.6356178202862929E-4</c:v>
                </c:pt>
                <c:pt idx="122">
                  <c:v>9.6135898281682775E-4</c:v>
                </c:pt>
                <c:pt idx="123">
                  <c:v>9.5307194980046375E-4</c:v>
                </c:pt>
                <c:pt idx="124">
                  <c:v>9.4665668158247507E-4</c:v>
                </c:pt>
                <c:pt idx="125">
                  <c:v>9.5014576269759378E-4</c:v>
                </c:pt>
                <c:pt idx="126">
                  <c:v>1.02809262969112E-3</c:v>
                </c:pt>
                <c:pt idx="127">
                  <c:v>1.0356116491594767E-3</c:v>
                </c:pt>
                <c:pt idx="128">
                  <c:v>1.0516361079906198E-3</c:v>
                </c:pt>
                <c:pt idx="129">
                  <c:v>1.7483718780735638E-3</c:v>
                </c:pt>
                <c:pt idx="130">
                  <c:v>1.8161101809130564E-3</c:v>
                </c:pt>
                <c:pt idx="131">
                  <c:v>2.2826360573047055E-3</c:v>
                </c:pt>
                <c:pt idx="132">
                  <c:v>4.1754808648691473E-3</c:v>
                </c:pt>
                <c:pt idx="133">
                  <c:v>4.3041113963521692E-3</c:v>
                </c:pt>
                <c:pt idx="134">
                  <c:v>4.3086818194293004E-3</c:v>
                </c:pt>
                <c:pt idx="135">
                  <c:v>4.3106415235847177E-3</c:v>
                </c:pt>
                <c:pt idx="136">
                  <c:v>4.9827936334852843E-3</c:v>
                </c:pt>
                <c:pt idx="137">
                  <c:v>5.126456983432677E-3</c:v>
                </c:pt>
                <c:pt idx="138">
                  <c:v>5.1373876798216159E-3</c:v>
                </c:pt>
                <c:pt idx="139">
                  <c:v>6.2089650556449057E-3</c:v>
                </c:pt>
                <c:pt idx="140">
                  <c:v>7.1594574760109608E-3</c:v>
                </c:pt>
                <c:pt idx="141">
                  <c:v>7.2476625044634486E-3</c:v>
                </c:pt>
                <c:pt idx="142">
                  <c:v>7.3500020008639873E-3</c:v>
                </c:pt>
                <c:pt idx="143">
                  <c:v>7.9643546936790412E-3</c:v>
                </c:pt>
                <c:pt idx="144">
                  <c:v>8.4889997475382784E-3</c:v>
                </c:pt>
                <c:pt idx="145">
                  <c:v>8.4987849589388993E-3</c:v>
                </c:pt>
                <c:pt idx="146">
                  <c:v>8.5281786494638481E-3</c:v>
                </c:pt>
                <c:pt idx="147">
                  <c:v>8.5812311453100261E-3</c:v>
                </c:pt>
                <c:pt idx="148">
                  <c:v>9.5406333442788586E-3</c:v>
                </c:pt>
                <c:pt idx="149">
                  <c:v>9.5782645038137611E-3</c:v>
                </c:pt>
                <c:pt idx="150">
                  <c:v>9.7814109774132067E-3</c:v>
                </c:pt>
                <c:pt idx="151">
                  <c:v>9.7930604391601415E-3</c:v>
                </c:pt>
                <c:pt idx="152">
                  <c:v>9.8801437292069146E-3</c:v>
                </c:pt>
                <c:pt idx="153">
                  <c:v>1.0023368487552312E-2</c:v>
                </c:pt>
                <c:pt idx="154">
                  <c:v>1.0755460207096449E-2</c:v>
                </c:pt>
                <c:pt idx="155">
                  <c:v>1.0766618617488479E-2</c:v>
                </c:pt>
                <c:pt idx="156">
                  <c:v>1.0812434413238762E-2</c:v>
                </c:pt>
                <c:pt idx="157">
                  <c:v>1.0816909955418955E-2</c:v>
                </c:pt>
                <c:pt idx="158">
                  <c:v>1.0820267278039763E-2</c:v>
                </c:pt>
                <c:pt idx="159">
                  <c:v>1.0870695618733352E-2</c:v>
                </c:pt>
                <c:pt idx="160">
                  <c:v>1.0881919359146685E-2</c:v>
                </c:pt>
                <c:pt idx="161">
                  <c:v>1.0929128331390658E-2</c:v>
                </c:pt>
                <c:pt idx="162">
                  <c:v>1.0989989984734379E-2</c:v>
                </c:pt>
                <c:pt idx="163">
                  <c:v>1.1013708354403216E-2</c:v>
                </c:pt>
                <c:pt idx="164">
                  <c:v>1.1013708354403216E-2</c:v>
                </c:pt>
                <c:pt idx="165">
                  <c:v>1.1125900283297695E-2</c:v>
                </c:pt>
                <c:pt idx="166">
                  <c:v>1.1141815979515173E-2</c:v>
                </c:pt>
                <c:pt idx="167">
                  <c:v>1.1153191945220849E-2</c:v>
                </c:pt>
                <c:pt idx="168">
                  <c:v>1.1274167132158234E-2</c:v>
                </c:pt>
                <c:pt idx="169">
                  <c:v>1.1282181145057125E-2</c:v>
                </c:pt>
                <c:pt idx="170">
                  <c:v>1.1290198265889072E-2</c:v>
                </c:pt>
                <c:pt idx="171">
                  <c:v>1.1314268275983228E-2</c:v>
                </c:pt>
                <c:pt idx="172">
                  <c:v>1.2276015195218561E-2</c:v>
                </c:pt>
                <c:pt idx="173">
                  <c:v>1.2358888023981347E-2</c:v>
                </c:pt>
                <c:pt idx="174">
                  <c:v>1.2367312284043124E-2</c:v>
                </c:pt>
                <c:pt idx="175">
                  <c:v>1.2387784140485868E-2</c:v>
                </c:pt>
                <c:pt idx="176">
                  <c:v>1.2408274327390893E-2</c:v>
                </c:pt>
                <c:pt idx="177">
                  <c:v>1.24456859757054E-2</c:v>
                </c:pt>
                <c:pt idx="178">
                  <c:v>1.2658024039950342E-2</c:v>
                </c:pt>
                <c:pt idx="179">
                  <c:v>1.2711717488377742E-2</c:v>
                </c:pt>
                <c:pt idx="180">
                  <c:v>1.2711717488377742E-2</c:v>
                </c:pt>
                <c:pt idx="181">
                  <c:v>1.278881052547556E-2</c:v>
                </c:pt>
                <c:pt idx="182">
                  <c:v>1.3540701118054724E-2</c:v>
                </c:pt>
                <c:pt idx="183">
                  <c:v>1.3593845354447413E-2</c:v>
                </c:pt>
                <c:pt idx="184">
                  <c:v>1.3715738036580463E-2</c:v>
                </c:pt>
                <c:pt idx="185">
                  <c:v>1.3804986629364368E-2</c:v>
                </c:pt>
                <c:pt idx="186">
                  <c:v>1.3806263860927075E-2</c:v>
                </c:pt>
                <c:pt idx="187">
                  <c:v>1.3806263860927075E-2</c:v>
                </c:pt>
                <c:pt idx="188">
                  <c:v>1.3806263860927075E-2</c:v>
                </c:pt>
                <c:pt idx="189">
                  <c:v>1.4100420244231891E-2</c:v>
                </c:pt>
                <c:pt idx="190">
                  <c:v>1.4314428684597574E-2</c:v>
                </c:pt>
                <c:pt idx="191">
                  <c:v>1.4314428684597574E-2</c:v>
                </c:pt>
                <c:pt idx="192">
                  <c:v>1.434570103791567E-2</c:v>
                </c:pt>
                <c:pt idx="193">
                  <c:v>1.5395476417240202E-2</c:v>
                </c:pt>
                <c:pt idx="194">
                  <c:v>1.5395476417240202E-2</c:v>
                </c:pt>
                <c:pt idx="195">
                  <c:v>1.5395476417240202E-2</c:v>
                </c:pt>
                <c:pt idx="196">
                  <c:v>1.5396830332293918E-2</c:v>
                </c:pt>
                <c:pt idx="197">
                  <c:v>1.5698969487828018E-2</c:v>
                </c:pt>
                <c:pt idx="198">
                  <c:v>1.5708547235042575E-2</c:v>
                </c:pt>
                <c:pt idx="199">
                  <c:v>1.5731820417427784E-2</c:v>
                </c:pt>
                <c:pt idx="200">
                  <c:v>1.5822348852626417E-2</c:v>
                </c:pt>
                <c:pt idx="201">
                  <c:v>1.5986272539536103E-2</c:v>
                </c:pt>
                <c:pt idx="202">
                  <c:v>1.5986272539536103E-2</c:v>
                </c:pt>
                <c:pt idx="203">
                  <c:v>1.5986272539536103E-2</c:v>
                </c:pt>
                <c:pt idx="204">
                  <c:v>1.6994383497774147E-2</c:v>
                </c:pt>
                <c:pt idx="205">
                  <c:v>1.7028645555833995E-2</c:v>
                </c:pt>
                <c:pt idx="206">
                  <c:v>1.7097279274164167E-2</c:v>
                </c:pt>
                <c:pt idx="207">
                  <c:v>1.7121622092936949E-2</c:v>
                </c:pt>
                <c:pt idx="208">
                  <c:v>1.7145983242172019E-2</c:v>
                </c:pt>
                <c:pt idx="209">
                  <c:v>1.7145983242172019E-2</c:v>
                </c:pt>
                <c:pt idx="210">
                  <c:v>1.7234985119666497E-2</c:v>
                </c:pt>
                <c:pt idx="211">
                  <c:v>1.7234985119666497E-2</c:v>
                </c:pt>
                <c:pt idx="212">
                  <c:v>1.7533902457897866E-2</c:v>
                </c:pt>
                <c:pt idx="213">
                  <c:v>1.7606512233302365E-2</c:v>
                </c:pt>
                <c:pt idx="214">
                  <c:v>1.7606512233302365E-2</c:v>
                </c:pt>
                <c:pt idx="215">
                  <c:v>1.7606512233302365E-2</c:v>
                </c:pt>
                <c:pt idx="216">
                  <c:v>1.7615236062121373E-2</c:v>
                </c:pt>
                <c:pt idx="217">
                  <c:v>1.7650154211191243E-2</c:v>
                </c:pt>
                <c:pt idx="218">
                  <c:v>1.7701142000507448E-2</c:v>
                </c:pt>
                <c:pt idx="219">
                  <c:v>1.7721558871765301E-2</c:v>
                </c:pt>
                <c:pt idx="220">
                  <c:v>1.7721558871765301E-2</c:v>
                </c:pt>
                <c:pt idx="221">
                  <c:v>1.7721558871765301E-2</c:v>
                </c:pt>
                <c:pt idx="222">
                  <c:v>1.7766811898597554E-2</c:v>
                </c:pt>
                <c:pt idx="223">
                  <c:v>1.8982932423087382E-2</c:v>
                </c:pt>
                <c:pt idx="224">
                  <c:v>1.9007142807923146E-2</c:v>
                </c:pt>
                <c:pt idx="225">
                  <c:v>1.9055612289688221E-2</c:v>
                </c:pt>
                <c:pt idx="226">
                  <c:v>1.9163385873930096E-2</c:v>
                </c:pt>
                <c:pt idx="227">
                  <c:v>1.9221198868308444E-2</c:v>
                </c:pt>
                <c:pt idx="228">
                  <c:v>1.9221198868308444E-2</c:v>
                </c:pt>
                <c:pt idx="229">
                  <c:v>1.9311142646001308E-2</c:v>
                </c:pt>
                <c:pt idx="230">
                  <c:v>1.9363074931896655E-2</c:v>
                </c:pt>
                <c:pt idx="231">
                  <c:v>1.9441110839206844E-2</c:v>
                </c:pt>
                <c:pt idx="232">
                  <c:v>1.9441110839206844E-2</c:v>
                </c:pt>
                <c:pt idx="233">
                  <c:v>1.9494760351186993E-2</c:v>
                </c:pt>
                <c:pt idx="234">
                  <c:v>1.9609985228365674E-2</c:v>
                </c:pt>
                <c:pt idx="235">
                  <c:v>1.9609985228365674E-2</c:v>
                </c:pt>
                <c:pt idx="236">
                  <c:v>1.9725566883573301E-2</c:v>
                </c:pt>
                <c:pt idx="237">
                  <c:v>1.9799726380015776E-2</c:v>
                </c:pt>
                <c:pt idx="238">
                  <c:v>2.090259729661529E-2</c:v>
                </c:pt>
                <c:pt idx="239">
                  <c:v>2.1117973923815647E-2</c:v>
                </c:pt>
                <c:pt idx="240">
                  <c:v>2.1209257795633485E-2</c:v>
                </c:pt>
                <c:pt idx="241">
                  <c:v>2.1210861106457826E-2</c:v>
                </c:pt>
                <c:pt idx="242">
                  <c:v>2.1214067918388139E-2</c:v>
                </c:pt>
                <c:pt idx="243">
                  <c:v>2.1249359594403765E-2</c:v>
                </c:pt>
                <c:pt idx="244">
                  <c:v>2.1260595201906415E-2</c:v>
                </c:pt>
                <c:pt idx="245">
                  <c:v>2.1310390250899154E-2</c:v>
                </c:pt>
                <c:pt idx="246">
                  <c:v>2.1321642730038379E-2</c:v>
                </c:pt>
                <c:pt idx="247">
                  <c:v>2.1326466172506123E-2</c:v>
                </c:pt>
                <c:pt idx="248">
                  <c:v>2.1410163209517059E-2</c:v>
                </c:pt>
                <c:pt idx="249">
                  <c:v>2.1414997117473654E-2</c:v>
                </c:pt>
                <c:pt idx="250">
                  <c:v>2.1442400045185897E-2</c:v>
                </c:pt>
                <c:pt idx="251">
                  <c:v>2.1442400045185897E-2</c:v>
                </c:pt>
                <c:pt idx="252">
                  <c:v>2.1442400045185897E-2</c:v>
                </c:pt>
                <c:pt idx="253">
                  <c:v>2.1464980925828901E-2</c:v>
                </c:pt>
                <c:pt idx="254">
                  <c:v>2.1492417279678259E-2</c:v>
                </c:pt>
                <c:pt idx="255">
                  <c:v>2.1510179982311542E-2</c:v>
                </c:pt>
                <c:pt idx="256">
                  <c:v>2.1510179982311542E-2</c:v>
                </c:pt>
                <c:pt idx="257">
                  <c:v>2.1519871963989898E-2</c:v>
                </c:pt>
                <c:pt idx="258">
                  <c:v>2.1531182161885806E-2</c:v>
                </c:pt>
                <c:pt idx="259">
                  <c:v>2.1714191107227769E-2</c:v>
                </c:pt>
                <c:pt idx="260">
                  <c:v>2.2987821805924784E-2</c:v>
                </c:pt>
                <c:pt idx="261">
                  <c:v>2.3096646264505444E-2</c:v>
                </c:pt>
                <c:pt idx="262">
                  <c:v>2.3593909868810915E-2</c:v>
                </c:pt>
                <c:pt idx="263">
                  <c:v>2.3612558649500084E-2</c:v>
                </c:pt>
                <c:pt idx="264">
                  <c:v>2.5405095647529394E-2</c:v>
                </c:pt>
                <c:pt idx="265">
                  <c:v>2.5405095647529394E-2</c:v>
                </c:pt>
                <c:pt idx="266">
                  <c:v>2.5405095647529394E-2</c:v>
                </c:pt>
                <c:pt idx="267">
                  <c:v>2.5405095647529394E-2</c:v>
                </c:pt>
                <c:pt idx="268">
                  <c:v>2.5405095647529394E-2</c:v>
                </c:pt>
                <c:pt idx="269">
                  <c:v>2.5410380332632966E-2</c:v>
                </c:pt>
                <c:pt idx="270">
                  <c:v>2.5410380332632966E-2</c:v>
                </c:pt>
                <c:pt idx="271">
                  <c:v>2.5410380332632966E-2</c:v>
                </c:pt>
                <c:pt idx="272">
                  <c:v>2.5410380332632966E-2</c:v>
                </c:pt>
                <c:pt idx="273">
                  <c:v>2.5410380332632966E-2</c:v>
                </c:pt>
                <c:pt idx="274">
                  <c:v>2.5410380332632966E-2</c:v>
                </c:pt>
                <c:pt idx="275">
                  <c:v>2.5547982511866685E-2</c:v>
                </c:pt>
                <c:pt idx="276">
                  <c:v>2.5547982511866685E-2</c:v>
                </c:pt>
                <c:pt idx="277">
                  <c:v>2.5547982511866685E-2</c:v>
                </c:pt>
                <c:pt idx="278">
                  <c:v>2.5732052359247831E-2</c:v>
                </c:pt>
                <c:pt idx="279">
                  <c:v>2.5732052359247831E-2</c:v>
                </c:pt>
                <c:pt idx="280">
                  <c:v>2.5732052359247831E-2</c:v>
                </c:pt>
                <c:pt idx="281">
                  <c:v>2.5732052359247831E-2</c:v>
                </c:pt>
                <c:pt idx="282">
                  <c:v>2.5732052359247831E-2</c:v>
                </c:pt>
                <c:pt idx="283">
                  <c:v>2.5732052359247831E-2</c:v>
                </c:pt>
                <c:pt idx="284">
                  <c:v>2.5749787536541412E-2</c:v>
                </c:pt>
                <c:pt idx="285">
                  <c:v>2.5835004678220148E-2</c:v>
                </c:pt>
                <c:pt idx="286">
                  <c:v>2.5847444387785287E-2</c:v>
                </c:pt>
                <c:pt idx="287">
                  <c:v>2.5847444387785287E-2</c:v>
                </c:pt>
                <c:pt idx="288">
                  <c:v>2.5847444387785287E-2</c:v>
                </c:pt>
                <c:pt idx="289">
                  <c:v>2.5847444387785287E-2</c:v>
                </c:pt>
                <c:pt idx="290">
                  <c:v>2.5847444387785287E-2</c:v>
                </c:pt>
                <c:pt idx="291">
                  <c:v>2.5847444387785287E-2</c:v>
                </c:pt>
                <c:pt idx="292">
                  <c:v>2.5859887205283497E-2</c:v>
                </c:pt>
                <c:pt idx="293">
                  <c:v>2.5859887205283497E-2</c:v>
                </c:pt>
                <c:pt idx="294">
                  <c:v>2.5859887205283497E-2</c:v>
                </c:pt>
                <c:pt idx="295">
                  <c:v>2.5859887205283497E-2</c:v>
                </c:pt>
                <c:pt idx="296">
                  <c:v>2.5859887205283497E-2</c:v>
                </c:pt>
                <c:pt idx="297">
                  <c:v>2.5859887205283497E-2</c:v>
                </c:pt>
                <c:pt idx="298">
                  <c:v>2.5872333130714742E-2</c:v>
                </c:pt>
                <c:pt idx="299">
                  <c:v>2.5872333130714742E-2</c:v>
                </c:pt>
                <c:pt idx="300">
                  <c:v>2.5872333130714742E-2</c:v>
                </c:pt>
                <c:pt idx="301">
                  <c:v>2.5872333130714742E-2</c:v>
                </c:pt>
                <c:pt idx="302">
                  <c:v>2.5872333130714742E-2</c:v>
                </c:pt>
                <c:pt idx="303">
                  <c:v>2.5872333130714742E-2</c:v>
                </c:pt>
                <c:pt idx="304">
                  <c:v>2.5902571888769051E-2</c:v>
                </c:pt>
                <c:pt idx="305">
                  <c:v>2.5902571888769051E-2</c:v>
                </c:pt>
                <c:pt idx="306">
                  <c:v>2.5902571888769051E-2</c:v>
                </c:pt>
                <c:pt idx="307">
                  <c:v>2.5902571888769051E-2</c:v>
                </c:pt>
                <c:pt idx="308">
                  <c:v>2.5902571888769051E-2</c:v>
                </c:pt>
                <c:pt idx="309">
                  <c:v>2.5902571888769051E-2</c:v>
                </c:pt>
                <c:pt idx="310">
                  <c:v>2.7344470278781174E-2</c:v>
                </c:pt>
                <c:pt idx="311">
                  <c:v>2.7654640633171731E-2</c:v>
                </c:pt>
                <c:pt idx="312">
                  <c:v>2.7654640633171731E-2</c:v>
                </c:pt>
                <c:pt idx="313">
                  <c:v>2.7654640633171731E-2</c:v>
                </c:pt>
                <c:pt idx="314">
                  <c:v>2.7654640633171731E-2</c:v>
                </c:pt>
                <c:pt idx="315">
                  <c:v>2.7654640633171731E-2</c:v>
                </c:pt>
                <c:pt idx="316">
                  <c:v>2.7654640633171731E-2</c:v>
                </c:pt>
                <c:pt idx="317">
                  <c:v>2.8014780535132996E-2</c:v>
                </c:pt>
                <c:pt idx="318">
                  <c:v>2.8096376372230461E-2</c:v>
                </c:pt>
                <c:pt idx="319">
                  <c:v>2.8166944323854776E-2</c:v>
                </c:pt>
                <c:pt idx="320">
                  <c:v>2.8168802612043825E-2</c:v>
                </c:pt>
                <c:pt idx="321">
                  <c:v>2.8168802612043825E-2</c:v>
                </c:pt>
                <c:pt idx="322">
                  <c:v>2.8168802612043825E-2</c:v>
                </c:pt>
                <c:pt idx="323">
                  <c:v>2.8168802612043825E-2</c:v>
                </c:pt>
                <c:pt idx="324">
                  <c:v>2.8168802612043825E-2</c:v>
                </c:pt>
                <c:pt idx="325">
                  <c:v>2.8168802612043825E-2</c:v>
                </c:pt>
                <c:pt idx="326">
                  <c:v>2.8256213702815877E-2</c:v>
                </c:pt>
                <c:pt idx="327">
                  <c:v>2.9765551193486256E-2</c:v>
                </c:pt>
                <c:pt idx="328">
                  <c:v>2.9798065085389139E-2</c:v>
                </c:pt>
                <c:pt idx="329">
                  <c:v>2.9978178681522541E-2</c:v>
                </c:pt>
                <c:pt idx="330">
                  <c:v>3.0120364499432617E-2</c:v>
                </c:pt>
                <c:pt idx="331">
                  <c:v>3.0128060113963656E-2</c:v>
                </c:pt>
                <c:pt idx="332">
                  <c:v>3.0228195452877776E-2</c:v>
                </c:pt>
                <c:pt idx="333">
                  <c:v>3.0228195452877776E-2</c:v>
                </c:pt>
                <c:pt idx="334">
                  <c:v>3.0228195452877776E-2</c:v>
                </c:pt>
                <c:pt idx="335">
                  <c:v>3.0287973119406772E-2</c:v>
                </c:pt>
                <c:pt idx="336">
                  <c:v>3.0287973119406772E-2</c:v>
                </c:pt>
                <c:pt idx="337">
                  <c:v>3.0287973119406772E-2</c:v>
                </c:pt>
                <c:pt idx="338">
                  <c:v>3.0291831836151584E-2</c:v>
                </c:pt>
                <c:pt idx="339">
                  <c:v>3.0305339342715343E-2</c:v>
                </c:pt>
                <c:pt idx="340">
                  <c:v>3.035360580846802E-2</c:v>
                </c:pt>
                <c:pt idx="341">
                  <c:v>3.035360580846802E-2</c:v>
                </c:pt>
                <c:pt idx="342">
                  <c:v>3.035360580846802E-2</c:v>
                </c:pt>
                <c:pt idx="343">
                  <c:v>3.0446388547176545E-2</c:v>
                </c:pt>
                <c:pt idx="344">
                  <c:v>3.0446388547176545E-2</c:v>
                </c:pt>
                <c:pt idx="345">
                  <c:v>3.0446388547176545E-2</c:v>
                </c:pt>
                <c:pt idx="346">
                  <c:v>3.0550943806746597E-2</c:v>
                </c:pt>
                <c:pt idx="347">
                  <c:v>3.0712009728497663E-2</c:v>
                </c:pt>
                <c:pt idx="348">
                  <c:v>3.1845765956504568E-2</c:v>
                </c:pt>
                <c:pt idx="349">
                  <c:v>3.2322755802660044E-2</c:v>
                </c:pt>
                <c:pt idx="350">
                  <c:v>3.2354685024653218E-2</c:v>
                </c:pt>
                <c:pt idx="351">
                  <c:v>3.3133939828618078E-2</c:v>
                </c:pt>
                <c:pt idx="352">
                  <c:v>3.4559834919017901E-2</c:v>
                </c:pt>
                <c:pt idx="353">
                  <c:v>3.458048774774819E-2</c:v>
                </c:pt>
                <c:pt idx="354">
                  <c:v>3.4648687084160176E-2</c:v>
                </c:pt>
                <c:pt idx="355">
                  <c:v>3.4797725391167225E-2</c:v>
                </c:pt>
                <c:pt idx="356">
                  <c:v>3.7203461234441376E-2</c:v>
                </c:pt>
                <c:pt idx="357">
                  <c:v>3.7276415325792581E-2</c:v>
                </c:pt>
                <c:pt idx="358">
                  <c:v>3.7659548195608489E-2</c:v>
                </c:pt>
                <c:pt idx="359">
                  <c:v>4.0451456695376781E-2</c:v>
                </c:pt>
                <c:pt idx="360">
                  <c:v>4.2602178531470816E-2</c:v>
                </c:pt>
                <c:pt idx="361">
                  <c:v>4.2993883985163989E-2</c:v>
                </c:pt>
                <c:pt idx="362">
                  <c:v>4.3178850235423991E-2</c:v>
                </c:pt>
                <c:pt idx="363">
                  <c:v>4.3759486139698753E-2</c:v>
                </c:pt>
                <c:pt idx="364">
                  <c:v>4.5791917621102782E-2</c:v>
                </c:pt>
                <c:pt idx="365">
                  <c:v>4.5842019678441648E-2</c:v>
                </c:pt>
                <c:pt idx="366">
                  <c:v>4.5908865932622861E-2</c:v>
                </c:pt>
                <c:pt idx="367">
                  <c:v>4.6553601140857118E-2</c:v>
                </c:pt>
                <c:pt idx="368">
                  <c:v>4.9203177342995369E-2</c:v>
                </c:pt>
                <c:pt idx="369">
                  <c:v>4.9455875493905968E-2</c:v>
                </c:pt>
                <c:pt idx="370">
                  <c:v>4.9515429784289716E-2</c:v>
                </c:pt>
                <c:pt idx="371">
                  <c:v>5.1993700855813091E-2</c:v>
                </c:pt>
                <c:pt idx="372">
                  <c:v>5.2585784963838048E-2</c:v>
                </c:pt>
                <c:pt idx="373">
                  <c:v>5.3495802442482698E-2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327-4309-ADEE-B93CB415B1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3381816"/>
        <c:axId val="1"/>
      </c:scatterChart>
      <c:valAx>
        <c:axId val="793381816"/>
        <c:scaling>
          <c:orientation val="minMax"/>
          <c:min val="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160120845921453"/>
              <c:y val="0.925984251968503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5522119402748376E-2"/>
              <c:y val="0.43464566929133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3381816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356495468277945"/>
          <c:y val="0.94145297411594042"/>
          <c:w val="0.49395770392749239"/>
          <c:h val="4.683840749414525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V401 Cyg -- O-C Diagr.</a:t>
            </a:r>
          </a:p>
        </c:rich>
      </c:tx>
      <c:layout>
        <c:manualLayout>
          <c:xMode val="edge"/>
          <c:yMode val="edge"/>
          <c:x val="0.37427745664739887"/>
          <c:y val="3.33333333333333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04624277456648"/>
          <c:y val="0.13636403990305368"/>
          <c:w val="0.85838150289017345"/>
          <c:h val="0.6393958315454295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(old)'!$H$20:$H$20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(old)'!$F$21:$F$928</c:f>
              <c:numCache>
                <c:formatCode>General</c:formatCode>
                <c:ptCount val="908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24091</c:v>
                </c:pt>
                <c:pt idx="111">
                  <c:v>24410</c:v>
                </c:pt>
                <c:pt idx="112">
                  <c:v>24514</c:v>
                </c:pt>
                <c:pt idx="113">
                  <c:v>25135</c:v>
                </c:pt>
                <c:pt idx="114">
                  <c:v>25171</c:v>
                </c:pt>
                <c:pt idx="115">
                  <c:v>25243</c:v>
                </c:pt>
                <c:pt idx="116">
                  <c:v>26949</c:v>
                </c:pt>
                <c:pt idx="117">
                  <c:v>29375.5</c:v>
                </c:pt>
                <c:pt idx="118">
                  <c:v>29475</c:v>
                </c:pt>
                <c:pt idx="119">
                  <c:v>29478.5</c:v>
                </c:pt>
                <c:pt idx="120">
                  <c:v>29480</c:v>
                </c:pt>
                <c:pt idx="121">
                  <c:v>29971</c:v>
                </c:pt>
                <c:pt idx="122">
                  <c:v>30070.5</c:v>
                </c:pt>
                <c:pt idx="123">
                  <c:v>30078</c:v>
                </c:pt>
                <c:pt idx="124">
                  <c:v>31328.5</c:v>
                </c:pt>
                <c:pt idx="125">
                  <c:v>31768</c:v>
                </c:pt>
                <c:pt idx="126">
                  <c:v>32061</c:v>
                </c:pt>
                <c:pt idx="127">
                  <c:v>32088</c:v>
                </c:pt>
                <c:pt idx="128">
                  <c:v>32722</c:v>
                </c:pt>
                <c:pt idx="129">
                  <c:v>33123.5</c:v>
                </c:pt>
                <c:pt idx="130">
                  <c:v>33128.5</c:v>
                </c:pt>
                <c:pt idx="131">
                  <c:v>33175</c:v>
                </c:pt>
                <c:pt idx="132">
                  <c:v>33180</c:v>
                </c:pt>
                <c:pt idx="133">
                  <c:v>33228</c:v>
                </c:pt>
                <c:pt idx="134">
                  <c:v>33238.5</c:v>
                </c:pt>
                <c:pt idx="135">
                  <c:v>33238.5</c:v>
                </c:pt>
                <c:pt idx="136">
                  <c:v>33288</c:v>
                </c:pt>
                <c:pt idx="137">
                  <c:v>33295</c:v>
                </c:pt>
                <c:pt idx="138">
                  <c:v>33300</c:v>
                </c:pt>
                <c:pt idx="139">
                  <c:v>33353</c:v>
                </c:pt>
                <c:pt idx="140">
                  <c:v>33356.5</c:v>
                </c:pt>
                <c:pt idx="141">
                  <c:v>33360</c:v>
                </c:pt>
                <c:pt idx="142">
                  <c:v>33370.5</c:v>
                </c:pt>
                <c:pt idx="143">
                  <c:v>33780.5</c:v>
                </c:pt>
                <c:pt idx="144">
                  <c:v>33815</c:v>
                </c:pt>
                <c:pt idx="145">
                  <c:v>33818.5</c:v>
                </c:pt>
                <c:pt idx="146">
                  <c:v>33827</c:v>
                </c:pt>
                <c:pt idx="147">
                  <c:v>33835.5</c:v>
                </c:pt>
                <c:pt idx="148">
                  <c:v>33851</c:v>
                </c:pt>
                <c:pt idx="149">
                  <c:v>33938.5</c:v>
                </c:pt>
                <c:pt idx="150">
                  <c:v>33960.5</c:v>
                </c:pt>
                <c:pt idx="151">
                  <c:v>34294</c:v>
                </c:pt>
                <c:pt idx="152">
                  <c:v>34398</c:v>
                </c:pt>
                <c:pt idx="153">
                  <c:v>34398.5</c:v>
                </c:pt>
                <c:pt idx="154">
                  <c:v>34398.5</c:v>
                </c:pt>
                <c:pt idx="155">
                  <c:v>34398.5</c:v>
                </c:pt>
                <c:pt idx="156">
                  <c:v>34595.5</c:v>
                </c:pt>
                <c:pt idx="157">
                  <c:v>34595.5</c:v>
                </c:pt>
                <c:pt idx="158">
                  <c:v>34607.5</c:v>
                </c:pt>
                <c:pt idx="159">
                  <c:v>35002.5</c:v>
                </c:pt>
                <c:pt idx="160">
                  <c:v>35002.5</c:v>
                </c:pt>
                <c:pt idx="161">
                  <c:v>35002.5</c:v>
                </c:pt>
                <c:pt idx="162">
                  <c:v>35003</c:v>
                </c:pt>
                <c:pt idx="163">
                  <c:v>35114</c:v>
                </c:pt>
                <c:pt idx="164">
                  <c:v>35117.5</c:v>
                </c:pt>
                <c:pt idx="165">
                  <c:v>35126</c:v>
                </c:pt>
                <c:pt idx="166">
                  <c:v>35159</c:v>
                </c:pt>
                <c:pt idx="167">
                  <c:v>35218.5</c:v>
                </c:pt>
                <c:pt idx="168">
                  <c:v>35218.5</c:v>
                </c:pt>
                <c:pt idx="169">
                  <c:v>35218.5</c:v>
                </c:pt>
                <c:pt idx="170">
                  <c:v>35577.5</c:v>
                </c:pt>
                <c:pt idx="171">
                  <c:v>35589.5</c:v>
                </c:pt>
                <c:pt idx="172">
                  <c:v>35613.5</c:v>
                </c:pt>
                <c:pt idx="173">
                  <c:v>35622</c:v>
                </c:pt>
                <c:pt idx="174">
                  <c:v>35630.5</c:v>
                </c:pt>
                <c:pt idx="175">
                  <c:v>35630.5</c:v>
                </c:pt>
                <c:pt idx="176">
                  <c:v>35661.5</c:v>
                </c:pt>
                <c:pt idx="177">
                  <c:v>35661.5</c:v>
                </c:pt>
                <c:pt idx="178">
                  <c:v>35765</c:v>
                </c:pt>
                <c:pt idx="179">
                  <c:v>35790</c:v>
                </c:pt>
                <c:pt idx="180">
                  <c:v>35790</c:v>
                </c:pt>
                <c:pt idx="181">
                  <c:v>35790</c:v>
                </c:pt>
                <c:pt idx="182">
                  <c:v>35793</c:v>
                </c:pt>
                <c:pt idx="183">
                  <c:v>35805</c:v>
                </c:pt>
                <c:pt idx="184">
                  <c:v>35822.5</c:v>
                </c:pt>
                <c:pt idx="185">
                  <c:v>35829.5</c:v>
                </c:pt>
                <c:pt idx="186">
                  <c:v>35829.5</c:v>
                </c:pt>
                <c:pt idx="187">
                  <c:v>36254</c:v>
                </c:pt>
                <c:pt idx="188">
                  <c:v>36262</c:v>
                </c:pt>
                <c:pt idx="189">
                  <c:v>36278</c:v>
                </c:pt>
                <c:pt idx="190">
                  <c:v>36313.5</c:v>
                </c:pt>
                <c:pt idx="191">
                  <c:v>36362</c:v>
                </c:pt>
                <c:pt idx="192">
                  <c:v>36379</c:v>
                </c:pt>
                <c:pt idx="193">
                  <c:v>36422</c:v>
                </c:pt>
                <c:pt idx="194">
                  <c:v>36497</c:v>
                </c:pt>
                <c:pt idx="195">
                  <c:v>36521</c:v>
                </c:pt>
                <c:pt idx="196">
                  <c:v>36940</c:v>
                </c:pt>
                <c:pt idx="197">
                  <c:v>37000</c:v>
                </c:pt>
                <c:pt idx="198">
                  <c:v>37041</c:v>
                </c:pt>
                <c:pt idx="199">
                  <c:v>37041</c:v>
                </c:pt>
                <c:pt idx="200">
                  <c:v>37041</c:v>
                </c:pt>
                <c:pt idx="201">
                  <c:v>37062</c:v>
                </c:pt>
                <c:pt idx="202">
                  <c:v>37062</c:v>
                </c:pt>
                <c:pt idx="203">
                  <c:v>37511.5</c:v>
                </c:pt>
                <c:pt idx="204">
                  <c:v>37544</c:v>
                </c:pt>
                <c:pt idx="205">
                  <c:v>37691.5</c:v>
                </c:pt>
                <c:pt idx="206">
                  <c:v>37697</c:v>
                </c:pt>
                <c:pt idx="207">
                  <c:v>38256</c:v>
                </c:pt>
                <c:pt idx="208">
                  <c:v>38256</c:v>
                </c:pt>
                <c:pt idx="209">
                  <c:v>38256</c:v>
                </c:pt>
                <c:pt idx="210">
                  <c:v>38313</c:v>
                </c:pt>
                <c:pt idx="211">
                  <c:v>38337</c:v>
                </c:pt>
                <c:pt idx="212">
                  <c:v>15452</c:v>
                </c:pt>
                <c:pt idx="213">
                  <c:v>19457</c:v>
                </c:pt>
                <c:pt idx="214">
                  <c:v>16260</c:v>
                </c:pt>
                <c:pt idx="215">
                  <c:v>36968.5</c:v>
                </c:pt>
                <c:pt idx="216">
                  <c:v>15728</c:v>
                </c:pt>
                <c:pt idx="217">
                  <c:v>16483</c:v>
                </c:pt>
                <c:pt idx="218">
                  <c:v>16871</c:v>
                </c:pt>
                <c:pt idx="219">
                  <c:v>18194</c:v>
                </c:pt>
                <c:pt idx="220">
                  <c:v>18362</c:v>
                </c:pt>
                <c:pt idx="221">
                  <c:v>18733</c:v>
                </c:pt>
                <c:pt idx="222">
                  <c:v>20092</c:v>
                </c:pt>
                <c:pt idx="223">
                  <c:v>20888</c:v>
                </c:pt>
                <c:pt idx="224">
                  <c:v>26845</c:v>
                </c:pt>
                <c:pt idx="225">
                  <c:v>35218.5</c:v>
                </c:pt>
                <c:pt idx="226">
                  <c:v>36970</c:v>
                </c:pt>
                <c:pt idx="227">
                  <c:v>35661.5</c:v>
                </c:pt>
                <c:pt idx="228">
                  <c:v>35790</c:v>
                </c:pt>
                <c:pt idx="229">
                  <c:v>38256</c:v>
                </c:pt>
                <c:pt idx="230">
                  <c:v>27576</c:v>
                </c:pt>
                <c:pt idx="231">
                  <c:v>30078</c:v>
                </c:pt>
                <c:pt idx="232">
                  <c:v>30771</c:v>
                </c:pt>
                <c:pt idx="233">
                  <c:v>31378</c:v>
                </c:pt>
                <c:pt idx="234">
                  <c:v>31435</c:v>
                </c:pt>
                <c:pt idx="235">
                  <c:v>32041</c:v>
                </c:pt>
                <c:pt idx="236">
                  <c:v>32046</c:v>
                </c:pt>
                <c:pt idx="237">
                  <c:v>32561</c:v>
                </c:pt>
                <c:pt idx="238">
                  <c:v>32579</c:v>
                </c:pt>
                <c:pt idx="239">
                  <c:v>32675.5</c:v>
                </c:pt>
                <c:pt idx="240">
                  <c:v>32681</c:v>
                </c:pt>
                <c:pt idx="241">
                  <c:v>32789</c:v>
                </c:pt>
                <c:pt idx="242">
                  <c:v>33201</c:v>
                </c:pt>
                <c:pt idx="243">
                  <c:v>33992</c:v>
                </c:pt>
                <c:pt idx="244">
                  <c:v>34315</c:v>
                </c:pt>
                <c:pt idx="245">
                  <c:v>34363</c:v>
                </c:pt>
                <c:pt idx="246">
                  <c:v>34513</c:v>
                </c:pt>
                <c:pt idx="247">
                  <c:v>34595.5</c:v>
                </c:pt>
                <c:pt idx="248">
                  <c:v>34595.5</c:v>
                </c:pt>
                <c:pt idx="249">
                  <c:v>35002.5</c:v>
                </c:pt>
                <c:pt idx="250">
                  <c:v>35002.5</c:v>
                </c:pt>
                <c:pt idx="251">
                  <c:v>35002.5</c:v>
                </c:pt>
                <c:pt idx="252">
                  <c:v>35218.5</c:v>
                </c:pt>
                <c:pt idx="253">
                  <c:v>35218.5</c:v>
                </c:pt>
                <c:pt idx="254">
                  <c:v>35630.5</c:v>
                </c:pt>
                <c:pt idx="255">
                  <c:v>35630.5</c:v>
                </c:pt>
                <c:pt idx="256">
                  <c:v>35661.5</c:v>
                </c:pt>
                <c:pt idx="257">
                  <c:v>35661.5</c:v>
                </c:pt>
                <c:pt idx="258">
                  <c:v>35790</c:v>
                </c:pt>
                <c:pt idx="259">
                  <c:v>35790</c:v>
                </c:pt>
                <c:pt idx="260">
                  <c:v>35829.5</c:v>
                </c:pt>
                <c:pt idx="261">
                  <c:v>35829.5</c:v>
                </c:pt>
                <c:pt idx="262">
                  <c:v>35845</c:v>
                </c:pt>
                <c:pt idx="263">
                  <c:v>36332.5</c:v>
                </c:pt>
                <c:pt idx="264">
                  <c:v>36404.5</c:v>
                </c:pt>
                <c:pt idx="265">
                  <c:v>36459.5</c:v>
                </c:pt>
                <c:pt idx="266">
                  <c:v>36521</c:v>
                </c:pt>
                <c:pt idx="267">
                  <c:v>36872.5</c:v>
                </c:pt>
                <c:pt idx="268">
                  <c:v>37003.5</c:v>
                </c:pt>
                <c:pt idx="269">
                  <c:v>37031</c:v>
                </c:pt>
                <c:pt idx="270">
                  <c:v>37048</c:v>
                </c:pt>
                <c:pt idx="271">
                  <c:v>37125</c:v>
                </c:pt>
                <c:pt idx="272">
                  <c:v>37697</c:v>
                </c:pt>
                <c:pt idx="273">
                  <c:v>33238.5</c:v>
                </c:pt>
                <c:pt idx="274">
                  <c:v>33818.5</c:v>
                </c:pt>
                <c:pt idx="275">
                  <c:v>33960.5</c:v>
                </c:pt>
                <c:pt idx="276">
                  <c:v>34398.5</c:v>
                </c:pt>
                <c:pt idx="277">
                  <c:v>34398.5</c:v>
                </c:pt>
                <c:pt idx="278">
                  <c:v>34398.5</c:v>
                </c:pt>
                <c:pt idx="279">
                  <c:v>34595.5</c:v>
                </c:pt>
                <c:pt idx="280">
                  <c:v>34595.5</c:v>
                </c:pt>
                <c:pt idx="281">
                  <c:v>35002.5</c:v>
                </c:pt>
                <c:pt idx="282">
                  <c:v>35002.5</c:v>
                </c:pt>
                <c:pt idx="283">
                  <c:v>35218.5</c:v>
                </c:pt>
                <c:pt idx="284">
                  <c:v>35218.5</c:v>
                </c:pt>
                <c:pt idx="285">
                  <c:v>35218.5</c:v>
                </c:pt>
                <c:pt idx="286">
                  <c:v>35661.5</c:v>
                </c:pt>
                <c:pt idx="287">
                  <c:v>35790</c:v>
                </c:pt>
                <c:pt idx="288">
                  <c:v>35829.5</c:v>
                </c:pt>
                <c:pt idx="289">
                  <c:v>35829.5</c:v>
                </c:pt>
                <c:pt idx="290">
                  <c:v>38256</c:v>
                </c:pt>
                <c:pt idx="291">
                  <c:v>38256</c:v>
                </c:pt>
                <c:pt idx="292">
                  <c:v>35790</c:v>
                </c:pt>
              </c:numCache>
            </c:numRef>
          </c:xVal>
          <c:yVal>
            <c:numRef>
              <c:f>'A (old)'!$H$21:$H$928</c:f>
              <c:numCache>
                <c:formatCode>General</c:formatCode>
                <c:ptCount val="908"/>
                <c:pt idx="85">
                  <c:v>1.1684399993100669E-2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AAF-45D9-94BC-AAF6E7EAB9C8}"/>
            </c:ext>
          </c:extLst>
        </c:ser>
        <c:ser>
          <c:idx val="1"/>
          <c:order val="1"/>
          <c:tx>
            <c:strRef>
              <c:f>'A (old)'!$I$20:$I$20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(old)'!$F$21:$F$928</c:f>
              <c:numCache>
                <c:formatCode>General</c:formatCode>
                <c:ptCount val="908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24091</c:v>
                </c:pt>
                <c:pt idx="111">
                  <c:v>24410</c:v>
                </c:pt>
                <c:pt idx="112">
                  <c:v>24514</c:v>
                </c:pt>
                <c:pt idx="113">
                  <c:v>25135</c:v>
                </c:pt>
                <c:pt idx="114">
                  <c:v>25171</c:v>
                </c:pt>
                <c:pt idx="115">
                  <c:v>25243</c:v>
                </c:pt>
                <c:pt idx="116">
                  <c:v>26949</c:v>
                </c:pt>
                <c:pt idx="117">
                  <c:v>29375.5</c:v>
                </c:pt>
                <c:pt idx="118">
                  <c:v>29475</c:v>
                </c:pt>
                <c:pt idx="119">
                  <c:v>29478.5</c:v>
                </c:pt>
                <c:pt idx="120">
                  <c:v>29480</c:v>
                </c:pt>
                <c:pt idx="121">
                  <c:v>29971</c:v>
                </c:pt>
                <c:pt idx="122">
                  <c:v>30070.5</c:v>
                </c:pt>
                <c:pt idx="123">
                  <c:v>30078</c:v>
                </c:pt>
                <c:pt idx="124">
                  <c:v>31328.5</c:v>
                </c:pt>
                <c:pt idx="125">
                  <c:v>31768</c:v>
                </c:pt>
                <c:pt idx="126">
                  <c:v>32061</c:v>
                </c:pt>
                <c:pt idx="127">
                  <c:v>32088</c:v>
                </c:pt>
                <c:pt idx="128">
                  <c:v>32722</c:v>
                </c:pt>
                <c:pt idx="129">
                  <c:v>33123.5</c:v>
                </c:pt>
                <c:pt idx="130">
                  <c:v>33128.5</c:v>
                </c:pt>
                <c:pt idx="131">
                  <c:v>33175</c:v>
                </c:pt>
                <c:pt idx="132">
                  <c:v>33180</c:v>
                </c:pt>
                <c:pt idx="133">
                  <c:v>33228</c:v>
                </c:pt>
                <c:pt idx="134">
                  <c:v>33238.5</c:v>
                </c:pt>
                <c:pt idx="135">
                  <c:v>33238.5</c:v>
                </c:pt>
                <c:pt idx="136">
                  <c:v>33288</c:v>
                </c:pt>
                <c:pt idx="137">
                  <c:v>33295</c:v>
                </c:pt>
                <c:pt idx="138">
                  <c:v>33300</c:v>
                </c:pt>
                <c:pt idx="139">
                  <c:v>33353</c:v>
                </c:pt>
                <c:pt idx="140">
                  <c:v>33356.5</c:v>
                </c:pt>
                <c:pt idx="141">
                  <c:v>33360</c:v>
                </c:pt>
                <c:pt idx="142">
                  <c:v>33370.5</c:v>
                </c:pt>
                <c:pt idx="143">
                  <c:v>33780.5</c:v>
                </c:pt>
                <c:pt idx="144">
                  <c:v>33815</c:v>
                </c:pt>
                <c:pt idx="145">
                  <c:v>33818.5</c:v>
                </c:pt>
                <c:pt idx="146">
                  <c:v>33827</c:v>
                </c:pt>
                <c:pt idx="147">
                  <c:v>33835.5</c:v>
                </c:pt>
                <c:pt idx="148">
                  <c:v>33851</c:v>
                </c:pt>
                <c:pt idx="149">
                  <c:v>33938.5</c:v>
                </c:pt>
                <c:pt idx="150">
                  <c:v>33960.5</c:v>
                </c:pt>
                <c:pt idx="151">
                  <c:v>34294</c:v>
                </c:pt>
                <c:pt idx="152">
                  <c:v>34398</c:v>
                </c:pt>
                <c:pt idx="153">
                  <c:v>34398.5</c:v>
                </c:pt>
                <c:pt idx="154">
                  <c:v>34398.5</c:v>
                </c:pt>
                <c:pt idx="155">
                  <c:v>34398.5</c:v>
                </c:pt>
                <c:pt idx="156">
                  <c:v>34595.5</c:v>
                </c:pt>
                <c:pt idx="157">
                  <c:v>34595.5</c:v>
                </c:pt>
                <c:pt idx="158">
                  <c:v>34607.5</c:v>
                </c:pt>
                <c:pt idx="159">
                  <c:v>35002.5</c:v>
                </c:pt>
                <c:pt idx="160">
                  <c:v>35002.5</c:v>
                </c:pt>
                <c:pt idx="161">
                  <c:v>35002.5</c:v>
                </c:pt>
                <c:pt idx="162">
                  <c:v>35003</c:v>
                </c:pt>
                <c:pt idx="163">
                  <c:v>35114</c:v>
                </c:pt>
                <c:pt idx="164">
                  <c:v>35117.5</c:v>
                </c:pt>
                <c:pt idx="165">
                  <c:v>35126</c:v>
                </c:pt>
                <c:pt idx="166">
                  <c:v>35159</c:v>
                </c:pt>
                <c:pt idx="167">
                  <c:v>35218.5</c:v>
                </c:pt>
                <c:pt idx="168">
                  <c:v>35218.5</c:v>
                </c:pt>
                <c:pt idx="169">
                  <c:v>35218.5</c:v>
                </c:pt>
                <c:pt idx="170">
                  <c:v>35577.5</c:v>
                </c:pt>
                <c:pt idx="171">
                  <c:v>35589.5</c:v>
                </c:pt>
                <c:pt idx="172">
                  <c:v>35613.5</c:v>
                </c:pt>
                <c:pt idx="173">
                  <c:v>35622</c:v>
                </c:pt>
                <c:pt idx="174">
                  <c:v>35630.5</c:v>
                </c:pt>
                <c:pt idx="175">
                  <c:v>35630.5</c:v>
                </c:pt>
                <c:pt idx="176">
                  <c:v>35661.5</c:v>
                </c:pt>
                <c:pt idx="177">
                  <c:v>35661.5</c:v>
                </c:pt>
                <c:pt idx="178">
                  <c:v>35765</c:v>
                </c:pt>
                <c:pt idx="179">
                  <c:v>35790</c:v>
                </c:pt>
                <c:pt idx="180">
                  <c:v>35790</c:v>
                </c:pt>
                <c:pt idx="181">
                  <c:v>35790</c:v>
                </c:pt>
                <c:pt idx="182">
                  <c:v>35793</c:v>
                </c:pt>
                <c:pt idx="183">
                  <c:v>35805</c:v>
                </c:pt>
                <c:pt idx="184">
                  <c:v>35822.5</c:v>
                </c:pt>
                <c:pt idx="185">
                  <c:v>35829.5</c:v>
                </c:pt>
                <c:pt idx="186">
                  <c:v>35829.5</c:v>
                </c:pt>
                <c:pt idx="187">
                  <c:v>36254</c:v>
                </c:pt>
                <c:pt idx="188">
                  <c:v>36262</c:v>
                </c:pt>
                <c:pt idx="189">
                  <c:v>36278</c:v>
                </c:pt>
                <c:pt idx="190">
                  <c:v>36313.5</c:v>
                </c:pt>
                <c:pt idx="191">
                  <c:v>36362</c:v>
                </c:pt>
                <c:pt idx="192">
                  <c:v>36379</c:v>
                </c:pt>
                <c:pt idx="193">
                  <c:v>36422</c:v>
                </c:pt>
                <c:pt idx="194">
                  <c:v>36497</c:v>
                </c:pt>
                <c:pt idx="195">
                  <c:v>36521</c:v>
                </c:pt>
                <c:pt idx="196">
                  <c:v>36940</c:v>
                </c:pt>
                <c:pt idx="197">
                  <c:v>37000</c:v>
                </c:pt>
                <c:pt idx="198">
                  <c:v>37041</c:v>
                </c:pt>
                <c:pt idx="199">
                  <c:v>37041</c:v>
                </c:pt>
                <c:pt idx="200">
                  <c:v>37041</c:v>
                </c:pt>
                <c:pt idx="201">
                  <c:v>37062</c:v>
                </c:pt>
                <c:pt idx="202">
                  <c:v>37062</c:v>
                </c:pt>
                <c:pt idx="203">
                  <c:v>37511.5</c:v>
                </c:pt>
                <c:pt idx="204">
                  <c:v>37544</c:v>
                </c:pt>
                <c:pt idx="205">
                  <c:v>37691.5</c:v>
                </c:pt>
                <c:pt idx="206">
                  <c:v>37697</c:v>
                </c:pt>
                <c:pt idx="207">
                  <c:v>38256</c:v>
                </c:pt>
                <c:pt idx="208">
                  <c:v>38256</c:v>
                </c:pt>
                <c:pt idx="209">
                  <c:v>38256</c:v>
                </c:pt>
                <c:pt idx="210">
                  <c:v>38313</c:v>
                </c:pt>
                <c:pt idx="211">
                  <c:v>38337</c:v>
                </c:pt>
                <c:pt idx="212">
                  <c:v>15452</c:v>
                </c:pt>
                <c:pt idx="213">
                  <c:v>19457</c:v>
                </c:pt>
                <c:pt idx="214">
                  <c:v>16260</c:v>
                </c:pt>
                <c:pt idx="215">
                  <c:v>36968.5</c:v>
                </c:pt>
                <c:pt idx="216">
                  <c:v>15728</c:v>
                </c:pt>
                <c:pt idx="217">
                  <c:v>16483</c:v>
                </c:pt>
                <c:pt idx="218">
                  <c:v>16871</c:v>
                </c:pt>
                <c:pt idx="219">
                  <c:v>18194</c:v>
                </c:pt>
                <c:pt idx="220">
                  <c:v>18362</c:v>
                </c:pt>
                <c:pt idx="221">
                  <c:v>18733</c:v>
                </c:pt>
                <c:pt idx="222">
                  <c:v>20092</c:v>
                </c:pt>
                <c:pt idx="223">
                  <c:v>20888</c:v>
                </c:pt>
                <c:pt idx="224">
                  <c:v>26845</c:v>
                </c:pt>
                <c:pt idx="225">
                  <c:v>35218.5</c:v>
                </c:pt>
                <c:pt idx="226">
                  <c:v>36970</c:v>
                </c:pt>
                <c:pt idx="227">
                  <c:v>35661.5</c:v>
                </c:pt>
                <c:pt idx="228">
                  <c:v>35790</c:v>
                </c:pt>
                <c:pt idx="229">
                  <c:v>38256</c:v>
                </c:pt>
                <c:pt idx="230">
                  <c:v>27576</c:v>
                </c:pt>
                <c:pt idx="231">
                  <c:v>30078</c:v>
                </c:pt>
                <c:pt idx="232">
                  <c:v>30771</c:v>
                </c:pt>
                <c:pt idx="233">
                  <c:v>31378</c:v>
                </c:pt>
                <c:pt idx="234">
                  <c:v>31435</c:v>
                </c:pt>
                <c:pt idx="235">
                  <c:v>32041</c:v>
                </c:pt>
                <c:pt idx="236">
                  <c:v>32046</c:v>
                </c:pt>
                <c:pt idx="237">
                  <c:v>32561</c:v>
                </c:pt>
                <c:pt idx="238">
                  <c:v>32579</c:v>
                </c:pt>
                <c:pt idx="239">
                  <c:v>32675.5</c:v>
                </c:pt>
                <c:pt idx="240">
                  <c:v>32681</c:v>
                </c:pt>
                <c:pt idx="241">
                  <c:v>32789</c:v>
                </c:pt>
                <c:pt idx="242">
                  <c:v>33201</c:v>
                </c:pt>
                <c:pt idx="243">
                  <c:v>33992</c:v>
                </c:pt>
                <c:pt idx="244">
                  <c:v>34315</c:v>
                </c:pt>
                <c:pt idx="245">
                  <c:v>34363</c:v>
                </c:pt>
                <c:pt idx="246">
                  <c:v>34513</c:v>
                </c:pt>
                <c:pt idx="247">
                  <c:v>34595.5</c:v>
                </c:pt>
                <c:pt idx="248">
                  <c:v>34595.5</c:v>
                </c:pt>
                <c:pt idx="249">
                  <c:v>35002.5</c:v>
                </c:pt>
                <c:pt idx="250">
                  <c:v>35002.5</c:v>
                </c:pt>
                <c:pt idx="251">
                  <c:v>35002.5</c:v>
                </c:pt>
                <c:pt idx="252">
                  <c:v>35218.5</c:v>
                </c:pt>
                <c:pt idx="253">
                  <c:v>35218.5</c:v>
                </c:pt>
                <c:pt idx="254">
                  <c:v>35630.5</c:v>
                </c:pt>
                <c:pt idx="255">
                  <c:v>35630.5</c:v>
                </c:pt>
                <c:pt idx="256">
                  <c:v>35661.5</c:v>
                </c:pt>
                <c:pt idx="257">
                  <c:v>35661.5</c:v>
                </c:pt>
                <c:pt idx="258">
                  <c:v>35790</c:v>
                </c:pt>
                <c:pt idx="259">
                  <c:v>35790</c:v>
                </c:pt>
                <c:pt idx="260">
                  <c:v>35829.5</c:v>
                </c:pt>
                <c:pt idx="261">
                  <c:v>35829.5</c:v>
                </c:pt>
                <c:pt idx="262">
                  <c:v>35845</c:v>
                </c:pt>
                <c:pt idx="263">
                  <c:v>36332.5</c:v>
                </c:pt>
                <c:pt idx="264">
                  <c:v>36404.5</c:v>
                </c:pt>
                <c:pt idx="265">
                  <c:v>36459.5</c:v>
                </c:pt>
                <c:pt idx="266">
                  <c:v>36521</c:v>
                </c:pt>
                <c:pt idx="267">
                  <c:v>36872.5</c:v>
                </c:pt>
                <c:pt idx="268">
                  <c:v>37003.5</c:v>
                </c:pt>
                <c:pt idx="269">
                  <c:v>37031</c:v>
                </c:pt>
                <c:pt idx="270">
                  <c:v>37048</c:v>
                </c:pt>
                <c:pt idx="271">
                  <c:v>37125</c:v>
                </c:pt>
                <c:pt idx="272">
                  <c:v>37697</c:v>
                </c:pt>
                <c:pt idx="273">
                  <c:v>33238.5</c:v>
                </c:pt>
                <c:pt idx="274">
                  <c:v>33818.5</c:v>
                </c:pt>
                <c:pt idx="275">
                  <c:v>33960.5</c:v>
                </c:pt>
                <c:pt idx="276">
                  <c:v>34398.5</c:v>
                </c:pt>
                <c:pt idx="277">
                  <c:v>34398.5</c:v>
                </c:pt>
                <c:pt idx="278">
                  <c:v>34398.5</c:v>
                </c:pt>
                <c:pt idx="279">
                  <c:v>34595.5</c:v>
                </c:pt>
                <c:pt idx="280">
                  <c:v>34595.5</c:v>
                </c:pt>
                <c:pt idx="281">
                  <c:v>35002.5</c:v>
                </c:pt>
                <c:pt idx="282">
                  <c:v>35002.5</c:v>
                </c:pt>
                <c:pt idx="283">
                  <c:v>35218.5</c:v>
                </c:pt>
                <c:pt idx="284">
                  <c:v>35218.5</c:v>
                </c:pt>
                <c:pt idx="285">
                  <c:v>35218.5</c:v>
                </c:pt>
                <c:pt idx="286">
                  <c:v>35661.5</c:v>
                </c:pt>
                <c:pt idx="287">
                  <c:v>35790</c:v>
                </c:pt>
                <c:pt idx="288">
                  <c:v>35829.5</c:v>
                </c:pt>
                <c:pt idx="289">
                  <c:v>35829.5</c:v>
                </c:pt>
                <c:pt idx="290">
                  <c:v>38256</c:v>
                </c:pt>
                <c:pt idx="291">
                  <c:v>38256</c:v>
                </c:pt>
                <c:pt idx="292">
                  <c:v>35790</c:v>
                </c:pt>
              </c:numCache>
            </c:numRef>
          </c:xVal>
          <c:yVal>
            <c:numRef>
              <c:f>'A (old)'!$I$21:$I$928</c:f>
              <c:numCache>
                <c:formatCode>General</c:formatCode>
                <c:ptCount val="908"/>
                <c:pt idx="61">
                  <c:v>-3.4468800004106015E-2</c:v>
                </c:pt>
                <c:pt idx="62">
                  <c:v>-2.7539950002392288E-2</c:v>
                </c:pt>
                <c:pt idx="63">
                  <c:v>-4.483674999937648E-2</c:v>
                </c:pt>
                <c:pt idx="64">
                  <c:v>1.6201699996599928E-2</c:v>
                </c:pt>
                <c:pt idx="70">
                  <c:v>-2.0362500072224066E-3</c:v>
                </c:pt>
                <c:pt idx="71">
                  <c:v>-2.7097500002128072E-2</c:v>
                </c:pt>
                <c:pt idx="72">
                  <c:v>1.6609500016784295E-3</c:v>
                </c:pt>
                <c:pt idx="73">
                  <c:v>4.4452000001911074E-3</c:v>
                </c:pt>
                <c:pt idx="74">
                  <c:v>1.4951299999665935E-2</c:v>
                </c:pt>
                <c:pt idx="75">
                  <c:v>2.531279999675462E-2</c:v>
                </c:pt>
                <c:pt idx="77">
                  <c:v>1.0334899998269975E-2</c:v>
                </c:pt>
                <c:pt idx="78">
                  <c:v>-3.3480499987490475E-3</c:v>
                </c:pt>
                <c:pt idx="80">
                  <c:v>1.4887949990225025E-2</c:v>
                </c:pt>
                <c:pt idx="81">
                  <c:v>6.4203000001725741E-3</c:v>
                </c:pt>
                <c:pt idx="82">
                  <c:v>1.8771899995044805E-2</c:v>
                </c:pt>
                <c:pt idx="83">
                  <c:v>1.2052350000885781E-2</c:v>
                </c:pt>
                <c:pt idx="84">
                  <c:v>4.6843999953125603E-3</c:v>
                </c:pt>
                <c:pt idx="88">
                  <c:v>1.4458149998972658E-2</c:v>
                </c:pt>
                <c:pt idx="89">
                  <c:v>1.5287299996998627E-2</c:v>
                </c:pt>
                <c:pt idx="90">
                  <c:v>3.0342099998961203E-2</c:v>
                </c:pt>
                <c:pt idx="91">
                  <c:v>3.0254599994805176E-2</c:v>
                </c:pt>
                <c:pt idx="92">
                  <c:v>4.7128649996011518E-2</c:v>
                </c:pt>
                <c:pt idx="93">
                  <c:v>5.4480249993503094E-2</c:v>
                </c:pt>
                <c:pt idx="94">
                  <c:v>2.2957799992582295E-2</c:v>
                </c:pt>
                <c:pt idx="95">
                  <c:v>2.3452150002412964E-2</c:v>
                </c:pt>
                <c:pt idx="96">
                  <c:v>1.4687700000649784E-2</c:v>
                </c:pt>
                <c:pt idx="98">
                  <c:v>2.1571649995166808E-2</c:v>
                </c:pt>
                <c:pt idx="100">
                  <c:v>2.5797299997066148E-2</c:v>
                </c:pt>
                <c:pt idx="101">
                  <c:v>4.2906899994704872E-2</c:v>
                </c:pt>
                <c:pt idx="102">
                  <c:v>4.6835749999445397E-2</c:v>
                </c:pt>
                <c:pt idx="103">
                  <c:v>4.2339999999967404E-2</c:v>
                </c:pt>
                <c:pt idx="104">
                  <c:v>3.6214050000126008E-2</c:v>
                </c:pt>
                <c:pt idx="105">
                  <c:v>4.3691599996236619E-2</c:v>
                </c:pt>
                <c:pt idx="106">
                  <c:v>4.8791299996082671E-2</c:v>
                </c:pt>
                <c:pt idx="107">
                  <c:v>3.9142900001024827E-2</c:v>
                </c:pt>
                <c:pt idx="108">
                  <c:v>2.6910799992037937E-2</c:v>
                </c:pt>
                <c:pt idx="109">
                  <c:v>4.1613999994297046E-2</c:v>
                </c:pt>
                <c:pt idx="110">
                  <c:v>4.0916300000390038E-2</c:v>
                </c:pt>
                <c:pt idx="113">
                  <c:v>4.3205499998293817E-2</c:v>
                </c:pt>
                <c:pt idx="114">
                  <c:v>4.7260300001653377E-2</c:v>
                </c:pt>
                <c:pt idx="115">
                  <c:v>2.636989999882644E-2</c:v>
                </c:pt>
                <c:pt idx="117">
                  <c:v>5.8417150001332629E-2</c:v>
                </c:pt>
                <c:pt idx="118">
                  <c:v>5.7717499999853317E-2</c:v>
                </c:pt>
                <c:pt idx="120">
                  <c:v>5.9763999997812789E-2</c:v>
                </c:pt>
                <c:pt idx="121">
                  <c:v>6.4350300002843142E-2</c:v>
                </c:pt>
                <c:pt idx="122">
                  <c:v>6.7890649996115826E-2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AAF-45D9-94BC-AAF6E7EAB9C8}"/>
            </c:ext>
          </c:extLst>
        </c:ser>
        <c:ser>
          <c:idx val="2"/>
          <c:order val="2"/>
          <c:tx>
            <c:strRef>
              <c:f>'A (old)'!$J$20:$J$20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(old)'!$F$21:$F$928</c:f>
              <c:numCache>
                <c:formatCode>General</c:formatCode>
                <c:ptCount val="908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24091</c:v>
                </c:pt>
                <c:pt idx="111">
                  <c:v>24410</c:v>
                </c:pt>
                <c:pt idx="112">
                  <c:v>24514</c:v>
                </c:pt>
                <c:pt idx="113">
                  <c:v>25135</c:v>
                </c:pt>
                <c:pt idx="114">
                  <c:v>25171</c:v>
                </c:pt>
                <c:pt idx="115">
                  <c:v>25243</c:v>
                </c:pt>
                <c:pt idx="116">
                  <c:v>26949</c:v>
                </c:pt>
                <c:pt idx="117">
                  <c:v>29375.5</c:v>
                </c:pt>
                <c:pt idx="118">
                  <c:v>29475</c:v>
                </c:pt>
                <c:pt idx="119">
                  <c:v>29478.5</c:v>
                </c:pt>
                <c:pt idx="120">
                  <c:v>29480</c:v>
                </c:pt>
                <c:pt idx="121">
                  <c:v>29971</c:v>
                </c:pt>
                <c:pt idx="122">
                  <c:v>30070.5</c:v>
                </c:pt>
                <c:pt idx="123">
                  <c:v>30078</c:v>
                </c:pt>
                <c:pt idx="124">
                  <c:v>31328.5</c:v>
                </c:pt>
                <c:pt idx="125">
                  <c:v>31768</c:v>
                </c:pt>
                <c:pt idx="126">
                  <c:v>32061</c:v>
                </c:pt>
                <c:pt idx="127">
                  <c:v>32088</c:v>
                </c:pt>
                <c:pt idx="128">
                  <c:v>32722</c:v>
                </c:pt>
                <c:pt idx="129">
                  <c:v>33123.5</c:v>
                </c:pt>
                <c:pt idx="130">
                  <c:v>33128.5</c:v>
                </c:pt>
                <c:pt idx="131">
                  <c:v>33175</c:v>
                </c:pt>
                <c:pt idx="132">
                  <c:v>33180</c:v>
                </c:pt>
                <c:pt idx="133">
                  <c:v>33228</c:v>
                </c:pt>
                <c:pt idx="134">
                  <c:v>33238.5</c:v>
                </c:pt>
                <c:pt idx="135">
                  <c:v>33238.5</c:v>
                </c:pt>
                <c:pt idx="136">
                  <c:v>33288</c:v>
                </c:pt>
                <c:pt idx="137">
                  <c:v>33295</c:v>
                </c:pt>
                <c:pt idx="138">
                  <c:v>33300</c:v>
                </c:pt>
                <c:pt idx="139">
                  <c:v>33353</c:v>
                </c:pt>
                <c:pt idx="140">
                  <c:v>33356.5</c:v>
                </c:pt>
                <c:pt idx="141">
                  <c:v>33360</c:v>
                </c:pt>
                <c:pt idx="142">
                  <c:v>33370.5</c:v>
                </c:pt>
                <c:pt idx="143">
                  <c:v>33780.5</c:v>
                </c:pt>
                <c:pt idx="144">
                  <c:v>33815</c:v>
                </c:pt>
                <c:pt idx="145">
                  <c:v>33818.5</c:v>
                </c:pt>
                <c:pt idx="146">
                  <c:v>33827</c:v>
                </c:pt>
                <c:pt idx="147">
                  <c:v>33835.5</c:v>
                </c:pt>
                <c:pt idx="148">
                  <c:v>33851</c:v>
                </c:pt>
                <c:pt idx="149">
                  <c:v>33938.5</c:v>
                </c:pt>
                <c:pt idx="150">
                  <c:v>33960.5</c:v>
                </c:pt>
                <c:pt idx="151">
                  <c:v>34294</c:v>
                </c:pt>
                <c:pt idx="152">
                  <c:v>34398</c:v>
                </c:pt>
                <c:pt idx="153">
                  <c:v>34398.5</c:v>
                </c:pt>
                <c:pt idx="154">
                  <c:v>34398.5</c:v>
                </c:pt>
                <c:pt idx="155">
                  <c:v>34398.5</c:v>
                </c:pt>
                <c:pt idx="156">
                  <c:v>34595.5</c:v>
                </c:pt>
                <c:pt idx="157">
                  <c:v>34595.5</c:v>
                </c:pt>
                <c:pt idx="158">
                  <c:v>34607.5</c:v>
                </c:pt>
                <c:pt idx="159">
                  <c:v>35002.5</c:v>
                </c:pt>
                <c:pt idx="160">
                  <c:v>35002.5</c:v>
                </c:pt>
                <c:pt idx="161">
                  <c:v>35002.5</c:v>
                </c:pt>
                <c:pt idx="162">
                  <c:v>35003</c:v>
                </c:pt>
                <c:pt idx="163">
                  <c:v>35114</c:v>
                </c:pt>
                <c:pt idx="164">
                  <c:v>35117.5</c:v>
                </c:pt>
                <c:pt idx="165">
                  <c:v>35126</c:v>
                </c:pt>
                <c:pt idx="166">
                  <c:v>35159</c:v>
                </c:pt>
                <c:pt idx="167">
                  <c:v>35218.5</c:v>
                </c:pt>
                <c:pt idx="168">
                  <c:v>35218.5</c:v>
                </c:pt>
                <c:pt idx="169">
                  <c:v>35218.5</c:v>
                </c:pt>
                <c:pt idx="170">
                  <c:v>35577.5</c:v>
                </c:pt>
                <c:pt idx="171">
                  <c:v>35589.5</c:v>
                </c:pt>
                <c:pt idx="172">
                  <c:v>35613.5</c:v>
                </c:pt>
                <c:pt idx="173">
                  <c:v>35622</c:v>
                </c:pt>
                <c:pt idx="174">
                  <c:v>35630.5</c:v>
                </c:pt>
                <c:pt idx="175">
                  <c:v>35630.5</c:v>
                </c:pt>
                <c:pt idx="176">
                  <c:v>35661.5</c:v>
                </c:pt>
                <c:pt idx="177">
                  <c:v>35661.5</c:v>
                </c:pt>
                <c:pt idx="178">
                  <c:v>35765</c:v>
                </c:pt>
                <c:pt idx="179">
                  <c:v>35790</c:v>
                </c:pt>
                <c:pt idx="180">
                  <c:v>35790</c:v>
                </c:pt>
                <c:pt idx="181">
                  <c:v>35790</c:v>
                </c:pt>
                <c:pt idx="182">
                  <c:v>35793</c:v>
                </c:pt>
                <c:pt idx="183">
                  <c:v>35805</c:v>
                </c:pt>
                <c:pt idx="184">
                  <c:v>35822.5</c:v>
                </c:pt>
                <c:pt idx="185">
                  <c:v>35829.5</c:v>
                </c:pt>
                <c:pt idx="186">
                  <c:v>35829.5</c:v>
                </c:pt>
                <c:pt idx="187">
                  <c:v>36254</c:v>
                </c:pt>
                <c:pt idx="188">
                  <c:v>36262</c:v>
                </c:pt>
                <c:pt idx="189">
                  <c:v>36278</c:v>
                </c:pt>
                <c:pt idx="190">
                  <c:v>36313.5</c:v>
                </c:pt>
                <c:pt idx="191">
                  <c:v>36362</c:v>
                </c:pt>
                <c:pt idx="192">
                  <c:v>36379</c:v>
                </c:pt>
                <c:pt idx="193">
                  <c:v>36422</c:v>
                </c:pt>
                <c:pt idx="194">
                  <c:v>36497</c:v>
                </c:pt>
                <c:pt idx="195">
                  <c:v>36521</c:v>
                </c:pt>
                <c:pt idx="196">
                  <c:v>36940</c:v>
                </c:pt>
                <c:pt idx="197">
                  <c:v>37000</c:v>
                </c:pt>
                <c:pt idx="198">
                  <c:v>37041</c:v>
                </c:pt>
                <c:pt idx="199">
                  <c:v>37041</c:v>
                </c:pt>
                <c:pt idx="200">
                  <c:v>37041</c:v>
                </c:pt>
                <c:pt idx="201">
                  <c:v>37062</c:v>
                </c:pt>
                <c:pt idx="202">
                  <c:v>37062</c:v>
                </c:pt>
                <c:pt idx="203">
                  <c:v>37511.5</c:v>
                </c:pt>
                <c:pt idx="204">
                  <c:v>37544</c:v>
                </c:pt>
                <c:pt idx="205">
                  <c:v>37691.5</c:v>
                </c:pt>
                <c:pt idx="206">
                  <c:v>37697</c:v>
                </c:pt>
                <c:pt idx="207">
                  <c:v>38256</c:v>
                </c:pt>
                <c:pt idx="208">
                  <c:v>38256</c:v>
                </c:pt>
                <c:pt idx="209">
                  <c:v>38256</c:v>
                </c:pt>
                <c:pt idx="210">
                  <c:v>38313</c:v>
                </c:pt>
                <c:pt idx="211">
                  <c:v>38337</c:v>
                </c:pt>
                <c:pt idx="212">
                  <c:v>15452</c:v>
                </c:pt>
                <c:pt idx="213">
                  <c:v>19457</c:v>
                </c:pt>
                <c:pt idx="214">
                  <c:v>16260</c:v>
                </c:pt>
                <c:pt idx="215">
                  <c:v>36968.5</c:v>
                </c:pt>
                <c:pt idx="216">
                  <c:v>15728</c:v>
                </c:pt>
                <c:pt idx="217">
                  <c:v>16483</c:v>
                </c:pt>
                <c:pt idx="218">
                  <c:v>16871</c:v>
                </c:pt>
                <c:pt idx="219">
                  <c:v>18194</c:v>
                </c:pt>
                <c:pt idx="220">
                  <c:v>18362</c:v>
                </c:pt>
                <c:pt idx="221">
                  <c:v>18733</c:v>
                </c:pt>
                <c:pt idx="222">
                  <c:v>20092</c:v>
                </c:pt>
                <c:pt idx="223">
                  <c:v>20888</c:v>
                </c:pt>
                <c:pt idx="224">
                  <c:v>26845</c:v>
                </c:pt>
                <c:pt idx="225">
                  <c:v>35218.5</c:v>
                </c:pt>
                <c:pt idx="226">
                  <c:v>36970</c:v>
                </c:pt>
                <c:pt idx="227">
                  <c:v>35661.5</c:v>
                </c:pt>
                <c:pt idx="228">
                  <c:v>35790</c:v>
                </c:pt>
                <c:pt idx="229">
                  <c:v>38256</c:v>
                </c:pt>
                <c:pt idx="230">
                  <c:v>27576</c:v>
                </c:pt>
                <c:pt idx="231">
                  <c:v>30078</c:v>
                </c:pt>
                <c:pt idx="232">
                  <c:v>30771</c:v>
                </c:pt>
                <c:pt idx="233">
                  <c:v>31378</c:v>
                </c:pt>
                <c:pt idx="234">
                  <c:v>31435</c:v>
                </c:pt>
                <c:pt idx="235">
                  <c:v>32041</c:v>
                </c:pt>
                <c:pt idx="236">
                  <c:v>32046</c:v>
                </c:pt>
                <c:pt idx="237">
                  <c:v>32561</c:v>
                </c:pt>
                <c:pt idx="238">
                  <c:v>32579</c:v>
                </c:pt>
                <c:pt idx="239">
                  <c:v>32675.5</c:v>
                </c:pt>
                <c:pt idx="240">
                  <c:v>32681</c:v>
                </c:pt>
                <c:pt idx="241">
                  <c:v>32789</c:v>
                </c:pt>
                <c:pt idx="242">
                  <c:v>33201</c:v>
                </c:pt>
                <c:pt idx="243">
                  <c:v>33992</c:v>
                </c:pt>
                <c:pt idx="244">
                  <c:v>34315</c:v>
                </c:pt>
                <c:pt idx="245">
                  <c:v>34363</c:v>
                </c:pt>
                <c:pt idx="246">
                  <c:v>34513</c:v>
                </c:pt>
                <c:pt idx="247">
                  <c:v>34595.5</c:v>
                </c:pt>
                <c:pt idx="248">
                  <c:v>34595.5</c:v>
                </c:pt>
                <c:pt idx="249">
                  <c:v>35002.5</c:v>
                </c:pt>
                <c:pt idx="250">
                  <c:v>35002.5</c:v>
                </c:pt>
                <c:pt idx="251">
                  <c:v>35002.5</c:v>
                </c:pt>
                <c:pt idx="252">
                  <c:v>35218.5</c:v>
                </c:pt>
                <c:pt idx="253">
                  <c:v>35218.5</c:v>
                </c:pt>
                <c:pt idx="254">
                  <c:v>35630.5</c:v>
                </c:pt>
                <c:pt idx="255">
                  <c:v>35630.5</c:v>
                </c:pt>
                <c:pt idx="256">
                  <c:v>35661.5</c:v>
                </c:pt>
                <c:pt idx="257">
                  <c:v>35661.5</c:v>
                </c:pt>
                <c:pt idx="258">
                  <c:v>35790</c:v>
                </c:pt>
                <c:pt idx="259">
                  <c:v>35790</c:v>
                </c:pt>
                <c:pt idx="260">
                  <c:v>35829.5</c:v>
                </c:pt>
                <c:pt idx="261">
                  <c:v>35829.5</c:v>
                </c:pt>
                <c:pt idx="262">
                  <c:v>35845</c:v>
                </c:pt>
                <c:pt idx="263">
                  <c:v>36332.5</c:v>
                </c:pt>
                <c:pt idx="264">
                  <c:v>36404.5</c:v>
                </c:pt>
                <c:pt idx="265">
                  <c:v>36459.5</c:v>
                </c:pt>
                <c:pt idx="266">
                  <c:v>36521</c:v>
                </c:pt>
                <c:pt idx="267">
                  <c:v>36872.5</c:v>
                </c:pt>
                <c:pt idx="268">
                  <c:v>37003.5</c:v>
                </c:pt>
                <c:pt idx="269">
                  <c:v>37031</c:v>
                </c:pt>
                <c:pt idx="270">
                  <c:v>37048</c:v>
                </c:pt>
                <c:pt idx="271">
                  <c:v>37125</c:v>
                </c:pt>
                <c:pt idx="272">
                  <c:v>37697</c:v>
                </c:pt>
                <c:pt idx="273">
                  <c:v>33238.5</c:v>
                </c:pt>
                <c:pt idx="274">
                  <c:v>33818.5</c:v>
                </c:pt>
                <c:pt idx="275">
                  <c:v>33960.5</c:v>
                </c:pt>
                <c:pt idx="276">
                  <c:v>34398.5</c:v>
                </c:pt>
                <c:pt idx="277">
                  <c:v>34398.5</c:v>
                </c:pt>
                <c:pt idx="278">
                  <c:v>34398.5</c:v>
                </c:pt>
                <c:pt idx="279">
                  <c:v>34595.5</c:v>
                </c:pt>
                <c:pt idx="280">
                  <c:v>34595.5</c:v>
                </c:pt>
                <c:pt idx="281">
                  <c:v>35002.5</c:v>
                </c:pt>
                <c:pt idx="282">
                  <c:v>35002.5</c:v>
                </c:pt>
                <c:pt idx="283">
                  <c:v>35218.5</c:v>
                </c:pt>
                <c:pt idx="284">
                  <c:v>35218.5</c:v>
                </c:pt>
                <c:pt idx="285">
                  <c:v>35218.5</c:v>
                </c:pt>
                <c:pt idx="286">
                  <c:v>35661.5</c:v>
                </c:pt>
                <c:pt idx="287">
                  <c:v>35790</c:v>
                </c:pt>
                <c:pt idx="288">
                  <c:v>35829.5</c:v>
                </c:pt>
                <c:pt idx="289">
                  <c:v>35829.5</c:v>
                </c:pt>
                <c:pt idx="290">
                  <c:v>38256</c:v>
                </c:pt>
                <c:pt idx="291">
                  <c:v>38256</c:v>
                </c:pt>
                <c:pt idx="292">
                  <c:v>35790</c:v>
                </c:pt>
              </c:numCache>
            </c:numRef>
          </c:xVal>
          <c:yVal>
            <c:numRef>
              <c:f>'A (old)'!$J$21:$J$928</c:f>
              <c:numCache>
                <c:formatCode>General</c:formatCode>
                <c:ptCount val="908"/>
                <c:pt idx="119">
                  <c:v>6.134504999499768E-2</c:v>
                </c:pt>
                <c:pt idx="124">
                  <c:v>7.0150049999938346E-2</c:v>
                </c:pt>
                <c:pt idx="125">
                  <c:v>7.2602399995957967E-2</c:v>
                </c:pt>
                <c:pt idx="126">
                  <c:v>7.8937299993413035E-2</c:v>
                </c:pt>
                <c:pt idx="127">
                  <c:v>7.7678399997239467E-2</c:v>
                </c:pt>
                <c:pt idx="129">
                  <c:v>8.0393550000735559E-2</c:v>
                </c:pt>
                <c:pt idx="130">
                  <c:v>8.2190049994096626E-2</c:v>
                </c:pt>
                <c:pt idx="131">
                  <c:v>8.6777500000607688E-2</c:v>
                </c:pt>
                <c:pt idx="132">
                  <c:v>8.1173999999009538E-2</c:v>
                </c:pt>
                <c:pt idx="133">
                  <c:v>8.2480399993073661E-2</c:v>
                </c:pt>
                <c:pt idx="134">
                  <c:v>8.1513049997738563E-2</c:v>
                </c:pt>
                <c:pt idx="136">
                  <c:v>7.953839999390766E-2</c:v>
                </c:pt>
                <c:pt idx="137">
                  <c:v>8.0793499997525942E-2</c:v>
                </c:pt>
                <c:pt idx="138">
                  <c:v>8.0690000002505258E-2</c:v>
                </c:pt>
                <c:pt idx="139">
                  <c:v>8.0892899997706991E-2</c:v>
                </c:pt>
                <c:pt idx="140">
                  <c:v>8.2670449999568518E-2</c:v>
                </c:pt>
                <c:pt idx="141">
                  <c:v>8.1147999990207609E-2</c:v>
                </c:pt>
                <c:pt idx="142">
                  <c:v>8.4780649995082058E-2</c:v>
                </c:pt>
                <c:pt idx="143">
                  <c:v>8.5193650003930088E-2</c:v>
                </c:pt>
                <c:pt idx="144">
                  <c:v>8.5129499995673541E-2</c:v>
                </c:pt>
                <c:pt idx="146">
                  <c:v>8.4281099996587727E-2</c:v>
                </c:pt>
                <c:pt idx="147">
                  <c:v>8.4955149999586865E-2</c:v>
                </c:pt>
                <c:pt idx="148">
                  <c:v>8.6184299994783942E-2</c:v>
                </c:pt>
                <c:pt idx="149">
                  <c:v>8.8123050001740921E-2</c:v>
                </c:pt>
                <c:pt idx="151">
                  <c:v>9.1714199996204115E-2</c:v>
                </c:pt>
                <c:pt idx="158">
                  <c:v>0.10037474999990081</c:v>
                </c:pt>
                <c:pt idx="163">
                  <c:v>9.5340200001373887E-2</c:v>
                </c:pt>
                <c:pt idx="164">
                  <c:v>0.10721775000274647</c:v>
                </c:pt>
                <c:pt idx="165">
                  <c:v>9.6391799997945782E-2</c:v>
                </c:pt>
                <c:pt idx="170">
                  <c:v>9.3895749996590894E-2</c:v>
                </c:pt>
                <c:pt idx="171">
                  <c:v>9.5147349995386321E-2</c:v>
                </c:pt>
                <c:pt idx="172">
                  <c:v>9.5550550002371892E-2</c:v>
                </c:pt>
                <c:pt idx="173">
                  <c:v>9.482459999708226E-2</c:v>
                </c:pt>
                <c:pt idx="184">
                  <c:v>9.7424249994219281E-2</c:v>
                </c:pt>
                <c:pt idx="188">
                  <c:v>0.10247659999731695</c:v>
                </c:pt>
                <c:pt idx="190">
                  <c:v>0.10676054999930784</c:v>
                </c:pt>
                <c:pt idx="194">
                  <c:v>0.10681209999893326</c:v>
                </c:pt>
                <c:pt idx="196">
                  <c:v>0.11224200000287965</c:v>
                </c:pt>
                <c:pt idx="197">
                  <c:v>0.11249999999563443</c:v>
                </c:pt>
                <c:pt idx="203">
                  <c:v>0.10976194999966538</c:v>
                </c:pt>
                <c:pt idx="204">
                  <c:v>0.1074391999936779</c:v>
                </c:pt>
                <c:pt idx="205">
                  <c:v>0.11453594999329653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AAF-45D9-94BC-AAF6E7EAB9C8}"/>
            </c:ext>
          </c:extLst>
        </c:ser>
        <c:ser>
          <c:idx val="3"/>
          <c:order val="3"/>
          <c:tx>
            <c:strRef>
              <c:f>'A (old)'!$K$20:$K$20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(old)'!$F$21:$F$928</c:f>
              <c:numCache>
                <c:formatCode>General</c:formatCode>
                <c:ptCount val="908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24091</c:v>
                </c:pt>
                <c:pt idx="111">
                  <c:v>24410</c:v>
                </c:pt>
                <c:pt idx="112">
                  <c:v>24514</c:v>
                </c:pt>
                <c:pt idx="113">
                  <c:v>25135</c:v>
                </c:pt>
                <c:pt idx="114">
                  <c:v>25171</c:v>
                </c:pt>
                <c:pt idx="115">
                  <c:v>25243</c:v>
                </c:pt>
                <c:pt idx="116">
                  <c:v>26949</c:v>
                </c:pt>
                <c:pt idx="117">
                  <c:v>29375.5</c:v>
                </c:pt>
                <c:pt idx="118">
                  <c:v>29475</c:v>
                </c:pt>
                <c:pt idx="119">
                  <c:v>29478.5</c:v>
                </c:pt>
                <c:pt idx="120">
                  <c:v>29480</c:v>
                </c:pt>
                <c:pt idx="121">
                  <c:v>29971</c:v>
                </c:pt>
                <c:pt idx="122">
                  <c:v>30070.5</c:v>
                </c:pt>
                <c:pt idx="123">
                  <c:v>30078</c:v>
                </c:pt>
                <c:pt idx="124">
                  <c:v>31328.5</c:v>
                </c:pt>
                <c:pt idx="125">
                  <c:v>31768</c:v>
                </c:pt>
                <c:pt idx="126">
                  <c:v>32061</c:v>
                </c:pt>
                <c:pt idx="127">
                  <c:v>32088</c:v>
                </c:pt>
                <c:pt idx="128">
                  <c:v>32722</c:v>
                </c:pt>
                <c:pt idx="129">
                  <c:v>33123.5</c:v>
                </c:pt>
                <c:pt idx="130">
                  <c:v>33128.5</c:v>
                </c:pt>
                <c:pt idx="131">
                  <c:v>33175</c:v>
                </c:pt>
                <c:pt idx="132">
                  <c:v>33180</c:v>
                </c:pt>
                <c:pt idx="133">
                  <c:v>33228</c:v>
                </c:pt>
                <c:pt idx="134">
                  <c:v>33238.5</c:v>
                </c:pt>
                <c:pt idx="135">
                  <c:v>33238.5</c:v>
                </c:pt>
                <c:pt idx="136">
                  <c:v>33288</c:v>
                </c:pt>
                <c:pt idx="137">
                  <c:v>33295</c:v>
                </c:pt>
                <c:pt idx="138">
                  <c:v>33300</c:v>
                </c:pt>
                <c:pt idx="139">
                  <c:v>33353</c:v>
                </c:pt>
                <c:pt idx="140">
                  <c:v>33356.5</c:v>
                </c:pt>
                <c:pt idx="141">
                  <c:v>33360</c:v>
                </c:pt>
                <c:pt idx="142">
                  <c:v>33370.5</c:v>
                </c:pt>
                <c:pt idx="143">
                  <c:v>33780.5</c:v>
                </c:pt>
                <c:pt idx="144">
                  <c:v>33815</c:v>
                </c:pt>
                <c:pt idx="145">
                  <c:v>33818.5</c:v>
                </c:pt>
                <c:pt idx="146">
                  <c:v>33827</c:v>
                </c:pt>
                <c:pt idx="147">
                  <c:v>33835.5</c:v>
                </c:pt>
                <c:pt idx="148">
                  <c:v>33851</c:v>
                </c:pt>
                <c:pt idx="149">
                  <c:v>33938.5</c:v>
                </c:pt>
                <c:pt idx="150">
                  <c:v>33960.5</c:v>
                </c:pt>
                <c:pt idx="151">
                  <c:v>34294</c:v>
                </c:pt>
                <c:pt idx="152">
                  <c:v>34398</c:v>
                </c:pt>
                <c:pt idx="153">
                  <c:v>34398.5</c:v>
                </c:pt>
                <c:pt idx="154">
                  <c:v>34398.5</c:v>
                </c:pt>
                <c:pt idx="155">
                  <c:v>34398.5</c:v>
                </c:pt>
                <c:pt idx="156">
                  <c:v>34595.5</c:v>
                </c:pt>
                <c:pt idx="157">
                  <c:v>34595.5</c:v>
                </c:pt>
                <c:pt idx="158">
                  <c:v>34607.5</c:v>
                </c:pt>
                <c:pt idx="159">
                  <c:v>35002.5</c:v>
                </c:pt>
                <c:pt idx="160">
                  <c:v>35002.5</c:v>
                </c:pt>
                <c:pt idx="161">
                  <c:v>35002.5</c:v>
                </c:pt>
                <c:pt idx="162">
                  <c:v>35003</c:v>
                </c:pt>
                <c:pt idx="163">
                  <c:v>35114</c:v>
                </c:pt>
                <c:pt idx="164">
                  <c:v>35117.5</c:v>
                </c:pt>
                <c:pt idx="165">
                  <c:v>35126</c:v>
                </c:pt>
                <c:pt idx="166">
                  <c:v>35159</c:v>
                </c:pt>
                <c:pt idx="167">
                  <c:v>35218.5</c:v>
                </c:pt>
                <c:pt idx="168">
                  <c:v>35218.5</c:v>
                </c:pt>
                <c:pt idx="169">
                  <c:v>35218.5</c:v>
                </c:pt>
                <c:pt idx="170">
                  <c:v>35577.5</c:v>
                </c:pt>
                <c:pt idx="171">
                  <c:v>35589.5</c:v>
                </c:pt>
                <c:pt idx="172">
                  <c:v>35613.5</c:v>
                </c:pt>
                <c:pt idx="173">
                  <c:v>35622</c:v>
                </c:pt>
                <c:pt idx="174">
                  <c:v>35630.5</c:v>
                </c:pt>
                <c:pt idx="175">
                  <c:v>35630.5</c:v>
                </c:pt>
                <c:pt idx="176">
                  <c:v>35661.5</c:v>
                </c:pt>
                <c:pt idx="177">
                  <c:v>35661.5</c:v>
                </c:pt>
                <c:pt idx="178">
                  <c:v>35765</c:v>
                </c:pt>
                <c:pt idx="179">
                  <c:v>35790</c:v>
                </c:pt>
                <c:pt idx="180">
                  <c:v>35790</c:v>
                </c:pt>
                <c:pt idx="181">
                  <c:v>35790</c:v>
                </c:pt>
                <c:pt idx="182">
                  <c:v>35793</c:v>
                </c:pt>
                <c:pt idx="183">
                  <c:v>35805</c:v>
                </c:pt>
                <c:pt idx="184">
                  <c:v>35822.5</c:v>
                </c:pt>
                <c:pt idx="185">
                  <c:v>35829.5</c:v>
                </c:pt>
                <c:pt idx="186">
                  <c:v>35829.5</c:v>
                </c:pt>
                <c:pt idx="187">
                  <c:v>36254</c:v>
                </c:pt>
                <c:pt idx="188">
                  <c:v>36262</c:v>
                </c:pt>
                <c:pt idx="189">
                  <c:v>36278</c:v>
                </c:pt>
                <c:pt idx="190">
                  <c:v>36313.5</c:v>
                </c:pt>
                <c:pt idx="191">
                  <c:v>36362</c:v>
                </c:pt>
                <c:pt idx="192">
                  <c:v>36379</c:v>
                </c:pt>
                <c:pt idx="193">
                  <c:v>36422</c:v>
                </c:pt>
                <c:pt idx="194">
                  <c:v>36497</c:v>
                </c:pt>
                <c:pt idx="195">
                  <c:v>36521</c:v>
                </c:pt>
                <c:pt idx="196">
                  <c:v>36940</c:v>
                </c:pt>
                <c:pt idx="197">
                  <c:v>37000</c:v>
                </c:pt>
                <c:pt idx="198">
                  <c:v>37041</c:v>
                </c:pt>
                <c:pt idx="199">
                  <c:v>37041</c:v>
                </c:pt>
                <c:pt idx="200">
                  <c:v>37041</c:v>
                </c:pt>
                <c:pt idx="201">
                  <c:v>37062</c:v>
                </c:pt>
                <c:pt idx="202">
                  <c:v>37062</c:v>
                </c:pt>
                <c:pt idx="203">
                  <c:v>37511.5</c:v>
                </c:pt>
                <c:pt idx="204">
                  <c:v>37544</c:v>
                </c:pt>
                <c:pt idx="205">
                  <c:v>37691.5</c:v>
                </c:pt>
                <c:pt idx="206">
                  <c:v>37697</c:v>
                </c:pt>
                <c:pt idx="207">
                  <c:v>38256</c:v>
                </c:pt>
                <c:pt idx="208">
                  <c:v>38256</c:v>
                </c:pt>
                <c:pt idx="209">
                  <c:v>38256</c:v>
                </c:pt>
                <c:pt idx="210">
                  <c:v>38313</c:v>
                </c:pt>
                <c:pt idx="211">
                  <c:v>38337</c:v>
                </c:pt>
                <c:pt idx="212">
                  <c:v>15452</c:v>
                </c:pt>
                <c:pt idx="213">
                  <c:v>19457</c:v>
                </c:pt>
                <c:pt idx="214">
                  <c:v>16260</c:v>
                </c:pt>
                <c:pt idx="215">
                  <c:v>36968.5</c:v>
                </c:pt>
                <c:pt idx="216">
                  <c:v>15728</c:v>
                </c:pt>
                <c:pt idx="217">
                  <c:v>16483</c:v>
                </c:pt>
                <c:pt idx="218">
                  <c:v>16871</c:v>
                </c:pt>
                <c:pt idx="219">
                  <c:v>18194</c:v>
                </c:pt>
                <c:pt idx="220">
                  <c:v>18362</c:v>
                </c:pt>
                <c:pt idx="221">
                  <c:v>18733</c:v>
                </c:pt>
                <c:pt idx="222">
                  <c:v>20092</c:v>
                </c:pt>
                <c:pt idx="223">
                  <c:v>20888</c:v>
                </c:pt>
                <c:pt idx="224">
                  <c:v>26845</c:v>
                </c:pt>
                <c:pt idx="225">
                  <c:v>35218.5</c:v>
                </c:pt>
                <c:pt idx="226">
                  <c:v>36970</c:v>
                </c:pt>
                <c:pt idx="227">
                  <c:v>35661.5</c:v>
                </c:pt>
                <c:pt idx="228">
                  <c:v>35790</c:v>
                </c:pt>
                <c:pt idx="229">
                  <c:v>38256</c:v>
                </c:pt>
                <c:pt idx="230">
                  <c:v>27576</c:v>
                </c:pt>
                <c:pt idx="231">
                  <c:v>30078</c:v>
                </c:pt>
                <c:pt idx="232">
                  <c:v>30771</c:v>
                </c:pt>
                <c:pt idx="233">
                  <c:v>31378</c:v>
                </c:pt>
                <c:pt idx="234">
                  <c:v>31435</c:v>
                </c:pt>
                <c:pt idx="235">
                  <c:v>32041</c:v>
                </c:pt>
                <c:pt idx="236">
                  <c:v>32046</c:v>
                </c:pt>
                <c:pt idx="237">
                  <c:v>32561</c:v>
                </c:pt>
                <c:pt idx="238">
                  <c:v>32579</c:v>
                </c:pt>
                <c:pt idx="239">
                  <c:v>32675.5</c:v>
                </c:pt>
                <c:pt idx="240">
                  <c:v>32681</c:v>
                </c:pt>
                <c:pt idx="241">
                  <c:v>32789</c:v>
                </c:pt>
                <c:pt idx="242">
                  <c:v>33201</c:v>
                </c:pt>
                <c:pt idx="243">
                  <c:v>33992</c:v>
                </c:pt>
                <c:pt idx="244">
                  <c:v>34315</c:v>
                </c:pt>
                <c:pt idx="245">
                  <c:v>34363</c:v>
                </c:pt>
                <c:pt idx="246">
                  <c:v>34513</c:v>
                </c:pt>
                <c:pt idx="247">
                  <c:v>34595.5</c:v>
                </c:pt>
                <c:pt idx="248">
                  <c:v>34595.5</c:v>
                </c:pt>
                <c:pt idx="249">
                  <c:v>35002.5</c:v>
                </c:pt>
                <c:pt idx="250">
                  <c:v>35002.5</c:v>
                </c:pt>
                <c:pt idx="251">
                  <c:v>35002.5</c:v>
                </c:pt>
                <c:pt idx="252">
                  <c:v>35218.5</c:v>
                </c:pt>
                <c:pt idx="253">
                  <c:v>35218.5</c:v>
                </c:pt>
                <c:pt idx="254">
                  <c:v>35630.5</c:v>
                </c:pt>
                <c:pt idx="255">
                  <c:v>35630.5</c:v>
                </c:pt>
                <c:pt idx="256">
                  <c:v>35661.5</c:v>
                </c:pt>
                <c:pt idx="257">
                  <c:v>35661.5</c:v>
                </c:pt>
                <c:pt idx="258">
                  <c:v>35790</c:v>
                </c:pt>
                <c:pt idx="259">
                  <c:v>35790</c:v>
                </c:pt>
                <c:pt idx="260">
                  <c:v>35829.5</c:v>
                </c:pt>
                <c:pt idx="261">
                  <c:v>35829.5</c:v>
                </c:pt>
                <c:pt idx="262">
                  <c:v>35845</c:v>
                </c:pt>
                <c:pt idx="263">
                  <c:v>36332.5</c:v>
                </c:pt>
                <c:pt idx="264">
                  <c:v>36404.5</c:v>
                </c:pt>
                <c:pt idx="265">
                  <c:v>36459.5</c:v>
                </c:pt>
                <c:pt idx="266">
                  <c:v>36521</c:v>
                </c:pt>
                <c:pt idx="267">
                  <c:v>36872.5</c:v>
                </c:pt>
                <c:pt idx="268">
                  <c:v>37003.5</c:v>
                </c:pt>
                <c:pt idx="269">
                  <c:v>37031</c:v>
                </c:pt>
                <c:pt idx="270">
                  <c:v>37048</c:v>
                </c:pt>
                <c:pt idx="271">
                  <c:v>37125</c:v>
                </c:pt>
                <c:pt idx="272">
                  <c:v>37697</c:v>
                </c:pt>
                <c:pt idx="273">
                  <c:v>33238.5</c:v>
                </c:pt>
                <c:pt idx="274">
                  <c:v>33818.5</c:v>
                </c:pt>
                <c:pt idx="275">
                  <c:v>33960.5</c:v>
                </c:pt>
                <c:pt idx="276">
                  <c:v>34398.5</c:v>
                </c:pt>
                <c:pt idx="277">
                  <c:v>34398.5</c:v>
                </c:pt>
                <c:pt idx="278">
                  <c:v>34398.5</c:v>
                </c:pt>
                <c:pt idx="279">
                  <c:v>34595.5</c:v>
                </c:pt>
                <c:pt idx="280">
                  <c:v>34595.5</c:v>
                </c:pt>
                <c:pt idx="281">
                  <c:v>35002.5</c:v>
                </c:pt>
                <c:pt idx="282">
                  <c:v>35002.5</c:v>
                </c:pt>
                <c:pt idx="283">
                  <c:v>35218.5</c:v>
                </c:pt>
                <c:pt idx="284">
                  <c:v>35218.5</c:v>
                </c:pt>
                <c:pt idx="285">
                  <c:v>35218.5</c:v>
                </c:pt>
                <c:pt idx="286">
                  <c:v>35661.5</c:v>
                </c:pt>
                <c:pt idx="287">
                  <c:v>35790</c:v>
                </c:pt>
                <c:pt idx="288">
                  <c:v>35829.5</c:v>
                </c:pt>
                <c:pt idx="289">
                  <c:v>35829.5</c:v>
                </c:pt>
                <c:pt idx="290">
                  <c:v>38256</c:v>
                </c:pt>
                <c:pt idx="291">
                  <c:v>38256</c:v>
                </c:pt>
                <c:pt idx="292">
                  <c:v>35790</c:v>
                </c:pt>
              </c:numCache>
            </c:numRef>
          </c:xVal>
          <c:yVal>
            <c:numRef>
              <c:f>'A (old)'!$K$21:$K$928</c:f>
              <c:numCache>
                <c:formatCode>General</c:formatCode>
                <c:ptCount val="908"/>
                <c:pt idx="65">
                  <c:v>-2.5769999774638563E-4</c:v>
                </c:pt>
                <c:pt idx="66">
                  <c:v>7.4229999881936237E-4</c:v>
                </c:pt>
                <c:pt idx="67">
                  <c:v>8.7423000004491769E-3</c:v>
                </c:pt>
                <c:pt idx="68">
                  <c:v>1.1975000015809201E-3</c:v>
                </c:pt>
                <c:pt idx="69">
                  <c:v>2.8371500011417083E-3</c:v>
                </c:pt>
                <c:pt idx="123">
                  <c:v>6.6615399999136571E-2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AAF-45D9-94BC-AAF6E7EAB9C8}"/>
            </c:ext>
          </c:extLst>
        </c:ser>
        <c:ser>
          <c:idx val="4"/>
          <c:order val="4"/>
          <c:tx>
            <c:strRef>
              <c:f>'A (old)'!$L$20</c:f>
              <c:strCache>
                <c:ptCount val="1"/>
                <c:pt idx="0">
                  <c:v>S4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(old)'!$F$21:$F$928</c:f>
              <c:numCache>
                <c:formatCode>General</c:formatCode>
                <c:ptCount val="908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24091</c:v>
                </c:pt>
                <c:pt idx="111">
                  <c:v>24410</c:v>
                </c:pt>
                <c:pt idx="112">
                  <c:v>24514</c:v>
                </c:pt>
                <c:pt idx="113">
                  <c:v>25135</c:v>
                </c:pt>
                <c:pt idx="114">
                  <c:v>25171</c:v>
                </c:pt>
                <c:pt idx="115">
                  <c:v>25243</c:v>
                </c:pt>
                <c:pt idx="116">
                  <c:v>26949</c:v>
                </c:pt>
                <c:pt idx="117">
                  <c:v>29375.5</c:v>
                </c:pt>
                <c:pt idx="118">
                  <c:v>29475</c:v>
                </c:pt>
                <c:pt idx="119">
                  <c:v>29478.5</c:v>
                </c:pt>
                <c:pt idx="120">
                  <c:v>29480</c:v>
                </c:pt>
                <c:pt idx="121">
                  <c:v>29971</c:v>
                </c:pt>
                <c:pt idx="122">
                  <c:v>30070.5</c:v>
                </c:pt>
                <c:pt idx="123">
                  <c:v>30078</c:v>
                </c:pt>
                <c:pt idx="124">
                  <c:v>31328.5</c:v>
                </c:pt>
                <c:pt idx="125">
                  <c:v>31768</c:v>
                </c:pt>
                <c:pt idx="126">
                  <c:v>32061</c:v>
                </c:pt>
                <c:pt idx="127">
                  <c:v>32088</c:v>
                </c:pt>
                <c:pt idx="128">
                  <c:v>32722</c:v>
                </c:pt>
                <c:pt idx="129">
                  <c:v>33123.5</c:v>
                </c:pt>
                <c:pt idx="130">
                  <c:v>33128.5</c:v>
                </c:pt>
                <c:pt idx="131">
                  <c:v>33175</c:v>
                </c:pt>
                <c:pt idx="132">
                  <c:v>33180</c:v>
                </c:pt>
                <c:pt idx="133">
                  <c:v>33228</c:v>
                </c:pt>
                <c:pt idx="134">
                  <c:v>33238.5</c:v>
                </c:pt>
                <c:pt idx="135">
                  <c:v>33238.5</c:v>
                </c:pt>
                <c:pt idx="136">
                  <c:v>33288</c:v>
                </c:pt>
                <c:pt idx="137">
                  <c:v>33295</c:v>
                </c:pt>
                <c:pt idx="138">
                  <c:v>33300</c:v>
                </c:pt>
                <c:pt idx="139">
                  <c:v>33353</c:v>
                </c:pt>
                <c:pt idx="140">
                  <c:v>33356.5</c:v>
                </c:pt>
                <c:pt idx="141">
                  <c:v>33360</c:v>
                </c:pt>
                <c:pt idx="142">
                  <c:v>33370.5</c:v>
                </c:pt>
                <c:pt idx="143">
                  <c:v>33780.5</c:v>
                </c:pt>
                <c:pt idx="144">
                  <c:v>33815</c:v>
                </c:pt>
                <c:pt idx="145">
                  <c:v>33818.5</c:v>
                </c:pt>
                <c:pt idx="146">
                  <c:v>33827</c:v>
                </c:pt>
                <c:pt idx="147">
                  <c:v>33835.5</c:v>
                </c:pt>
                <c:pt idx="148">
                  <c:v>33851</c:v>
                </c:pt>
                <c:pt idx="149">
                  <c:v>33938.5</c:v>
                </c:pt>
                <c:pt idx="150">
                  <c:v>33960.5</c:v>
                </c:pt>
                <c:pt idx="151">
                  <c:v>34294</c:v>
                </c:pt>
                <c:pt idx="152">
                  <c:v>34398</c:v>
                </c:pt>
                <c:pt idx="153">
                  <c:v>34398.5</c:v>
                </c:pt>
                <c:pt idx="154">
                  <c:v>34398.5</c:v>
                </c:pt>
                <c:pt idx="155">
                  <c:v>34398.5</c:v>
                </c:pt>
                <c:pt idx="156">
                  <c:v>34595.5</c:v>
                </c:pt>
                <c:pt idx="157">
                  <c:v>34595.5</c:v>
                </c:pt>
                <c:pt idx="158">
                  <c:v>34607.5</c:v>
                </c:pt>
                <c:pt idx="159">
                  <c:v>35002.5</c:v>
                </c:pt>
                <c:pt idx="160">
                  <c:v>35002.5</c:v>
                </c:pt>
                <c:pt idx="161">
                  <c:v>35002.5</c:v>
                </c:pt>
                <c:pt idx="162">
                  <c:v>35003</c:v>
                </c:pt>
                <c:pt idx="163">
                  <c:v>35114</c:v>
                </c:pt>
                <c:pt idx="164">
                  <c:v>35117.5</c:v>
                </c:pt>
                <c:pt idx="165">
                  <c:v>35126</c:v>
                </c:pt>
                <c:pt idx="166">
                  <c:v>35159</c:v>
                </c:pt>
                <c:pt idx="167">
                  <c:v>35218.5</c:v>
                </c:pt>
                <c:pt idx="168">
                  <c:v>35218.5</c:v>
                </c:pt>
                <c:pt idx="169">
                  <c:v>35218.5</c:v>
                </c:pt>
                <c:pt idx="170">
                  <c:v>35577.5</c:v>
                </c:pt>
                <c:pt idx="171">
                  <c:v>35589.5</c:v>
                </c:pt>
                <c:pt idx="172">
                  <c:v>35613.5</c:v>
                </c:pt>
                <c:pt idx="173">
                  <c:v>35622</c:v>
                </c:pt>
                <c:pt idx="174">
                  <c:v>35630.5</c:v>
                </c:pt>
                <c:pt idx="175">
                  <c:v>35630.5</c:v>
                </c:pt>
                <c:pt idx="176">
                  <c:v>35661.5</c:v>
                </c:pt>
                <c:pt idx="177">
                  <c:v>35661.5</c:v>
                </c:pt>
                <c:pt idx="178">
                  <c:v>35765</c:v>
                </c:pt>
                <c:pt idx="179">
                  <c:v>35790</c:v>
                </c:pt>
                <c:pt idx="180">
                  <c:v>35790</c:v>
                </c:pt>
                <c:pt idx="181">
                  <c:v>35790</c:v>
                </c:pt>
                <c:pt idx="182">
                  <c:v>35793</c:v>
                </c:pt>
                <c:pt idx="183">
                  <c:v>35805</c:v>
                </c:pt>
                <c:pt idx="184">
                  <c:v>35822.5</c:v>
                </c:pt>
                <c:pt idx="185">
                  <c:v>35829.5</c:v>
                </c:pt>
                <c:pt idx="186">
                  <c:v>35829.5</c:v>
                </c:pt>
                <c:pt idx="187">
                  <c:v>36254</c:v>
                </c:pt>
                <c:pt idx="188">
                  <c:v>36262</c:v>
                </c:pt>
                <c:pt idx="189">
                  <c:v>36278</c:v>
                </c:pt>
                <c:pt idx="190">
                  <c:v>36313.5</c:v>
                </c:pt>
                <c:pt idx="191">
                  <c:v>36362</c:v>
                </c:pt>
                <c:pt idx="192">
                  <c:v>36379</c:v>
                </c:pt>
                <c:pt idx="193">
                  <c:v>36422</c:v>
                </c:pt>
                <c:pt idx="194">
                  <c:v>36497</c:v>
                </c:pt>
                <c:pt idx="195">
                  <c:v>36521</c:v>
                </c:pt>
                <c:pt idx="196">
                  <c:v>36940</c:v>
                </c:pt>
                <c:pt idx="197">
                  <c:v>37000</c:v>
                </c:pt>
                <c:pt idx="198">
                  <c:v>37041</c:v>
                </c:pt>
                <c:pt idx="199">
                  <c:v>37041</c:v>
                </c:pt>
                <c:pt idx="200">
                  <c:v>37041</c:v>
                </c:pt>
                <c:pt idx="201">
                  <c:v>37062</c:v>
                </c:pt>
                <c:pt idx="202">
                  <c:v>37062</c:v>
                </c:pt>
                <c:pt idx="203">
                  <c:v>37511.5</c:v>
                </c:pt>
                <c:pt idx="204">
                  <c:v>37544</c:v>
                </c:pt>
                <c:pt idx="205">
                  <c:v>37691.5</c:v>
                </c:pt>
                <c:pt idx="206">
                  <c:v>37697</c:v>
                </c:pt>
                <c:pt idx="207">
                  <c:v>38256</c:v>
                </c:pt>
                <c:pt idx="208">
                  <c:v>38256</c:v>
                </c:pt>
                <c:pt idx="209">
                  <c:v>38256</c:v>
                </c:pt>
                <c:pt idx="210">
                  <c:v>38313</c:v>
                </c:pt>
                <c:pt idx="211">
                  <c:v>38337</c:v>
                </c:pt>
                <c:pt idx="212">
                  <c:v>15452</c:v>
                </c:pt>
                <c:pt idx="213">
                  <c:v>19457</c:v>
                </c:pt>
                <c:pt idx="214">
                  <c:v>16260</c:v>
                </c:pt>
                <c:pt idx="215">
                  <c:v>36968.5</c:v>
                </c:pt>
                <c:pt idx="216">
                  <c:v>15728</c:v>
                </c:pt>
                <c:pt idx="217">
                  <c:v>16483</c:v>
                </c:pt>
                <c:pt idx="218">
                  <c:v>16871</c:v>
                </c:pt>
                <c:pt idx="219">
                  <c:v>18194</c:v>
                </c:pt>
                <c:pt idx="220">
                  <c:v>18362</c:v>
                </c:pt>
                <c:pt idx="221">
                  <c:v>18733</c:v>
                </c:pt>
                <c:pt idx="222">
                  <c:v>20092</c:v>
                </c:pt>
                <c:pt idx="223">
                  <c:v>20888</c:v>
                </c:pt>
                <c:pt idx="224">
                  <c:v>26845</c:v>
                </c:pt>
                <c:pt idx="225">
                  <c:v>35218.5</c:v>
                </c:pt>
                <c:pt idx="226">
                  <c:v>36970</c:v>
                </c:pt>
                <c:pt idx="227">
                  <c:v>35661.5</c:v>
                </c:pt>
                <c:pt idx="228">
                  <c:v>35790</c:v>
                </c:pt>
                <c:pt idx="229">
                  <c:v>38256</c:v>
                </c:pt>
                <c:pt idx="230">
                  <c:v>27576</c:v>
                </c:pt>
                <c:pt idx="231">
                  <c:v>30078</c:v>
                </c:pt>
                <c:pt idx="232">
                  <c:v>30771</c:v>
                </c:pt>
                <c:pt idx="233">
                  <c:v>31378</c:v>
                </c:pt>
                <c:pt idx="234">
                  <c:v>31435</c:v>
                </c:pt>
                <c:pt idx="235">
                  <c:v>32041</c:v>
                </c:pt>
                <c:pt idx="236">
                  <c:v>32046</c:v>
                </c:pt>
                <c:pt idx="237">
                  <c:v>32561</c:v>
                </c:pt>
                <c:pt idx="238">
                  <c:v>32579</c:v>
                </c:pt>
                <c:pt idx="239">
                  <c:v>32675.5</c:v>
                </c:pt>
                <c:pt idx="240">
                  <c:v>32681</c:v>
                </c:pt>
                <c:pt idx="241">
                  <c:v>32789</c:v>
                </c:pt>
                <c:pt idx="242">
                  <c:v>33201</c:v>
                </c:pt>
                <c:pt idx="243">
                  <c:v>33992</c:v>
                </c:pt>
                <c:pt idx="244">
                  <c:v>34315</c:v>
                </c:pt>
                <c:pt idx="245">
                  <c:v>34363</c:v>
                </c:pt>
                <c:pt idx="246">
                  <c:v>34513</c:v>
                </c:pt>
                <c:pt idx="247">
                  <c:v>34595.5</c:v>
                </c:pt>
                <c:pt idx="248">
                  <c:v>34595.5</c:v>
                </c:pt>
                <c:pt idx="249">
                  <c:v>35002.5</c:v>
                </c:pt>
                <c:pt idx="250">
                  <c:v>35002.5</c:v>
                </c:pt>
                <c:pt idx="251">
                  <c:v>35002.5</c:v>
                </c:pt>
                <c:pt idx="252">
                  <c:v>35218.5</c:v>
                </c:pt>
                <c:pt idx="253">
                  <c:v>35218.5</c:v>
                </c:pt>
                <c:pt idx="254">
                  <c:v>35630.5</c:v>
                </c:pt>
                <c:pt idx="255">
                  <c:v>35630.5</c:v>
                </c:pt>
                <c:pt idx="256">
                  <c:v>35661.5</c:v>
                </c:pt>
                <c:pt idx="257">
                  <c:v>35661.5</c:v>
                </c:pt>
                <c:pt idx="258">
                  <c:v>35790</c:v>
                </c:pt>
                <c:pt idx="259">
                  <c:v>35790</c:v>
                </c:pt>
                <c:pt idx="260">
                  <c:v>35829.5</c:v>
                </c:pt>
                <c:pt idx="261">
                  <c:v>35829.5</c:v>
                </c:pt>
                <c:pt idx="262">
                  <c:v>35845</c:v>
                </c:pt>
                <c:pt idx="263">
                  <c:v>36332.5</c:v>
                </c:pt>
                <c:pt idx="264">
                  <c:v>36404.5</c:v>
                </c:pt>
                <c:pt idx="265">
                  <c:v>36459.5</c:v>
                </c:pt>
                <c:pt idx="266">
                  <c:v>36521</c:v>
                </c:pt>
                <c:pt idx="267">
                  <c:v>36872.5</c:v>
                </c:pt>
                <c:pt idx="268">
                  <c:v>37003.5</c:v>
                </c:pt>
                <c:pt idx="269">
                  <c:v>37031</c:v>
                </c:pt>
                <c:pt idx="270">
                  <c:v>37048</c:v>
                </c:pt>
                <c:pt idx="271">
                  <c:v>37125</c:v>
                </c:pt>
                <c:pt idx="272">
                  <c:v>37697</c:v>
                </c:pt>
                <c:pt idx="273">
                  <c:v>33238.5</c:v>
                </c:pt>
                <c:pt idx="274">
                  <c:v>33818.5</c:v>
                </c:pt>
                <c:pt idx="275">
                  <c:v>33960.5</c:v>
                </c:pt>
                <c:pt idx="276">
                  <c:v>34398.5</c:v>
                </c:pt>
                <c:pt idx="277">
                  <c:v>34398.5</c:v>
                </c:pt>
                <c:pt idx="278">
                  <c:v>34398.5</c:v>
                </c:pt>
                <c:pt idx="279">
                  <c:v>34595.5</c:v>
                </c:pt>
                <c:pt idx="280">
                  <c:v>34595.5</c:v>
                </c:pt>
                <c:pt idx="281">
                  <c:v>35002.5</c:v>
                </c:pt>
                <c:pt idx="282">
                  <c:v>35002.5</c:v>
                </c:pt>
                <c:pt idx="283">
                  <c:v>35218.5</c:v>
                </c:pt>
                <c:pt idx="284">
                  <c:v>35218.5</c:v>
                </c:pt>
                <c:pt idx="285">
                  <c:v>35218.5</c:v>
                </c:pt>
                <c:pt idx="286">
                  <c:v>35661.5</c:v>
                </c:pt>
                <c:pt idx="287">
                  <c:v>35790</c:v>
                </c:pt>
                <c:pt idx="288">
                  <c:v>35829.5</c:v>
                </c:pt>
                <c:pt idx="289">
                  <c:v>35829.5</c:v>
                </c:pt>
                <c:pt idx="290">
                  <c:v>38256</c:v>
                </c:pt>
                <c:pt idx="291">
                  <c:v>38256</c:v>
                </c:pt>
                <c:pt idx="292">
                  <c:v>35790</c:v>
                </c:pt>
              </c:numCache>
            </c:numRef>
          </c:xVal>
          <c:yVal>
            <c:numRef>
              <c:f>'A (old)'!$L$21:$L$928</c:f>
              <c:numCache>
                <c:formatCode>General</c:formatCode>
                <c:ptCount val="90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AAF-45D9-94BC-AAF6E7EAB9C8}"/>
            </c:ext>
          </c:extLst>
        </c:ser>
        <c:ser>
          <c:idx val="5"/>
          <c:order val="5"/>
          <c:tx>
            <c:strRef>
              <c:f>'A (old)'!$M$20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(old)'!$F$21:$F$928</c:f>
              <c:numCache>
                <c:formatCode>General</c:formatCode>
                <c:ptCount val="908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24091</c:v>
                </c:pt>
                <c:pt idx="111">
                  <c:v>24410</c:v>
                </c:pt>
                <c:pt idx="112">
                  <c:v>24514</c:v>
                </c:pt>
                <c:pt idx="113">
                  <c:v>25135</c:v>
                </c:pt>
                <c:pt idx="114">
                  <c:v>25171</c:v>
                </c:pt>
                <c:pt idx="115">
                  <c:v>25243</c:v>
                </c:pt>
                <c:pt idx="116">
                  <c:v>26949</c:v>
                </c:pt>
                <c:pt idx="117">
                  <c:v>29375.5</c:v>
                </c:pt>
                <c:pt idx="118">
                  <c:v>29475</c:v>
                </c:pt>
                <c:pt idx="119">
                  <c:v>29478.5</c:v>
                </c:pt>
                <c:pt idx="120">
                  <c:v>29480</c:v>
                </c:pt>
                <c:pt idx="121">
                  <c:v>29971</c:v>
                </c:pt>
                <c:pt idx="122">
                  <c:v>30070.5</c:v>
                </c:pt>
                <c:pt idx="123">
                  <c:v>30078</c:v>
                </c:pt>
                <c:pt idx="124">
                  <c:v>31328.5</c:v>
                </c:pt>
                <c:pt idx="125">
                  <c:v>31768</c:v>
                </c:pt>
                <c:pt idx="126">
                  <c:v>32061</c:v>
                </c:pt>
                <c:pt idx="127">
                  <c:v>32088</c:v>
                </c:pt>
                <c:pt idx="128">
                  <c:v>32722</c:v>
                </c:pt>
                <c:pt idx="129">
                  <c:v>33123.5</c:v>
                </c:pt>
                <c:pt idx="130">
                  <c:v>33128.5</c:v>
                </c:pt>
                <c:pt idx="131">
                  <c:v>33175</c:v>
                </c:pt>
                <c:pt idx="132">
                  <c:v>33180</c:v>
                </c:pt>
                <c:pt idx="133">
                  <c:v>33228</c:v>
                </c:pt>
                <c:pt idx="134">
                  <c:v>33238.5</c:v>
                </c:pt>
                <c:pt idx="135">
                  <c:v>33238.5</c:v>
                </c:pt>
                <c:pt idx="136">
                  <c:v>33288</c:v>
                </c:pt>
                <c:pt idx="137">
                  <c:v>33295</c:v>
                </c:pt>
                <c:pt idx="138">
                  <c:v>33300</c:v>
                </c:pt>
                <c:pt idx="139">
                  <c:v>33353</c:v>
                </c:pt>
                <c:pt idx="140">
                  <c:v>33356.5</c:v>
                </c:pt>
                <c:pt idx="141">
                  <c:v>33360</c:v>
                </c:pt>
                <c:pt idx="142">
                  <c:v>33370.5</c:v>
                </c:pt>
                <c:pt idx="143">
                  <c:v>33780.5</c:v>
                </c:pt>
                <c:pt idx="144">
                  <c:v>33815</c:v>
                </c:pt>
                <c:pt idx="145">
                  <c:v>33818.5</c:v>
                </c:pt>
                <c:pt idx="146">
                  <c:v>33827</c:v>
                </c:pt>
                <c:pt idx="147">
                  <c:v>33835.5</c:v>
                </c:pt>
                <c:pt idx="148">
                  <c:v>33851</c:v>
                </c:pt>
                <c:pt idx="149">
                  <c:v>33938.5</c:v>
                </c:pt>
                <c:pt idx="150">
                  <c:v>33960.5</c:v>
                </c:pt>
                <c:pt idx="151">
                  <c:v>34294</c:v>
                </c:pt>
                <c:pt idx="152">
                  <c:v>34398</c:v>
                </c:pt>
                <c:pt idx="153">
                  <c:v>34398.5</c:v>
                </c:pt>
                <c:pt idx="154">
                  <c:v>34398.5</c:v>
                </c:pt>
                <c:pt idx="155">
                  <c:v>34398.5</c:v>
                </c:pt>
                <c:pt idx="156">
                  <c:v>34595.5</c:v>
                </c:pt>
                <c:pt idx="157">
                  <c:v>34595.5</c:v>
                </c:pt>
                <c:pt idx="158">
                  <c:v>34607.5</c:v>
                </c:pt>
                <c:pt idx="159">
                  <c:v>35002.5</c:v>
                </c:pt>
                <c:pt idx="160">
                  <c:v>35002.5</c:v>
                </c:pt>
                <c:pt idx="161">
                  <c:v>35002.5</c:v>
                </c:pt>
                <c:pt idx="162">
                  <c:v>35003</c:v>
                </c:pt>
                <c:pt idx="163">
                  <c:v>35114</c:v>
                </c:pt>
                <c:pt idx="164">
                  <c:v>35117.5</c:v>
                </c:pt>
                <c:pt idx="165">
                  <c:v>35126</c:v>
                </c:pt>
                <c:pt idx="166">
                  <c:v>35159</c:v>
                </c:pt>
                <c:pt idx="167">
                  <c:v>35218.5</c:v>
                </c:pt>
                <c:pt idx="168">
                  <c:v>35218.5</c:v>
                </c:pt>
                <c:pt idx="169">
                  <c:v>35218.5</c:v>
                </c:pt>
                <c:pt idx="170">
                  <c:v>35577.5</c:v>
                </c:pt>
                <c:pt idx="171">
                  <c:v>35589.5</c:v>
                </c:pt>
                <c:pt idx="172">
                  <c:v>35613.5</c:v>
                </c:pt>
                <c:pt idx="173">
                  <c:v>35622</c:v>
                </c:pt>
                <c:pt idx="174">
                  <c:v>35630.5</c:v>
                </c:pt>
                <c:pt idx="175">
                  <c:v>35630.5</c:v>
                </c:pt>
                <c:pt idx="176">
                  <c:v>35661.5</c:v>
                </c:pt>
                <c:pt idx="177">
                  <c:v>35661.5</c:v>
                </c:pt>
                <c:pt idx="178">
                  <c:v>35765</c:v>
                </c:pt>
                <c:pt idx="179">
                  <c:v>35790</c:v>
                </c:pt>
                <c:pt idx="180">
                  <c:v>35790</c:v>
                </c:pt>
                <c:pt idx="181">
                  <c:v>35790</c:v>
                </c:pt>
                <c:pt idx="182">
                  <c:v>35793</c:v>
                </c:pt>
                <c:pt idx="183">
                  <c:v>35805</c:v>
                </c:pt>
                <c:pt idx="184">
                  <c:v>35822.5</c:v>
                </c:pt>
                <c:pt idx="185">
                  <c:v>35829.5</c:v>
                </c:pt>
                <c:pt idx="186">
                  <c:v>35829.5</c:v>
                </c:pt>
                <c:pt idx="187">
                  <c:v>36254</c:v>
                </c:pt>
                <c:pt idx="188">
                  <c:v>36262</c:v>
                </c:pt>
                <c:pt idx="189">
                  <c:v>36278</c:v>
                </c:pt>
                <c:pt idx="190">
                  <c:v>36313.5</c:v>
                </c:pt>
                <c:pt idx="191">
                  <c:v>36362</c:v>
                </c:pt>
                <c:pt idx="192">
                  <c:v>36379</c:v>
                </c:pt>
                <c:pt idx="193">
                  <c:v>36422</c:v>
                </c:pt>
                <c:pt idx="194">
                  <c:v>36497</c:v>
                </c:pt>
                <c:pt idx="195">
                  <c:v>36521</c:v>
                </c:pt>
                <c:pt idx="196">
                  <c:v>36940</c:v>
                </c:pt>
                <c:pt idx="197">
                  <c:v>37000</c:v>
                </c:pt>
                <c:pt idx="198">
                  <c:v>37041</c:v>
                </c:pt>
                <c:pt idx="199">
                  <c:v>37041</c:v>
                </c:pt>
                <c:pt idx="200">
                  <c:v>37041</c:v>
                </c:pt>
                <c:pt idx="201">
                  <c:v>37062</c:v>
                </c:pt>
                <c:pt idx="202">
                  <c:v>37062</c:v>
                </c:pt>
                <c:pt idx="203">
                  <c:v>37511.5</c:v>
                </c:pt>
                <c:pt idx="204">
                  <c:v>37544</c:v>
                </c:pt>
                <c:pt idx="205">
                  <c:v>37691.5</c:v>
                </c:pt>
                <c:pt idx="206">
                  <c:v>37697</c:v>
                </c:pt>
                <c:pt idx="207">
                  <c:v>38256</c:v>
                </c:pt>
                <c:pt idx="208">
                  <c:v>38256</c:v>
                </c:pt>
                <c:pt idx="209">
                  <c:v>38256</c:v>
                </c:pt>
                <c:pt idx="210">
                  <c:v>38313</c:v>
                </c:pt>
                <c:pt idx="211">
                  <c:v>38337</c:v>
                </c:pt>
                <c:pt idx="212">
                  <c:v>15452</c:v>
                </c:pt>
                <c:pt idx="213">
                  <c:v>19457</c:v>
                </c:pt>
                <c:pt idx="214">
                  <c:v>16260</c:v>
                </c:pt>
                <c:pt idx="215">
                  <c:v>36968.5</c:v>
                </c:pt>
                <c:pt idx="216">
                  <c:v>15728</c:v>
                </c:pt>
                <c:pt idx="217">
                  <c:v>16483</c:v>
                </c:pt>
                <c:pt idx="218">
                  <c:v>16871</c:v>
                </c:pt>
                <c:pt idx="219">
                  <c:v>18194</c:v>
                </c:pt>
                <c:pt idx="220">
                  <c:v>18362</c:v>
                </c:pt>
                <c:pt idx="221">
                  <c:v>18733</c:v>
                </c:pt>
                <c:pt idx="222">
                  <c:v>20092</c:v>
                </c:pt>
                <c:pt idx="223">
                  <c:v>20888</c:v>
                </c:pt>
                <c:pt idx="224">
                  <c:v>26845</c:v>
                </c:pt>
                <c:pt idx="225">
                  <c:v>35218.5</c:v>
                </c:pt>
                <c:pt idx="226">
                  <c:v>36970</c:v>
                </c:pt>
                <c:pt idx="227">
                  <c:v>35661.5</c:v>
                </c:pt>
                <c:pt idx="228">
                  <c:v>35790</c:v>
                </c:pt>
                <c:pt idx="229">
                  <c:v>38256</c:v>
                </c:pt>
                <c:pt idx="230">
                  <c:v>27576</c:v>
                </c:pt>
                <c:pt idx="231">
                  <c:v>30078</c:v>
                </c:pt>
                <c:pt idx="232">
                  <c:v>30771</c:v>
                </c:pt>
                <c:pt idx="233">
                  <c:v>31378</c:v>
                </c:pt>
                <c:pt idx="234">
                  <c:v>31435</c:v>
                </c:pt>
                <c:pt idx="235">
                  <c:v>32041</c:v>
                </c:pt>
                <c:pt idx="236">
                  <c:v>32046</c:v>
                </c:pt>
                <c:pt idx="237">
                  <c:v>32561</c:v>
                </c:pt>
                <c:pt idx="238">
                  <c:v>32579</c:v>
                </c:pt>
                <c:pt idx="239">
                  <c:v>32675.5</c:v>
                </c:pt>
                <c:pt idx="240">
                  <c:v>32681</c:v>
                </c:pt>
                <c:pt idx="241">
                  <c:v>32789</c:v>
                </c:pt>
                <c:pt idx="242">
                  <c:v>33201</c:v>
                </c:pt>
                <c:pt idx="243">
                  <c:v>33992</c:v>
                </c:pt>
                <c:pt idx="244">
                  <c:v>34315</c:v>
                </c:pt>
                <c:pt idx="245">
                  <c:v>34363</c:v>
                </c:pt>
                <c:pt idx="246">
                  <c:v>34513</c:v>
                </c:pt>
                <c:pt idx="247">
                  <c:v>34595.5</c:v>
                </c:pt>
                <c:pt idx="248">
                  <c:v>34595.5</c:v>
                </c:pt>
                <c:pt idx="249">
                  <c:v>35002.5</c:v>
                </c:pt>
                <c:pt idx="250">
                  <c:v>35002.5</c:v>
                </c:pt>
                <c:pt idx="251">
                  <c:v>35002.5</c:v>
                </c:pt>
                <c:pt idx="252">
                  <c:v>35218.5</c:v>
                </c:pt>
                <c:pt idx="253">
                  <c:v>35218.5</c:v>
                </c:pt>
                <c:pt idx="254">
                  <c:v>35630.5</c:v>
                </c:pt>
                <c:pt idx="255">
                  <c:v>35630.5</c:v>
                </c:pt>
                <c:pt idx="256">
                  <c:v>35661.5</c:v>
                </c:pt>
                <c:pt idx="257">
                  <c:v>35661.5</c:v>
                </c:pt>
                <c:pt idx="258">
                  <c:v>35790</c:v>
                </c:pt>
                <c:pt idx="259">
                  <c:v>35790</c:v>
                </c:pt>
                <c:pt idx="260">
                  <c:v>35829.5</c:v>
                </c:pt>
                <c:pt idx="261">
                  <c:v>35829.5</c:v>
                </c:pt>
                <c:pt idx="262">
                  <c:v>35845</c:v>
                </c:pt>
                <c:pt idx="263">
                  <c:v>36332.5</c:v>
                </c:pt>
                <c:pt idx="264">
                  <c:v>36404.5</c:v>
                </c:pt>
                <c:pt idx="265">
                  <c:v>36459.5</c:v>
                </c:pt>
                <c:pt idx="266">
                  <c:v>36521</c:v>
                </c:pt>
                <c:pt idx="267">
                  <c:v>36872.5</c:v>
                </c:pt>
                <c:pt idx="268">
                  <c:v>37003.5</c:v>
                </c:pt>
                <c:pt idx="269">
                  <c:v>37031</c:v>
                </c:pt>
                <c:pt idx="270">
                  <c:v>37048</c:v>
                </c:pt>
                <c:pt idx="271">
                  <c:v>37125</c:v>
                </c:pt>
                <c:pt idx="272">
                  <c:v>37697</c:v>
                </c:pt>
                <c:pt idx="273">
                  <c:v>33238.5</c:v>
                </c:pt>
                <c:pt idx="274">
                  <c:v>33818.5</c:v>
                </c:pt>
                <c:pt idx="275">
                  <c:v>33960.5</c:v>
                </c:pt>
                <c:pt idx="276">
                  <c:v>34398.5</c:v>
                </c:pt>
                <c:pt idx="277">
                  <c:v>34398.5</c:v>
                </c:pt>
                <c:pt idx="278">
                  <c:v>34398.5</c:v>
                </c:pt>
                <c:pt idx="279">
                  <c:v>34595.5</c:v>
                </c:pt>
                <c:pt idx="280">
                  <c:v>34595.5</c:v>
                </c:pt>
                <c:pt idx="281">
                  <c:v>35002.5</c:v>
                </c:pt>
                <c:pt idx="282">
                  <c:v>35002.5</c:v>
                </c:pt>
                <c:pt idx="283">
                  <c:v>35218.5</c:v>
                </c:pt>
                <c:pt idx="284">
                  <c:v>35218.5</c:v>
                </c:pt>
                <c:pt idx="285">
                  <c:v>35218.5</c:v>
                </c:pt>
                <c:pt idx="286">
                  <c:v>35661.5</c:v>
                </c:pt>
                <c:pt idx="287">
                  <c:v>35790</c:v>
                </c:pt>
                <c:pt idx="288">
                  <c:v>35829.5</c:v>
                </c:pt>
                <c:pt idx="289">
                  <c:v>35829.5</c:v>
                </c:pt>
                <c:pt idx="290">
                  <c:v>38256</c:v>
                </c:pt>
                <c:pt idx="291">
                  <c:v>38256</c:v>
                </c:pt>
                <c:pt idx="292">
                  <c:v>35790</c:v>
                </c:pt>
              </c:numCache>
            </c:numRef>
          </c:xVal>
          <c:yVal>
            <c:numRef>
              <c:f>'A (old)'!$M$21:$M$928</c:f>
              <c:numCache>
                <c:formatCode>General</c:formatCode>
                <c:ptCount val="90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AAF-45D9-94BC-AAF6E7EAB9C8}"/>
            </c:ext>
          </c:extLst>
        </c:ser>
        <c:ser>
          <c:idx val="6"/>
          <c:order val="6"/>
          <c:tx>
            <c:strRef>
              <c:f>'A (old)'!$N$20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(old)'!$F$21:$F$928</c:f>
              <c:numCache>
                <c:formatCode>General</c:formatCode>
                <c:ptCount val="908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24091</c:v>
                </c:pt>
                <c:pt idx="111">
                  <c:v>24410</c:v>
                </c:pt>
                <c:pt idx="112">
                  <c:v>24514</c:v>
                </c:pt>
                <c:pt idx="113">
                  <c:v>25135</c:v>
                </c:pt>
                <c:pt idx="114">
                  <c:v>25171</c:v>
                </c:pt>
                <c:pt idx="115">
                  <c:v>25243</c:v>
                </c:pt>
                <c:pt idx="116">
                  <c:v>26949</c:v>
                </c:pt>
                <c:pt idx="117">
                  <c:v>29375.5</c:v>
                </c:pt>
                <c:pt idx="118">
                  <c:v>29475</c:v>
                </c:pt>
                <c:pt idx="119">
                  <c:v>29478.5</c:v>
                </c:pt>
                <c:pt idx="120">
                  <c:v>29480</c:v>
                </c:pt>
                <c:pt idx="121">
                  <c:v>29971</c:v>
                </c:pt>
                <c:pt idx="122">
                  <c:v>30070.5</c:v>
                </c:pt>
                <c:pt idx="123">
                  <c:v>30078</c:v>
                </c:pt>
                <c:pt idx="124">
                  <c:v>31328.5</c:v>
                </c:pt>
                <c:pt idx="125">
                  <c:v>31768</c:v>
                </c:pt>
                <c:pt idx="126">
                  <c:v>32061</c:v>
                </c:pt>
                <c:pt idx="127">
                  <c:v>32088</c:v>
                </c:pt>
                <c:pt idx="128">
                  <c:v>32722</c:v>
                </c:pt>
                <c:pt idx="129">
                  <c:v>33123.5</c:v>
                </c:pt>
                <c:pt idx="130">
                  <c:v>33128.5</c:v>
                </c:pt>
                <c:pt idx="131">
                  <c:v>33175</c:v>
                </c:pt>
                <c:pt idx="132">
                  <c:v>33180</c:v>
                </c:pt>
                <c:pt idx="133">
                  <c:v>33228</c:v>
                </c:pt>
                <c:pt idx="134">
                  <c:v>33238.5</c:v>
                </c:pt>
                <c:pt idx="135">
                  <c:v>33238.5</c:v>
                </c:pt>
                <c:pt idx="136">
                  <c:v>33288</c:v>
                </c:pt>
                <c:pt idx="137">
                  <c:v>33295</c:v>
                </c:pt>
                <c:pt idx="138">
                  <c:v>33300</c:v>
                </c:pt>
                <c:pt idx="139">
                  <c:v>33353</c:v>
                </c:pt>
                <c:pt idx="140">
                  <c:v>33356.5</c:v>
                </c:pt>
                <c:pt idx="141">
                  <c:v>33360</c:v>
                </c:pt>
                <c:pt idx="142">
                  <c:v>33370.5</c:v>
                </c:pt>
                <c:pt idx="143">
                  <c:v>33780.5</c:v>
                </c:pt>
                <c:pt idx="144">
                  <c:v>33815</c:v>
                </c:pt>
                <c:pt idx="145">
                  <c:v>33818.5</c:v>
                </c:pt>
                <c:pt idx="146">
                  <c:v>33827</c:v>
                </c:pt>
                <c:pt idx="147">
                  <c:v>33835.5</c:v>
                </c:pt>
                <c:pt idx="148">
                  <c:v>33851</c:v>
                </c:pt>
                <c:pt idx="149">
                  <c:v>33938.5</c:v>
                </c:pt>
                <c:pt idx="150">
                  <c:v>33960.5</c:v>
                </c:pt>
                <c:pt idx="151">
                  <c:v>34294</c:v>
                </c:pt>
                <c:pt idx="152">
                  <c:v>34398</c:v>
                </c:pt>
                <c:pt idx="153">
                  <c:v>34398.5</c:v>
                </c:pt>
                <c:pt idx="154">
                  <c:v>34398.5</c:v>
                </c:pt>
                <c:pt idx="155">
                  <c:v>34398.5</c:v>
                </c:pt>
                <c:pt idx="156">
                  <c:v>34595.5</c:v>
                </c:pt>
                <c:pt idx="157">
                  <c:v>34595.5</c:v>
                </c:pt>
                <c:pt idx="158">
                  <c:v>34607.5</c:v>
                </c:pt>
                <c:pt idx="159">
                  <c:v>35002.5</c:v>
                </c:pt>
                <c:pt idx="160">
                  <c:v>35002.5</c:v>
                </c:pt>
                <c:pt idx="161">
                  <c:v>35002.5</c:v>
                </c:pt>
                <c:pt idx="162">
                  <c:v>35003</c:v>
                </c:pt>
                <c:pt idx="163">
                  <c:v>35114</c:v>
                </c:pt>
                <c:pt idx="164">
                  <c:v>35117.5</c:v>
                </c:pt>
                <c:pt idx="165">
                  <c:v>35126</c:v>
                </c:pt>
                <c:pt idx="166">
                  <c:v>35159</c:v>
                </c:pt>
                <c:pt idx="167">
                  <c:v>35218.5</c:v>
                </c:pt>
                <c:pt idx="168">
                  <c:v>35218.5</c:v>
                </c:pt>
                <c:pt idx="169">
                  <c:v>35218.5</c:v>
                </c:pt>
                <c:pt idx="170">
                  <c:v>35577.5</c:v>
                </c:pt>
                <c:pt idx="171">
                  <c:v>35589.5</c:v>
                </c:pt>
                <c:pt idx="172">
                  <c:v>35613.5</c:v>
                </c:pt>
                <c:pt idx="173">
                  <c:v>35622</c:v>
                </c:pt>
                <c:pt idx="174">
                  <c:v>35630.5</c:v>
                </c:pt>
                <c:pt idx="175">
                  <c:v>35630.5</c:v>
                </c:pt>
                <c:pt idx="176">
                  <c:v>35661.5</c:v>
                </c:pt>
                <c:pt idx="177">
                  <c:v>35661.5</c:v>
                </c:pt>
                <c:pt idx="178">
                  <c:v>35765</c:v>
                </c:pt>
                <c:pt idx="179">
                  <c:v>35790</c:v>
                </c:pt>
                <c:pt idx="180">
                  <c:v>35790</c:v>
                </c:pt>
                <c:pt idx="181">
                  <c:v>35790</c:v>
                </c:pt>
                <c:pt idx="182">
                  <c:v>35793</c:v>
                </c:pt>
                <c:pt idx="183">
                  <c:v>35805</c:v>
                </c:pt>
                <c:pt idx="184">
                  <c:v>35822.5</c:v>
                </c:pt>
                <c:pt idx="185">
                  <c:v>35829.5</c:v>
                </c:pt>
                <c:pt idx="186">
                  <c:v>35829.5</c:v>
                </c:pt>
                <c:pt idx="187">
                  <c:v>36254</c:v>
                </c:pt>
                <c:pt idx="188">
                  <c:v>36262</c:v>
                </c:pt>
                <c:pt idx="189">
                  <c:v>36278</c:v>
                </c:pt>
                <c:pt idx="190">
                  <c:v>36313.5</c:v>
                </c:pt>
                <c:pt idx="191">
                  <c:v>36362</c:v>
                </c:pt>
                <c:pt idx="192">
                  <c:v>36379</c:v>
                </c:pt>
                <c:pt idx="193">
                  <c:v>36422</c:v>
                </c:pt>
                <c:pt idx="194">
                  <c:v>36497</c:v>
                </c:pt>
                <c:pt idx="195">
                  <c:v>36521</c:v>
                </c:pt>
                <c:pt idx="196">
                  <c:v>36940</c:v>
                </c:pt>
                <c:pt idx="197">
                  <c:v>37000</c:v>
                </c:pt>
                <c:pt idx="198">
                  <c:v>37041</c:v>
                </c:pt>
                <c:pt idx="199">
                  <c:v>37041</c:v>
                </c:pt>
                <c:pt idx="200">
                  <c:v>37041</c:v>
                </c:pt>
                <c:pt idx="201">
                  <c:v>37062</c:v>
                </c:pt>
                <c:pt idx="202">
                  <c:v>37062</c:v>
                </c:pt>
                <c:pt idx="203">
                  <c:v>37511.5</c:v>
                </c:pt>
                <c:pt idx="204">
                  <c:v>37544</c:v>
                </c:pt>
                <c:pt idx="205">
                  <c:v>37691.5</c:v>
                </c:pt>
                <c:pt idx="206">
                  <c:v>37697</c:v>
                </c:pt>
                <c:pt idx="207">
                  <c:v>38256</c:v>
                </c:pt>
                <c:pt idx="208">
                  <c:v>38256</c:v>
                </c:pt>
                <c:pt idx="209">
                  <c:v>38256</c:v>
                </c:pt>
                <c:pt idx="210">
                  <c:v>38313</c:v>
                </c:pt>
                <c:pt idx="211">
                  <c:v>38337</c:v>
                </c:pt>
                <c:pt idx="212">
                  <c:v>15452</c:v>
                </c:pt>
                <c:pt idx="213">
                  <c:v>19457</c:v>
                </c:pt>
                <c:pt idx="214">
                  <c:v>16260</c:v>
                </c:pt>
                <c:pt idx="215">
                  <c:v>36968.5</c:v>
                </c:pt>
                <c:pt idx="216">
                  <c:v>15728</c:v>
                </c:pt>
                <c:pt idx="217">
                  <c:v>16483</c:v>
                </c:pt>
                <c:pt idx="218">
                  <c:v>16871</c:v>
                </c:pt>
                <c:pt idx="219">
                  <c:v>18194</c:v>
                </c:pt>
                <c:pt idx="220">
                  <c:v>18362</c:v>
                </c:pt>
                <c:pt idx="221">
                  <c:v>18733</c:v>
                </c:pt>
                <c:pt idx="222">
                  <c:v>20092</c:v>
                </c:pt>
                <c:pt idx="223">
                  <c:v>20888</c:v>
                </c:pt>
                <c:pt idx="224">
                  <c:v>26845</c:v>
                </c:pt>
                <c:pt idx="225">
                  <c:v>35218.5</c:v>
                </c:pt>
                <c:pt idx="226">
                  <c:v>36970</c:v>
                </c:pt>
                <c:pt idx="227">
                  <c:v>35661.5</c:v>
                </c:pt>
                <c:pt idx="228">
                  <c:v>35790</c:v>
                </c:pt>
                <c:pt idx="229">
                  <c:v>38256</c:v>
                </c:pt>
                <c:pt idx="230">
                  <c:v>27576</c:v>
                </c:pt>
                <c:pt idx="231">
                  <c:v>30078</c:v>
                </c:pt>
                <c:pt idx="232">
                  <c:v>30771</c:v>
                </c:pt>
                <c:pt idx="233">
                  <c:v>31378</c:v>
                </c:pt>
                <c:pt idx="234">
                  <c:v>31435</c:v>
                </c:pt>
                <c:pt idx="235">
                  <c:v>32041</c:v>
                </c:pt>
                <c:pt idx="236">
                  <c:v>32046</c:v>
                </c:pt>
                <c:pt idx="237">
                  <c:v>32561</c:v>
                </c:pt>
                <c:pt idx="238">
                  <c:v>32579</c:v>
                </c:pt>
                <c:pt idx="239">
                  <c:v>32675.5</c:v>
                </c:pt>
                <c:pt idx="240">
                  <c:v>32681</c:v>
                </c:pt>
                <c:pt idx="241">
                  <c:v>32789</c:v>
                </c:pt>
                <c:pt idx="242">
                  <c:v>33201</c:v>
                </c:pt>
                <c:pt idx="243">
                  <c:v>33992</c:v>
                </c:pt>
                <c:pt idx="244">
                  <c:v>34315</c:v>
                </c:pt>
                <c:pt idx="245">
                  <c:v>34363</c:v>
                </c:pt>
                <c:pt idx="246">
                  <c:v>34513</c:v>
                </c:pt>
                <c:pt idx="247">
                  <c:v>34595.5</c:v>
                </c:pt>
                <c:pt idx="248">
                  <c:v>34595.5</c:v>
                </c:pt>
                <c:pt idx="249">
                  <c:v>35002.5</c:v>
                </c:pt>
                <c:pt idx="250">
                  <c:v>35002.5</c:v>
                </c:pt>
                <c:pt idx="251">
                  <c:v>35002.5</c:v>
                </c:pt>
                <c:pt idx="252">
                  <c:v>35218.5</c:v>
                </c:pt>
                <c:pt idx="253">
                  <c:v>35218.5</c:v>
                </c:pt>
                <c:pt idx="254">
                  <c:v>35630.5</c:v>
                </c:pt>
                <c:pt idx="255">
                  <c:v>35630.5</c:v>
                </c:pt>
                <c:pt idx="256">
                  <c:v>35661.5</c:v>
                </c:pt>
                <c:pt idx="257">
                  <c:v>35661.5</c:v>
                </c:pt>
                <c:pt idx="258">
                  <c:v>35790</c:v>
                </c:pt>
                <c:pt idx="259">
                  <c:v>35790</c:v>
                </c:pt>
                <c:pt idx="260">
                  <c:v>35829.5</c:v>
                </c:pt>
                <c:pt idx="261">
                  <c:v>35829.5</c:v>
                </c:pt>
                <c:pt idx="262">
                  <c:v>35845</c:v>
                </c:pt>
                <c:pt idx="263">
                  <c:v>36332.5</c:v>
                </c:pt>
                <c:pt idx="264">
                  <c:v>36404.5</c:v>
                </c:pt>
                <c:pt idx="265">
                  <c:v>36459.5</c:v>
                </c:pt>
                <c:pt idx="266">
                  <c:v>36521</c:v>
                </c:pt>
                <c:pt idx="267">
                  <c:v>36872.5</c:v>
                </c:pt>
                <c:pt idx="268">
                  <c:v>37003.5</c:v>
                </c:pt>
                <c:pt idx="269">
                  <c:v>37031</c:v>
                </c:pt>
                <c:pt idx="270">
                  <c:v>37048</c:v>
                </c:pt>
                <c:pt idx="271">
                  <c:v>37125</c:v>
                </c:pt>
                <c:pt idx="272">
                  <c:v>37697</c:v>
                </c:pt>
                <c:pt idx="273">
                  <c:v>33238.5</c:v>
                </c:pt>
                <c:pt idx="274">
                  <c:v>33818.5</c:v>
                </c:pt>
                <c:pt idx="275">
                  <c:v>33960.5</c:v>
                </c:pt>
                <c:pt idx="276">
                  <c:v>34398.5</c:v>
                </c:pt>
                <c:pt idx="277">
                  <c:v>34398.5</c:v>
                </c:pt>
                <c:pt idx="278">
                  <c:v>34398.5</c:v>
                </c:pt>
                <c:pt idx="279">
                  <c:v>34595.5</c:v>
                </c:pt>
                <c:pt idx="280">
                  <c:v>34595.5</c:v>
                </c:pt>
                <c:pt idx="281">
                  <c:v>35002.5</c:v>
                </c:pt>
                <c:pt idx="282">
                  <c:v>35002.5</c:v>
                </c:pt>
                <c:pt idx="283">
                  <c:v>35218.5</c:v>
                </c:pt>
                <c:pt idx="284">
                  <c:v>35218.5</c:v>
                </c:pt>
                <c:pt idx="285">
                  <c:v>35218.5</c:v>
                </c:pt>
                <c:pt idx="286">
                  <c:v>35661.5</c:v>
                </c:pt>
                <c:pt idx="287">
                  <c:v>35790</c:v>
                </c:pt>
                <c:pt idx="288">
                  <c:v>35829.5</c:v>
                </c:pt>
                <c:pt idx="289">
                  <c:v>35829.5</c:v>
                </c:pt>
                <c:pt idx="290">
                  <c:v>38256</c:v>
                </c:pt>
                <c:pt idx="291">
                  <c:v>38256</c:v>
                </c:pt>
                <c:pt idx="292">
                  <c:v>35790</c:v>
                </c:pt>
              </c:numCache>
            </c:numRef>
          </c:xVal>
          <c:yVal>
            <c:numRef>
              <c:f>'A (old)'!$N$21:$N$928</c:f>
              <c:numCache>
                <c:formatCode>General</c:formatCode>
                <c:ptCount val="908"/>
                <c:pt idx="0">
                  <c:v>3.4619599999132333E-2</c:v>
                </c:pt>
                <c:pt idx="1">
                  <c:v>2.5306899995484855E-2</c:v>
                </c:pt>
                <c:pt idx="2">
                  <c:v>3.7946549993648659E-2</c:v>
                </c:pt>
                <c:pt idx="3">
                  <c:v>3.1964899997547036E-2</c:v>
                </c:pt>
                <c:pt idx="4">
                  <c:v>3.0604549996496644E-2</c:v>
                </c:pt>
                <c:pt idx="5">
                  <c:v>1.5878999984124675E-3</c:v>
                </c:pt>
                <c:pt idx="6">
                  <c:v>1.9193699998140801E-2</c:v>
                </c:pt>
                <c:pt idx="7">
                  <c:v>1.3545299996621907E-2</c:v>
                </c:pt>
                <c:pt idx="8">
                  <c:v>5.4029999955673702E-3</c:v>
                </c:pt>
                <c:pt idx="9">
                  <c:v>2.6402999996207654E-2</c:v>
                </c:pt>
                <c:pt idx="10">
                  <c:v>7.230299997900147E-3</c:v>
                </c:pt>
                <c:pt idx="11">
                  <c:v>4.0556100000685547E-2</c:v>
                </c:pt>
                <c:pt idx="12">
                  <c:v>3.9884899997559842E-2</c:v>
                </c:pt>
                <c:pt idx="13">
                  <c:v>3.1664999987697229E-3</c:v>
                </c:pt>
                <c:pt idx="14">
                  <c:v>9.54710000223713E-3</c:v>
                </c:pt>
                <c:pt idx="15">
                  <c:v>-1.5884400003415067E-2</c:v>
                </c:pt>
                <c:pt idx="16">
                  <c:v>-2.0084499999938998E-2</c:v>
                </c:pt>
                <c:pt idx="17">
                  <c:v>-1.8381300003966317E-2</c:v>
                </c:pt>
                <c:pt idx="18">
                  <c:v>-5.3813000049558468E-3</c:v>
                </c:pt>
                <c:pt idx="19">
                  <c:v>0</c:v>
                </c:pt>
                <c:pt idx="20">
                  <c:v>8.8926999960676767E-3</c:v>
                </c:pt>
                <c:pt idx="21">
                  <c:v>2.2896599999512546E-2</c:v>
                </c:pt>
                <c:pt idx="22">
                  <c:v>1.4293100000941195E-2</c:v>
                </c:pt>
                <c:pt idx="23">
                  <c:v>7.9513999953633174E-3</c:v>
                </c:pt>
                <c:pt idx="24">
                  <c:v>-1.6970000069704838E-3</c:v>
                </c:pt>
                <c:pt idx="25">
                  <c:v>2.8654599998844787E-2</c:v>
                </c:pt>
                <c:pt idx="26">
                  <c:v>3.0609999957960099E-3</c:v>
                </c:pt>
                <c:pt idx="27">
                  <c:v>2.5467399995250162E-2</c:v>
                </c:pt>
                <c:pt idx="28">
                  <c:v>1.349499994830694E-3</c:v>
                </c:pt>
                <c:pt idx="29">
                  <c:v>-9.9998000005143695E-3</c:v>
                </c:pt>
                <c:pt idx="30">
                  <c:v>2.2154699996463023E-2</c:v>
                </c:pt>
                <c:pt idx="31">
                  <c:v>-1.1286700006166939E-2</c:v>
                </c:pt>
                <c:pt idx="32">
                  <c:v>6.7132999975001439E-3</c:v>
                </c:pt>
                <c:pt idx="33">
                  <c:v>2.8164600000309292E-2</c:v>
                </c:pt>
                <c:pt idx="34">
                  <c:v>3.8624999942840077E-3</c:v>
                </c:pt>
                <c:pt idx="35">
                  <c:v>-4.753900007926859E-3</c:v>
                </c:pt>
                <c:pt idx="36">
                  <c:v>-1.3185400006477721E-2</c:v>
                </c:pt>
                <c:pt idx="37">
                  <c:v>-3.5457500052871183E-3</c:v>
                </c:pt>
                <c:pt idx="38">
                  <c:v>-6.3923999987309799E-3</c:v>
                </c:pt>
                <c:pt idx="39">
                  <c:v>-4.9959000025410205E-3</c:v>
                </c:pt>
                <c:pt idx="40">
                  <c:v>1.6004099998099264E-2</c:v>
                </c:pt>
                <c:pt idx="41">
                  <c:v>-2.5986000000557397E-2</c:v>
                </c:pt>
                <c:pt idx="42">
                  <c:v>-2.7767000065068714E-3</c:v>
                </c:pt>
                <c:pt idx="43">
                  <c:v>-1.4221099998394493E-2</c:v>
                </c:pt>
                <c:pt idx="44">
                  <c:v>-4.779800001415424E-3</c:v>
                </c:pt>
                <c:pt idx="45">
                  <c:v>-6.7980000312672928E-4</c:v>
                </c:pt>
                <c:pt idx="46">
                  <c:v>2.3109499990823679E-2</c:v>
                </c:pt>
                <c:pt idx="47">
                  <c:v>1.6164299995580222E-2</c:v>
                </c:pt>
                <c:pt idx="48">
                  <c:v>7.2289999661734328E-4</c:v>
                </c:pt>
                <c:pt idx="49">
                  <c:v>-2.8806000045733526E-3</c:v>
                </c:pt>
                <c:pt idx="50">
                  <c:v>8.5159000009298325E-3</c:v>
                </c:pt>
                <c:pt idx="51">
                  <c:v>1.9515899999532849E-2</c:v>
                </c:pt>
                <c:pt idx="52">
                  <c:v>-5.0065500035998411E-3</c:v>
                </c:pt>
                <c:pt idx="53">
                  <c:v>-1.3529000003472902E-2</c:v>
                </c:pt>
                <c:pt idx="54">
                  <c:v>2.1922299994912464E-2</c:v>
                </c:pt>
                <c:pt idx="55">
                  <c:v>9.8773999998229556E-3</c:v>
                </c:pt>
                <c:pt idx="56">
                  <c:v>-1.0138950005057268E-2</c:v>
                </c:pt>
                <c:pt idx="57">
                  <c:v>1.1131599996588193E-2</c:v>
                </c:pt>
                <c:pt idx="58">
                  <c:v>-6.9478500008699484E-3</c:v>
                </c:pt>
                <c:pt idx="59">
                  <c:v>-1.7400001524947584E-5</c:v>
                </c:pt>
                <c:pt idx="60">
                  <c:v>3.3739999344106764E-4</c:v>
                </c:pt>
                <c:pt idx="76">
                  <c:v>6.3348999974550679E-3</c:v>
                </c:pt>
                <c:pt idx="79">
                  <c:v>4.651950002880767E-3</c:v>
                </c:pt>
                <c:pt idx="86">
                  <c:v>2.1767450001789257E-2</c:v>
                </c:pt>
                <c:pt idx="87">
                  <c:v>1.7048199995770119E-2</c:v>
                </c:pt>
                <c:pt idx="99">
                  <c:v>2.2445700000389479E-2</c:v>
                </c:pt>
                <c:pt idx="111">
                  <c:v>3.9712999998300802E-2</c:v>
                </c:pt>
                <c:pt idx="112">
                  <c:v>3.2760199996118899E-2</c:v>
                </c:pt>
                <c:pt idx="116">
                  <c:v>4.1855700001178775E-2</c:v>
                </c:pt>
                <c:pt idx="128">
                  <c:v>8.6354599996411707E-2</c:v>
                </c:pt>
                <c:pt idx="135">
                  <c:v>8.2303049995971378E-2</c:v>
                </c:pt>
                <c:pt idx="145">
                  <c:v>8.6117049999302253E-2</c:v>
                </c:pt>
                <c:pt idx="150">
                  <c:v>8.7427649996243417E-2</c:v>
                </c:pt>
                <c:pt idx="152">
                  <c:v>9.3661400002019946E-2</c:v>
                </c:pt>
                <c:pt idx="153">
                  <c:v>9.4051050000416581E-2</c:v>
                </c:pt>
                <c:pt idx="154">
                  <c:v>9.5731049994355999E-2</c:v>
                </c:pt>
                <c:pt idx="155">
                  <c:v>9.6741049994307104E-2</c:v>
                </c:pt>
                <c:pt idx="156">
                  <c:v>9.8913150002772454E-2</c:v>
                </c:pt>
                <c:pt idx="157">
                  <c:v>9.9513150002167094E-2</c:v>
                </c:pt>
                <c:pt idx="159">
                  <c:v>9.8348250001436099E-2</c:v>
                </c:pt>
                <c:pt idx="160">
                  <c:v>9.8848250003356952E-2</c:v>
                </c:pt>
                <c:pt idx="161">
                  <c:v>0.10024825000436977</c:v>
                </c:pt>
                <c:pt idx="162">
                  <c:v>9.7637899998517241E-2</c:v>
                </c:pt>
                <c:pt idx="166">
                  <c:v>9.7608699994452763E-2</c:v>
                </c:pt>
                <c:pt idx="167">
                  <c:v>9.7307049996743444E-2</c:v>
                </c:pt>
                <c:pt idx="168">
                  <c:v>9.8107049998361617E-2</c:v>
                </c:pt>
                <c:pt idx="169">
                  <c:v>9.860705000028247E-2</c:v>
                </c:pt>
                <c:pt idx="174">
                  <c:v>9.3308650000835769E-2</c:v>
                </c:pt>
                <c:pt idx="175">
                  <c:v>9.4008649997704197E-2</c:v>
                </c:pt>
                <c:pt idx="176">
                  <c:v>9.4726949995674659E-2</c:v>
                </c:pt>
                <c:pt idx="177">
                  <c:v>9.5526949997292832E-2</c:v>
                </c:pt>
                <c:pt idx="178">
                  <c:v>9.6064499994099606E-2</c:v>
                </c:pt>
                <c:pt idx="179">
                  <c:v>9.5707000000402331E-2</c:v>
                </c:pt>
                <c:pt idx="180">
                  <c:v>9.6007000000099652E-2</c:v>
                </c:pt>
                <c:pt idx="181">
                  <c:v>9.6107000004849397E-2</c:v>
                </c:pt>
                <c:pt idx="182">
                  <c:v>9.6284899998863693E-2</c:v>
                </c:pt>
                <c:pt idx="183">
                  <c:v>9.4536499993409961E-2</c:v>
                </c:pt>
                <c:pt idx="185">
                  <c:v>9.8129350000817794E-2</c:v>
                </c:pt>
                <c:pt idx="186">
                  <c:v>9.9229350002133287E-2</c:v>
                </c:pt>
                <c:pt idx="187">
                  <c:v>0.10204219999286579</c:v>
                </c:pt>
                <c:pt idx="189">
                  <c:v>0.10244539999985136</c:v>
                </c:pt>
                <c:pt idx="191">
                  <c:v>0.10300660000211792</c:v>
                </c:pt>
                <c:pt idx="192">
                  <c:v>0.10385469999891939</c:v>
                </c:pt>
                <c:pt idx="193">
                  <c:v>0.10546460000477964</c:v>
                </c:pt>
                <c:pt idx="195">
                  <c:v>0.10853530000167666</c:v>
                </c:pt>
                <c:pt idx="198">
                  <c:v>0.11205129999871133</c:v>
                </c:pt>
                <c:pt idx="199">
                  <c:v>0.11295129999780329</c:v>
                </c:pt>
                <c:pt idx="200">
                  <c:v>0.11315130000002682</c:v>
                </c:pt>
                <c:pt idx="201">
                  <c:v>0.1119165999989491</c:v>
                </c:pt>
                <c:pt idx="202">
                  <c:v>0.1119165999989491</c:v>
                </c:pt>
                <c:pt idx="206">
                  <c:v>0.10707209999236511</c:v>
                </c:pt>
                <c:pt idx="207">
                  <c:v>0.11332079999556299</c:v>
                </c:pt>
                <c:pt idx="208">
                  <c:v>0.11361079999915091</c:v>
                </c:pt>
                <c:pt idx="209">
                  <c:v>0.11392079999495763</c:v>
                </c:pt>
                <c:pt idx="210">
                  <c:v>0.11452089999511372</c:v>
                </c:pt>
                <c:pt idx="211">
                  <c:v>0.1158240999939153</c:v>
                </c:pt>
                <c:pt idx="212">
                  <c:v>5.7435999988229014E-3</c:v>
                </c:pt>
                <c:pt idx="213">
                  <c:v>9.3400999903678894E-3</c:v>
                </c:pt>
                <c:pt idx="214">
                  <c:v>-2.582000000984408E-3</c:v>
                </c:pt>
                <c:pt idx="215">
                  <c:v>0.1158020500006387</c:v>
                </c:pt>
                <c:pt idx="216">
                  <c:v>-2.0169600000372157E-2</c:v>
                </c:pt>
                <c:pt idx="217">
                  <c:v>-1.6298100003041327E-2</c:v>
                </c:pt>
                <c:pt idx="218">
                  <c:v>-6.929700008186046E-3</c:v>
                </c:pt>
                <c:pt idx="219">
                  <c:v>-1.4157999976305291E-3</c:v>
                </c:pt>
                <c:pt idx="220">
                  <c:v>-4.9340000987285748E-4</c:v>
                </c:pt>
                <c:pt idx="221">
                  <c:v>-8.8730999996187165E-3</c:v>
                </c:pt>
                <c:pt idx="222">
                  <c:v>-1.0304400006134529E-2</c:v>
                </c:pt>
                <c:pt idx="223">
                  <c:v>-1.7981600001803599E-2</c:v>
                </c:pt>
                <c:pt idx="224">
                  <c:v>1.7808500000683125E-2</c:v>
                </c:pt>
                <c:pt idx="225">
                  <c:v>9.8027050000382587E-2</c:v>
                </c:pt>
                <c:pt idx="226">
                  <c:v>0.11272099999769125</c:v>
                </c:pt>
                <c:pt idx="227">
                  <c:v>9.4756949998554774E-2</c:v>
                </c:pt>
                <c:pt idx="228">
                  <c:v>9.6147000003838912E-2</c:v>
                </c:pt>
                <c:pt idx="229">
                  <c:v>0.11390079999546288</c:v>
                </c:pt>
                <c:pt idx="230">
                  <c:v>4.9476799991680309E-2</c:v>
                </c:pt>
                <c:pt idx="231">
                  <c:v>6.6685399993730243E-2</c:v>
                </c:pt>
                <c:pt idx="232">
                  <c:v>7.4040299994521774E-2</c:v>
                </c:pt>
                <c:pt idx="233">
                  <c:v>6.8775399995502084E-2</c:v>
                </c:pt>
                <c:pt idx="234">
                  <c:v>6.8595500000810716E-2</c:v>
                </c:pt>
                <c:pt idx="235">
                  <c:v>7.3451299998851027E-2</c:v>
                </c:pt>
                <c:pt idx="236">
                  <c:v>7.6047800001106225E-2</c:v>
                </c:pt>
                <c:pt idx="237">
                  <c:v>8.6587300000246614E-2</c:v>
                </c:pt>
                <c:pt idx="238">
                  <c:v>8.5114699992118403E-2</c:v>
                </c:pt>
                <c:pt idx="239">
                  <c:v>8.9267149996885564E-2</c:v>
                </c:pt>
                <c:pt idx="240">
                  <c:v>8.510329999262467E-2</c:v>
                </c:pt>
                <c:pt idx="241">
                  <c:v>8.5067699998035096E-2</c:v>
                </c:pt>
                <c:pt idx="242">
                  <c:v>8.0139300000155345E-2</c:v>
                </c:pt>
                <c:pt idx="243">
                  <c:v>8.6065599993162323E-2</c:v>
                </c:pt>
                <c:pt idx="244">
                  <c:v>9.1879499996139202E-2</c:v>
                </c:pt>
                <c:pt idx="245">
                  <c:v>9.298589999525575E-2</c:v>
                </c:pt>
                <c:pt idx="246">
                  <c:v>9.3780899995181244E-2</c:v>
                </c:pt>
                <c:pt idx="247">
                  <c:v>9.8823150001408067E-2</c:v>
                </c:pt>
                <c:pt idx="248">
                  <c:v>9.9423150000802707E-2</c:v>
                </c:pt>
                <c:pt idx="249">
                  <c:v>9.8298249999061227E-2</c:v>
                </c:pt>
                <c:pt idx="250">
                  <c:v>9.879825000098208E-2</c:v>
                </c:pt>
                <c:pt idx="251">
                  <c:v>0.10019825000199489</c:v>
                </c:pt>
                <c:pt idx="252">
                  <c:v>9.7227049998764414E-2</c:v>
                </c:pt>
                <c:pt idx="253">
                  <c:v>9.852705000230344E-2</c:v>
                </c:pt>
                <c:pt idx="254">
                  <c:v>9.3298650004726369E-2</c:v>
                </c:pt>
                <c:pt idx="255">
                  <c:v>9.3998650001594797E-2</c:v>
                </c:pt>
                <c:pt idx="256">
                  <c:v>9.4656950001080986E-2</c:v>
                </c:pt>
                <c:pt idx="257">
                  <c:v>9.5456949995423201E-2</c:v>
                </c:pt>
                <c:pt idx="258">
                  <c:v>9.5647000001918059E-2</c:v>
                </c:pt>
                <c:pt idx="259">
                  <c:v>9.5947000001615379E-2</c:v>
                </c:pt>
                <c:pt idx="260">
                  <c:v>9.8079349998442922E-2</c:v>
                </c:pt>
                <c:pt idx="261">
                  <c:v>9.9179349999758415E-2</c:v>
                </c:pt>
                <c:pt idx="262">
                  <c:v>9.6208499999193009E-2</c:v>
                </c:pt>
                <c:pt idx="263">
                  <c:v>0.10536724999110447</c:v>
                </c:pt>
                <c:pt idx="264">
                  <c:v>0.10487684998952318</c:v>
                </c:pt>
                <c:pt idx="265">
                  <c:v>0.10983834999933606</c:v>
                </c:pt>
                <c:pt idx="266">
                  <c:v>0.1085153000021819</c:v>
                </c:pt>
                <c:pt idx="267">
                  <c:v>0.11368924999987939</c:v>
                </c:pt>
                <c:pt idx="268">
                  <c:v>0.10927754999283934</c:v>
                </c:pt>
                <c:pt idx="269">
                  <c:v>0.11265829999319976</c:v>
                </c:pt>
                <c:pt idx="270">
                  <c:v>0.11160639999434352</c:v>
                </c:pt>
                <c:pt idx="271">
                  <c:v>0.11171249999460997</c:v>
                </c:pt>
                <c:pt idx="272">
                  <c:v>0.10697209999489132</c:v>
                </c:pt>
                <c:pt idx="273">
                  <c:v>8.2313049999356735E-2</c:v>
                </c:pt>
                <c:pt idx="274">
                  <c:v>8.6107050003192853E-2</c:v>
                </c:pt>
                <c:pt idx="275">
                  <c:v>8.7467649995232932E-2</c:v>
                </c:pt>
                <c:pt idx="276">
                  <c:v>9.4101049995515496E-2</c:v>
                </c:pt>
                <c:pt idx="277">
                  <c:v>9.5701049998751841E-2</c:v>
                </c:pt>
                <c:pt idx="278">
                  <c:v>9.6701049995317589E-2</c:v>
                </c:pt>
                <c:pt idx="279">
                  <c:v>9.8923150006157812E-2</c:v>
                </c:pt>
                <c:pt idx="280">
                  <c:v>9.9523150005552452E-2</c:v>
                </c:pt>
                <c:pt idx="281">
                  <c:v>9.8898249998455867E-2</c:v>
                </c:pt>
                <c:pt idx="282">
                  <c:v>0.10029824999946868</c:v>
                </c:pt>
                <c:pt idx="283">
                  <c:v>9.7327050003514159E-2</c:v>
                </c:pt>
                <c:pt idx="284">
                  <c:v>9.8127049997856375E-2</c:v>
                </c:pt>
                <c:pt idx="285">
                  <c:v>9.8627049999777228E-2</c:v>
                </c:pt>
                <c:pt idx="286">
                  <c:v>9.5556950000172947E-2</c:v>
                </c:pt>
                <c:pt idx="287">
                  <c:v>9.5746999999391846E-2</c:v>
                </c:pt>
                <c:pt idx="288">
                  <c:v>9.8179350003192667E-2</c:v>
                </c:pt>
                <c:pt idx="289">
                  <c:v>9.9279349997232202E-2</c:v>
                </c:pt>
                <c:pt idx="290">
                  <c:v>0.11330079999606824</c:v>
                </c:pt>
                <c:pt idx="291">
                  <c:v>0.11360079999576556</c:v>
                </c:pt>
                <c:pt idx="292">
                  <c:v>9.6046999999089167E-2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AAF-45D9-94BC-AAF6E7EAB9C8}"/>
            </c:ext>
          </c:extLst>
        </c:ser>
        <c:ser>
          <c:idx val="7"/>
          <c:order val="7"/>
          <c:tx>
            <c:strRef>
              <c:f>'A (old)'!$O$20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(old)'!$F$21:$F$928</c:f>
              <c:numCache>
                <c:formatCode>General</c:formatCode>
                <c:ptCount val="908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24091</c:v>
                </c:pt>
                <c:pt idx="111">
                  <c:v>24410</c:v>
                </c:pt>
                <c:pt idx="112">
                  <c:v>24514</c:v>
                </c:pt>
                <c:pt idx="113">
                  <c:v>25135</c:v>
                </c:pt>
                <c:pt idx="114">
                  <c:v>25171</c:v>
                </c:pt>
                <c:pt idx="115">
                  <c:v>25243</c:v>
                </c:pt>
                <c:pt idx="116">
                  <c:v>26949</c:v>
                </c:pt>
                <c:pt idx="117">
                  <c:v>29375.5</c:v>
                </c:pt>
                <c:pt idx="118">
                  <c:v>29475</c:v>
                </c:pt>
                <c:pt idx="119">
                  <c:v>29478.5</c:v>
                </c:pt>
                <c:pt idx="120">
                  <c:v>29480</c:v>
                </c:pt>
                <c:pt idx="121">
                  <c:v>29971</c:v>
                </c:pt>
                <c:pt idx="122">
                  <c:v>30070.5</c:v>
                </c:pt>
                <c:pt idx="123">
                  <c:v>30078</c:v>
                </c:pt>
                <c:pt idx="124">
                  <c:v>31328.5</c:v>
                </c:pt>
                <c:pt idx="125">
                  <c:v>31768</c:v>
                </c:pt>
                <c:pt idx="126">
                  <c:v>32061</c:v>
                </c:pt>
                <c:pt idx="127">
                  <c:v>32088</c:v>
                </c:pt>
                <c:pt idx="128">
                  <c:v>32722</c:v>
                </c:pt>
                <c:pt idx="129">
                  <c:v>33123.5</c:v>
                </c:pt>
                <c:pt idx="130">
                  <c:v>33128.5</c:v>
                </c:pt>
                <c:pt idx="131">
                  <c:v>33175</c:v>
                </c:pt>
                <c:pt idx="132">
                  <c:v>33180</c:v>
                </c:pt>
                <c:pt idx="133">
                  <c:v>33228</c:v>
                </c:pt>
                <c:pt idx="134">
                  <c:v>33238.5</c:v>
                </c:pt>
                <c:pt idx="135">
                  <c:v>33238.5</c:v>
                </c:pt>
                <c:pt idx="136">
                  <c:v>33288</c:v>
                </c:pt>
                <c:pt idx="137">
                  <c:v>33295</c:v>
                </c:pt>
                <c:pt idx="138">
                  <c:v>33300</c:v>
                </c:pt>
                <c:pt idx="139">
                  <c:v>33353</c:v>
                </c:pt>
                <c:pt idx="140">
                  <c:v>33356.5</c:v>
                </c:pt>
                <c:pt idx="141">
                  <c:v>33360</c:v>
                </c:pt>
                <c:pt idx="142">
                  <c:v>33370.5</c:v>
                </c:pt>
                <c:pt idx="143">
                  <c:v>33780.5</c:v>
                </c:pt>
                <c:pt idx="144">
                  <c:v>33815</c:v>
                </c:pt>
                <c:pt idx="145">
                  <c:v>33818.5</c:v>
                </c:pt>
                <c:pt idx="146">
                  <c:v>33827</c:v>
                </c:pt>
                <c:pt idx="147">
                  <c:v>33835.5</c:v>
                </c:pt>
                <c:pt idx="148">
                  <c:v>33851</c:v>
                </c:pt>
                <c:pt idx="149">
                  <c:v>33938.5</c:v>
                </c:pt>
                <c:pt idx="150">
                  <c:v>33960.5</c:v>
                </c:pt>
                <c:pt idx="151">
                  <c:v>34294</c:v>
                </c:pt>
                <c:pt idx="152">
                  <c:v>34398</c:v>
                </c:pt>
                <c:pt idx="153">
                  <c:v>34398.5</c:v>
                </c:pt>
                <c:pt idx="154">
                  <c:v>34398.5</c:v>
                </c:pt>
                <c:pt idx="155">
                  <c:v>34398.5</c:v>
                </c:pt>
                <c:pt idx="156">
                  <c:v>34595.5</c:v>
                </c:pt>
                <c:pt idx="157">
                  <c:v>34595.5</c:v>
                </c:pt>
                <c:pt idx="158">
                  <c:v>34607.5</c:v>
                </c:pt>
                <c:pt idx="159">
                  <c:v>35002.5</c:v>
                </c:pt>
                <c:pt idx="160">
                  <c:v>35002.5</c:v>
                </c:pt>
                <c:pt idx="161">
                  <c:v>35002.5</c:v>
                </c:pt>
                <c:pt idx="162">
                  <c:v>35003</c:v>
                </c:pt>
                <c:pt idx="163">
                  <c:v>35114</c:v>
                </c:pt>
                <c:pt idx="164">
                  <c:v>35117.5</c:v>
                </c:pt>
                <c:pt idx="165">
                  <c:v>35126</c:v>
                </c:pt>
                <c:pt idx="166">
                  <c:v>35159</c:v>
                </c:pt>
                <c:pt idx="167">
                  <c:v>35218.5</c:v>
                </c:pt>
                <c:pt idx="168">
                  <c:v>35218.5</c:v>
                </c:pt>
                <c:pt idx="169">
                  <c:v>35218.5</c:v>
                </c:pt>
                <c:pt idx="170">
                  <c:v>35577.5</c:v>
                </c:pt>
                <c:pt idx="171">
                  <c:v>35589.5</c:v>
                </c:pt>
                <c:pt idx="172">
                  <c:v>35613.5</c:v>
                </c:pt>
                <c:pt idx="173">
                  <c:v>35622</c:v>
                </c:pt>
                <c:pt idx="174">
                  <c:v>35630.5</c:v>
                </c:pt>
                <c:pt idx="175">
                  <c:v>35630.5</c:v>
                </c:pt>
                <c:pt idx="176">
                  <c:v>35661.5</c:v>
                </c:pt>
                <c:pt idx="177">
                  <c:v>35661.5</c:v>
                </c:pt>
                <c:pt idx="178">
                  <c:v>35765</c:v>
                </c:pt>
                <c:pt idx="179">
                  <c:v>35790</c:v>
                </c:pt>
                <c:pt idx="180">
                  <c:v>35790</c:v>
                </c:pt>
                <c:pt idx="181">
                  <c:v>35790</c:v>
                </c:pt>
                <c:pt idx="182">
                  <c:v>35793</c:v>
                </c:pt>
                <c:pt idx="183">
                  <c:v>35805</c:v>
                </c:pt>
                <c:pt idx="184">
                  <c:v>35822.5</c:v>
                </c:pt>
                <c:pt idx="185">
                  <c:v>35829.5</c:v>
                </c:pt>
                <c:pt idx="186">
                  <c:v>35829.5</c:v>
                </c:pt>
                <c:pt idx="187">
                  <c:v>36254</c:v>
                </c:pt>
                <c:pt idx="188">
                  <c:v>36262</c:v>
                </c:pt>
                <c:pt idx="189">
                  <c:v>36278</c:v>
                </c:pt>
                <c:pt idx="190">
                  <c:v>36313.5</c:v>
                </c:pt>
                <c:pt idx="191">
                  <c:v>36362</c:v>
                </c:pt>
                <c:pt idx="192">
                  <c:v>36379</c:v>
                </c:pt>
                <c:pt idx="193">
                  <c:v>36422</c:v>
                </c:pt>
                <c:pt idx="194">
                  <c:v>36497</c:v>
                </c:pt>
                <c:pt idx="195">
                  <c:v>36521</c:v>
                </c:pt>
                <c:pt idx="196">
                  <c:v>36940</c:v>
                </c:pt>
                <c:pt idx="197">
                  <c:v>37000</c:v>
                </c:pt>
                <c:pt idx="198">
                  <c:v>37041</c:v>
                </c:pt>
                <c:pt idx="199">
                  <c:v>37041</c:v>
                </c:pt>
                <c:pt idx="200">
                  <c:v>37041</c:v>
                </c:pt>
                <c:pt idx="201">
                  <c:v>37062</c:v>
                </c:pt>
                <c:pt idx="202">
                  <c:v>37062</c:v>
                </c:pt>
                <c:pt idx="203">
                  <c:v>37511.5</c:v>
                </c:pt>
                <c:pt idx="204">
                  <c:v>37544</c:v>
                </c:pt>
                <c:pt idx="205">
                  <c:v>37691.5</c:v>
                </c:pt>
                <c:pt idx="206">
                  <c:v>37697</c:v>
                </c:pt>
                <c:pt idx="207">
                  <c:v>38256</c:v>
                </c:pt>
                <c:pt idx="208">
                  <c:v>38256</c:v>
                </c:pt>
                <c:pt idx="209">
                  <c:v>38256</c:v>
                </c:pt>
                <c:pt idx="210">
                  <c:v>38313</c:v>
                </c:pt>
                <c:pt idx="211">
                  <c:v>38337</c:v>
                </c:pt>
                <c:pt idx="212">
                  <c:v>15452</c:v>
                </c:pt>
                <c:pt idx="213">
                  <c:v>19457</c:v>
                </c:pt>
                <c:pt idx="214">
                  <c:v>16260</c:v>
                </c:pt>
                <c:pt idx="215">
                  <c:v>36968.5</c:v>
                </c:pt>
                <c:pt idx="216">
                  <c:v>15728</c:v>
                </c:pt>
                <c:pt idx="217">
                  <c:v>16483</c:v>
                </c:pt>
                <c:pt idx="218">
                  <c:v>16871</c:v>
                </c:pt>
                <c:pt idx="219">
                  <c:v>18194</c:v>
                </c:pt>
                <c:pt idx="220">
                  <c:v>18362</c:v>
                </c:pt>
                <c:pt idx="221">
                  <c:v>18733</c:v>
                </c:pt>
                <c:pt idx="222">
                  <c:v>20092</c:v>
                </c:pt>
                <c:pt idx="223">
                  <c:v>20888</c:v>
                </c:pt>
                <c:pt idx="224">
                  <c:v>26845</c:v>
                </c:pt>
                <c:pt idx="225">
                  <c:v>35218.5</c:v>
                </c:pt>
                <c:pt idx="226">
                  <c:v>36970</c:v>
                </c:pt>
                <c:pt idx="227">
                  <c:v>35661.5</c:v>
                </c:pt>
                <c:pt idx="228">
                  <c:v>35790</c:v>
                </c:pt>
                <c:pt idx="229">
                  <c:v>38256</c:v>
                </c:pt>
                <c:pt idx="230">
                  <c:v>27576</c:v>
                </c:pt>
                <c:pt idx="231">
                  <c:v>30078</c:v>
                </c:pt>
                <c:pt idx="232">
                  <c:v>30771</c:v>
                </c:pt>
                <c:pt idx="233">
                  <c:v>31378</c:v>
                </c:pt>
                <c:pt idx="234">
                  <c:v>31435</c:v>
                </c:pt>
                <c:pt idx="235">
                  <c:v>32041</c:v>
                </c:pt>
                <c:pt idx="236">
                  <c:v>32046</c:v>
                </c:pt>
                <c:pt idx="237">
                  <c:v>32561</c:v>
                </c:pt>
                <c:pt idx="238">
                  <c:v>32579</c:v>
                </c:pt>
                <c:pt idx="239">
                  <c:v>32675.5</c:v>
                </c:pt>
                <c:pt idx="240">
                  <c:v>32681</c:v>
                </c:pt>
                <c:pt idx="241">
                  <c:v>32789</c:v>
                </c:pt>
                <c:pt idx="242">
                  <c:v>33201</c:v>
                </c:pt>
                <c:pt idx="243">
                  <c:v>33992</c:v>
                </c:pt>
                <c:pt idx="244">
                  <c:v>34315</c:v>
                </c:pt>
                <c:pt idx="245">
                  <c:v>34363</c:v>
                </c:pt>
                <c:pt idx="246">
                  <c:v>34513</c:v>
                </c:pt>
                <c:pt idx="247">
                  <c:v>34595.5</c:v>
                </c:pt>
                <c:pt idx="248">
                  <c:v>34595.5</c:v>
                </c:pt>
                <c:pt idx="249">
                  <c:v>35002.5</c:v>
                </c:pt>
                <c:pt idx="250">
                  <c:v>35002.5</c:v>
                </c:pt>
                <c:pt idx="251">
                  <c:v>35002.5</c:v>
                </c:pt>
                <c:pt idx="252">
                  <c:v>35218.5</c:v>
                </c:pt>
                <c:pt idx="253">
                  <c:v>35218.5</c:v>
                </c:pt>
                <c:pt idx="254">
                  <c:v>35630.5</c:v>
                </c:pt>
                <c:pt idx="255">
                  <c:v>35630.5</c:v>
                </c:pt>
                <c:pt idx="256">
                  <c:v>35661.5</c:v>
                </c:pt>
                <c:pt idx="257">
                  <c:v>35661.5</c:v>
                </c:pt>
                <c:pt idx="258">
                  <c:v>35790</c:v>
                </c:pt>
                <c:pt idx="259">
                  <c:v>35790</c:v>
                </c:pt>
                <c:pt idx="260">
                  <c:v>35829.5</c:v>
                </c:pt>
                <c:pt idx="261">
                  <c:v>35829.5</c:v>
                </c:pt>
                <c:pt idx="262">
                  <c:v>35845</c:v>
                </c:pt>
                <c:pt idx="263">
                  <c:v>36332.5</c:v>
                </c:pt>
                <c:pt idx="264">
                  <c:v>36404.5</c:v>
                </c:pt>
                <c:pt idx="265">
                  <c:v>36459.5</c:v>
                </c:pt>
                <c:pt idx="266">
                  <c:v>36521</c:v>
                </c:pt>
                <c:pt idx="267">
                  <c:v>36872.5</c:v>
                </c:pt>
                <c:pt idx="268">
                  <c:v>37003.5</c:v>
                </c:pt>
                <c:pt idx="269">
                  <c:v>37031</c:v>
                </c:pt>
                <c:pt idx="270">
                  <c:v>37048</c:v>
                </c:pt>
                <c:pt idx="271">
                  <c:v>37125</c:v>
                </c:pt>
                <c:pt idx="272">
                  <c:v>37697</c:v>
                </c:pt>
                <c:pt idx="273">
                  <c:v>33238.5</c:v>
                </c:pt>
                <c:pt idx="274">
                  <c:v>33818.5</c:v>
                </c:pt>
                <c:pt idx="275">
                  <c:v>33960.5</c:v>
                </c:pt>
                <c:pt idx="276">
                  <c:v>34398.5</c:v>
                </c:pt>
                <c:pt idx="277">
                  <c:v>34398.5</c:v>
                </c:pt>
                <c:pt idx="278">
                  <c:v>34398.5</c:v>
                </c:pt>
                <c:pt idx="279">
                  <c:v>34595.5</c:v>
                </c:pt>
                <c:pt idx="280">
                  <c:v>34595.5</c:v>
                </c:pt>
                <c:pt idx="281">
                  <c:v>35002.5</c:v>
                </c:pt>
                <c:pt idx="282">
                  <c:v>35002.5</c:v>
                </c:pt>
                <c:pt idx="283">
                  <c:v>35218.5</c:v>
                </c:pt>
                <c:pt idx="284">
                  <c:v>35218.5</c:v>
                </c:pt>
                <c:pt idx="285">
                  <c:v>35218.5</c:v>
                </c:pt>
                <c:pt idx="286">
                  <c:v>35661.5</c:v>
                </c:pt>
                <c:pt idx="287">
                  <c:v>35790</c:v>
                </c:pt>
                <c:pt idx="288">
                  <c:v>35829.5</c:v>
                </c:pt>
                <c:pt idx="289">
                  <c:v>35829.5</c:v>
                </c:pt>
                <c:pt idx="290">
                  <c:v>38256</c:v>
                </c:pt>
                <c:pt idx="291">
                  <c:v>38256</c:v>
                </c:pt>
                <c:pt idx="292">
                  <c:v>35790</c:v>
                </c:pt>
              </c:numCache>
            </c:numRef>
          </c:xVal>
          <c:yVal>
            <c:numRef>
              <c:f>'A (old)'!$O$21:$O$928</c:f>
              <c:numCache>
                <c:formatCode>General</c:formatCode>
                <c:ptCount val="908"/>
                <c:pt idx="116">
                  <c:v>4.6752689321923696E-2</c:v>
                </c:pt>
                <c:pt idx="119">
                  <c:v>6.1982879639265187E-2</c:v>
                </c:pt>
                <c:pt idx="123">
                  <c:v>6.5592485923213095E-2</c:v>
                </c:pt>
                <c:pt idx="124">
                  <c:v>7.3121781432932631E-2</c:v>
                </c:pt>
                <c:pt idx="125">
                  <c:v>7.5768023237428206E-2</c:v>
                </c:pt>
                <c:pt idx="126">
                  <c:v>7.7532184440425284E-2</c:v>
                </c:pt>
                <c:pt idx="127">
                  <c:v>7.7694752196332845E-2</c:v>
                </c:pt>
                <c:pt idx="128">
                  <c:v>8.1512083946162661E-2</c:v>
                </c:pt>
                <c:pt idx="129">
                  <c:v>8.3929526686788325E-2</c:v>
                </c:pt>
                <c:pt idx="130">
                  <c:v>8.3959631826771214E-2</c:v>
                </c:pt>
                <c:pt idx="131">
                  <c:v>8.4239609628612044E-2</c:v>
                </c:pt>
                <c:pt idx="132">
                  <c:v>8.4269714768594933E-2</c:v>
                </c:pt>
                <c:pt idx="133">
                  <c:v>8.4558724112430622E-2</c:v>
                </c:pt>
                <c:pt idx="134">
                  <c:v>8.4621944906394686E-2</c:v>
                </c:pt>
                <c:pt idx="135">
                  <c:v>8.4621944906394686E-2</c:v>
                </c:pt>
                <c:pt idx="136">
                  <c:v>8.4919985792225233E-2</c:v>
                </c:pt>
                <c:pt idx="137">
                  <c:v>8.4962132988201267E-2</c:v>
                </c:pt>
                <c:pt idx="138">
                  <c:v>8.4992238128184155E-2</c:v>
                </c:pt>
                <c:pt idx="139">
                  <c:v>8.5311352612002733E-2</c:v>
                </c:pt>
                <c:pt idx="140">
                  <c:v>8.5332426209990764E-2</c:v>
                </c:pt>
                <c:pt idx="141">
                  <c:v>8.5353499807978794E-2</c:v>
                </c:pt>
                <c:pt idx="142">
                  <c:v>8.541672060194283E-2</c:v>
                </c:pt>
                <c:pt idx="143">
                  <c:v>8.7885342080539414E-2</c:v>
                </c:pt>
                <c:pt idx="144">
                  <c:v>8.8093067546421322E-2</c:v>
                </c:pt>
                <c:pt idx="145">
                  <c:v>8.8114141144409325E-2</c:v>
                </c:pt>
                <c:pt idx="146">
                  <c:v>8.8165319882380244E-2</c:v>
                </c:pt>
                <c:pt idx="147">
                  <c:v>8.8216498620351136E-2</c:v>
                </c:pt>
                <c:pt idx="148">
                  <c:v>8.8309824554298089E-2</c:v>
                </c:pt>
                <c:pt idx="149">
                  <c:v>8.8836664503998575E-2</c:v>
                </c:pt>
                <c:pt idx="150">
                  <c:v>8.8969127119923275E-2</c:v>
                </c:pt>
                <c:pt idx="151">
                  <c:v>9.0977139956781694E-2</c:v>
                </c:pt>
                <c:pt idx="152">
                  <c:v>9.1603326868425705E-2</c:v>
                </c:pt>
                <c:pt idx="153">
                  <c:v>9.1606337382423991E-2</c:v>
                </c:pt>
                <c:pt idx="154">
                  <c:v>9.1606337382423991E-2</c:v>
                </c:pt>
                <c:pt idx="155">
                  <c:v>9.1606337382423991E-2</c:v>
                </c:pt>
                <c:pt idx="156">
                  <c:v>9.2792479897749663E-2</c:v>
                </c:pt>
                <c:pt idx="157">
                  <c:v>9.2792479897749663E-2</c:v>
                </c:pt>
                <c:pt idx="158">
                  <c:v>9.2864732233708586E-2</c:v>
                </c:pt>
                <c:pt idx="159">
                  <c:v>9.5243038292356502E-2</c:v>
                </c:pt>
                <c:pt idx="160">
                  <c:v>9.5243038292356502E-2</c:v>
                </c:pt>
                <c:pt idx="161">
                  <c:v>9.5243038292356502E-2</c:v>
                </c:pt>
                <c:pt idx="162">
                  <c:v>9.5246048806354788E-2</c:v>
                </c:pt>
                <c:pt idx="163">
                  <c:v>9.5914382913974833E-2</c:v>
                </c:pt>
                <c:pt idx="164">
                  <c:v>9.5935456511962836E-2</c:v>
                </c:pt>
                <c:pt idx="165">
                  <c:v>9.5986635249933755E-2</c:v>
                </c:pt>
                <c:pt idx="166">
                  <c:v>9.6185329173820805E-2</c:v>
                </c:pt>
                <c:pt idx="167">
                  <c:v>9.654358033961713E-2</c:v>
                </c:pt>
                <c:pt idx="168">
                  <c:v>9.654358033961713E-2</c:v>
                </c:pt>
                <c:pt idx="169">
                  <c:v>9.654358033961713E-2</c:v>
                </c:pt>
                <c:pt idx="170">
                  <c:v>9.8705129390388252E-2</c:v>
                </c:pt>
                <c:pt idx="171">
                  <c:v>9.8777381726347202E-2</c:v>
                </c:pt>
                <c:pt idx="172">
                  <c:v>9.8921886398265046E-2</c:v>
                </c:pt>
                <c:pt idx="173">
                  <c:v>9.8973065136235938E-2</c:v>
                </c:pt>
                <c:pt idx="174">
                  <c:v>9.9024243874206858E-2</c:v>
                </c:pt>
                <c:pt idx="175">
                  <c:v>9.9024243874206858E-2</c:v>
                </c:pt>
                <c:pt idx="176">
                  <c:v>9.9210895742100735E-2</c:v>
                </c:pt>
                <c:pt idx="177">
                  <c:v>9.9210895742100735E-2</c:v>
                </c:pt>
                <c:pt idx="178">
                  <c:v>9.983407213974646E-2</c:v>
                </c:pt>
                <c:pt idx="179">
                  <c:v>9.9984597839660877E-2</c:v>
                </c:pt>
                <c:pt idx="180">
                  <c:v>9.9984597839660877E-2</c:v>
                </c:pt>
                <c:pt idx="181">
                  <c:v>9.9984597839660877E-2</c:v>
                </c:pt>
                <c:pt idx="182">
                  <c:v>0.10000266092365059</c:v>
                </c:pt>
                <c:pt idx="183">
                  <c:v>0.10007491325960954</c:v>
                </c:pt>
                <c:pt idx="184">
                  <c:v>0.10018028124954964</c:v>
                </c:pt>
                <c:pt idx="185">
                  <c:v>0.10022242844552567</c:v>
                </c:pt>
                <c:pt idx="186">
                  <c:v>0.10022242844552567</c:v>
                </c:pt>
                <c:pt idx="187">
                  <c:v>0.10277835483007261</c:v>
                </c:pt>
                <c:pt idx="188">
                  <c:v>0.10282652305404522</c:v>
                </c:pt>
                <c:pt idx="189">
                  <c:v>0.10292285950199045</c:v>
                </c:pt>
                <c:pt idx="190">
                  <c:v>0.10313660599586894</c:v>
                </c:pt>
                <c:pt idx="191">
                  <c:v>0.10342862585370291</c:v>
                </c:pt>
                <c:pt idx="192">
                  <c:v>0.10353098332964472</c:v>
                </c:pt>
                <c:pt idx="193">
                  <c:v>0.10378988753349752</c:v>
                </c:pt>
                <c:pt idx="194">
                  <c:v>0.1042414646332408</c:v>
                </c:pt>
                <c:pt idx="195">
                  <c:v>0.10438596930515864</c:v>
                </c:pt>
                <c:pt idx="196">
                  <c:v>0.1069087800357244</c:v>
                </c:pt>
                <c:pt idx="197">
                  <c:v>0.10727004171551904</c:v>
                </c:pt>
                <c:pt idx="198">
                  <c:v>0.1075169038633787</c:v>
                </c:pt>
                <c:pt idx="199">
                  <c:v>0.1075169038633787</c:v>
                </c:pt>
                <c:pt idx="200">
                  <c:v>0.1075169038633787</c:v>
                </c:pt>
                <c:pt idx="201">
                  <c:v>0.1076433454513068</c:v>
                </c:pt>
                <c:pt idx="202">
                  <c:v>0.1076433454513068</c:v>
                </c:pt>
                <c:pt idx="203">
                  <c:v>0.11034979753576818</c:v>
                </c:pt>
                <c:pt idx="204">
                  <c:v>0.11054548094565692</c:v>
                </c:pt>
                <c:pt idx="205">
                  <c:v>0.11143358257515201</c:v>
                </c:pt>
                <c:pt idx="206">
                  <c:v>0.11146669822913319</c:v>
                </c:pt>
                <c:pt idx="207">
                  <c:v>0.11483245287921973</c:v>
                </c:pt>
                <c:pt idx="208">
                  <c:v>0.11483245287921973</c:v>
                </c:pt>
                <c:pt idx="209">
                  <c:v>0.11483245287921973</c:v>
                </c:pt>
                <c:pt idx="210">
                  <c:v>0.11517565147502462</c:v>
                </c:pt>
                <c:pt idx="211">
                  <c:v>0.11532015614694247</c:v>
                </c:pt>
                <c:pt idx="212">
                  <c:v>-2.2471069554721987E-2</c:v>
                </c:pt>
                <c:pt idx="213">
                  <c:v>1.6431475715688593E-3</c:v>
                </c:pt>
                <c:pt idx="214">
                  <c:v>-1.7606078933487784E-2</c:v>
                </c:pt>
                <c:pt idx="215">
                  <c:v>0.10708037933362685</c:v>
                </c:pt>
                <c:pt idx="216">
                  <c:v>-2.0809265827666734E-2</c:v>
                </c:pt>
                <c:pt idx="217">
                  <c:v>-1.6263389690251109E-2</c:v>
                </c:pt>
                <c:pt idx="218">
                  <c:v>-1.392723082757924E-2</c:v>
                </c:pt>
                <c:pt idx="219">
                  <c:v>-5.961410788107871E-3</c:v>
                </c:pt>
                <c:pt idx="220">
                  <c:v>-4.949878084682946E-3</c:v>
                </c:pt>
                <c:pt idx="221">
                  <c:v>-2.7160766979528739E-3</c:v>
                </c:pt>
                <c:pt idx="222">
                  <c:v>5.466500349395248E-3</c:v>
                </c:pt>
                <c:pt idx="223">
                  <c:v>1.0259238634670542E-2</c:v>
                </c:pt>
                <c:pt idx="224">
                  <c:v>4.6126502410279685E-2</c:v>
                </c:pt>
                <c:pt idx="225">
                  <c:v>9.654358033961713E-2</c:v>
                </c:pt>
                <c:pt idx="226">
                  <c:v>0.10708941087562174</c:v>
                </c:pt>
                <c:pt idx="227">
                  <c:v>9.9210895742100735E-2</c:v>
                </c:pt>
                <c:pt idx="228">
                  <c:v>9.9984597839660877E-2</c:v>
                </c:pt>
                <c:pt idx="229">
                  <c:v>0.11483245287921973</c:v>
                </c:pt>
                <c:pt idx="230">
                  <c:v>5.0527873875777451E-2</c:v>
                </c:pt>
                <c:pt idx="231">
                  <c:v>6.5592485923213095E-2</c:v>
                </c:pt>
                <c:pt idx="232">
                  <c:v>6.9765058324840951E-2</c:v>
                </c:pt>
                <c:pt idx="233">
                  <c:v>7.3419822318763178E-2</c:v>
                </c:pt>
                <c:pt idx="234">
                  <c:v>7.3763020914568073E-2</c:v>
                </c:pt>
                <c:pt idx="235">
                  <c:v>7.7411763880493728E-2</c:v>
                </c:pt>
                <c:pt idx="236">
                  <c:v>7.7441869020476617E-2</c:v>
                </c:pt>
                <c:pt idx="237">
                  <c:v>8.0542698438713756E-2</c:v>
                </c:pt>
                <c:pt idx="238">
                  <c:v>8.0651076942652167E-2</c:v>
                </c:pt>
                <c:pt idx="239">
                  <c:v>8.1232106144321831E-2</c:v>
                </c:pt>
                <c:pt idx="240">
                  <c:v>8.1265221798303006E-2</c:v>
                </c:pt>
                <c:pt idx="241">
                  <c:v>8.1915492821933333E-2</c:v>
                </c:pt>
                <c:pt idx="242">
                  <c:v>8.4396156356523033E-2</c:v>
                </c:pt>
                <c:pt idx="243">
                  <c:v>8.9158789501815439E-2</c:v>
                </c:pt>
                <c:pt idx="244">
                  <c:v>9.1103581544709822E-2</c:v>
                </c:pt>
                <c:pt idx="245">
                  <c:v>9.1392590888545511E-2</c:v>
                </c:pt>
                <c:pt idx="246">
                  <c:v>9.2295745088032066E-2</c:v>
                </c:pt>
                <c:pt idx="247">
                  <c:v>9.2792479897749663E-2</c:v>
                </c:pt>
                <c:pt idx="248">
                  <c:v>9.2792479897749663E-2</c:v>
                </c:pt>
                <c:pt idx="249">
                  <c:v>9.5243038292356502E-2</c:v>
                </c:pt>
                <c:pt idx="250">
                  <c:v>9.5243038292356502E-2</c:v>
                </c:pt>
                <c:pt idx="251">
                  <c:v>9.5243038292356502E-2</c:v>
                </c:pt>
                <c:pt idx="252">
                  <c:v>9.654358033961713E-2</c:v>
                </c:pt>
                <c:pt idx="253">
                  <c:v>9.654358033961713E-2</c:v>
                </c:pt>
                <c:pt idx="254">
                  <c:v>9.9024243874206858E-2</c:v>
                </c:pt>
                <c:pt idx="255">
                  <c:v>9.9024243874206858E-2</c:v>
                </c:pt>
                <c:pt idx="256">
                  <c:v>9.9210895742100735E-2</c:v>
                </c:pt>
                <c:pt idx="257">
                  <c:v>9.9210895742100735E-2</c:v>
                </c:pt>
                <c:pt idx="258">
                  <c:v>9.9984597839660877E-2</c:v>
                </c:pt>
                <c:pt idx="259">
                  <c:v>9.9984597839660877E-2</c:v>
                </c:pt>
                <c:pt idx="260">
                  <c:v>0.10022242844552567</c:v>
                </c:pt>
                <c:pt idx="261">
                  <c:v>0.10022242844552567</c:v>
                </c:pt>
                <c:pt idx="262">
                  <c:v>0.1003157543794726</c:v>
                </c:pt>
                <c:pt idx="263">
                  <c:v>0.10325100552780389</c:v>
                </c:pt>
                <c:pt idx="264">
                  <c:v>0.10368451954355742</c:v>
                </c:pt>
                <c:pt idx="265">
                  <c:v>0.10401567608336917</c:v>
                </c:pt>
                <c:pt idx="266">
                  <c:v>0.10438596930515864</c:v>
                </c:pt>
                <c:pt idx="267">
                  <c:v>0.10650236064595547</c:v>
                </c:pt>
                <c:pt idx="268">
                  <c:v>0.10729111531350705</c:v>
                </c:pt>
                <c:pt idx="269">
                  <c:v>0.10745669358341292</c:v>
                </c:pt>
                <c:pt idx="270">
                  <c:v>0.10755905105935473</c:v>
                </c:pt>
                <c:pt idx="271">
                  <c:v>0.10802267021509115</c:v>
                </c:pt>
                <c:pt idx="272">
                  <c:v>0.11146669822913319</c:v>
                </c:pt>
                <c:pt idx="273">
                  <c:v>8.4621944906394686E-2</c:v>
                </c:pt>
                <c:pt idx="274">
                  <c:v>8.8114141144409325E-2</c:v>
                </c:pt>
                <c:pt idx="275">
                  <c:v>8.8969127119923275E-2</c:v>
                </c:pt>
                <c:pt idx="276">
                  <c:v>9.1606337382423991E-2</c:v>
                </c:pt>
                <c:pt idx="277">
                  <c:v>9.1606337382423991E-2</c:v>
                </c:pt>
                <c:pt idx="278">
                  <c:v>9.1606337382423991E-2</c:v>
                </c:pt>
                <c:pt idx="279">
                  <c:v>9.2792479897749663E-2</c:v>
                </c:pt>
                <c:pt idx="280">
                  <c:v>9.2792479897749663E-2</c:v>
                </c:pt>
                <c:pt idx="281">
                  <c:v>9.5243038292356502E-2</c:v>
                </c:pt>
                <c:pt idx="282">
                  <c:v>9.5243038292356502E-2</c:v>
                </c:pt>
                <c:pt idx="283">
                  <c:v>9.654358033961713E-2</c:v>
                </c:pt>
                <c:pt idx="284">
                  <c:v>9.654358033961713E-2</c:v>
                </c:pt>
                <c:pt idx="285">
                  <c:v>9.654358033961713E-2</c:v>
                </c:pt>
                <c:pt idx="286">
                  <c:v>9.9210895742100735E-2</c:v>
                </c:pt>
                <c:pt idx="287">
                  <c:v>9.9984597839660877E-2</c:v>
                </c:pt>
                <c:pt idx="288">
                  <c:v>0.10022242844552567</c:v>
                </c:pt>
                <c:pt idx="289">
                  <c:v>0.10022242844552567</c:v>
                </c:pt>
                <c:pt idx="290">
                  <c:v>0.11483245287921973</c:v>
                </c:pt>
                <c:pt idx="291">
                  <c:v>0.11483245287921973</c:v>
                </c:pt>
                <c:pt idx="292">
                  <c:v>9.9984597839660877E-2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AAF-45D9-94BC-AAF6E7EAB9C8}"/>
            </c:ext>
          </c:extLst>
        </c:ser>
        <c:ser>
          <c:idx val="8"/>
          <c:order val="8"/>
          <c:tx>
            <c:strRef>
              <c:f>'A (old)'!$P$20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(old)'!$F$21:$F$928</c:f>
              <c:numCache>
                <c:formatCode>General</c:formatCode>
                <c:ptCount val="908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24091</c:v>
                </c:pt>
                <c:pt idx="111">
                  <c:v>24410</c:v>
                </c:pt>
                <c:pt idx="112">
                  <c:v>24514</c:v>
                </c:pt>
                <c:pt idx="113">
                  <c:v>25135</c:v>
                </c:pt>
                <c:pt idx="114">
                  <c:v>25171</c:v>
                </c:pt>
                <c:pt idx="115">
                  <c:v>25243</c:v>
                </c:pt>
                <c:pt idx="116">
                  <c:v>26949</c:v>
                </c:pt>
                <c:pt idx="117">
                  <c:v>29375.5</c:v>
                </c:pt>
                <c:pt idx="118">
                  <c:v>29475</c:v>
                </c:pt>
                <c:pt idx="119">
                  <c:v>29478.5</c:v>
                </c:pt>
                <c:pt idx="120">
                  <c:v>29480</c:v>
                </c:pt>
                <c:pt idx="121">
                  <c:v>29971</c:v>
                </c:pt>
                <c:pt idx="122">
                  <c:v>30070.5</c:v>
                </c:pt>
                <c:pt idx="123">
                  <c:v>30078</c:v>
                </c:pt>
                <c:pt idx="124">
                  <c:v>31328.5</c:v>
                </c:pt>
                <c:pt idx="125">
                  <c:v>31768</c:v>
                </c:pt>
                <c:pt idx="126">
                  <c:v>32061</c:v>
                </c:pt>
                <c:pt idx="127">
                  <c:v>32088</c:v>
                </c:pt>
                <c:pt idx="128">
                  <c:v>32722</c:v>
                </c:pt>
                <c:pt idx="129">
                  <c:v>33123.5</c:v>
                </c:pt>
                <c:pt idx="130">
                  <c:v>33128.5</c:v>
                </c:pt>
                <c:pt idx="131">
                  <c:v>33175</c:v>
                </c:pt>
                <c:pt idx="132">
                  <c:v>33180</c:v>
                </c:pt>
                <c:pt idx="133">
                  <c:v>33228</c:v>
                </c:pt>
                <c:pt idx="134">
                  <c:v>33238.5</c:v>
                </c:pt>
                <c:pt idx="135">
                  <c:v>33238.5</c:v>
                </c:pt>
                <c:pt idx="136">
                  <c:v>33288</c:v>
                </c:pt>
                <c:pt idx="137">
                  <c:v>33295</c:v>
                </c:pt>
                <c:pt idx="138">
                  <c:v>33300</c:v>
                </c:pt>
                <c:pt idx="139">
                  <c:v>33353</c:v>
                </c:pt>
                <c:pt idx="140">
                  <c:v>33356.5</c:v>
                </c:pt>
                <c:pt idx="141">
                  <c:v>33360</c:v>
                </c:pt>
                <c:pt idx="142">
                  <c:v>33370.5</c:v>
                </c:pt>
                <c:pt idx="143">
                  <c:v>33780.5</c:v>
                </c:pt>
                <c:pt idx="144">
                  <c:v>33815</c:v>
                </c:pt>
                <c:pt idx="145">
                  <c:v>33818.5</c:v>
                </c:pt>
                <c:pt idx="146">
                  <c:v>33827</c:v>
                </c:pt>
                <c:pt idx="147">
                  <c:v>33835.5</c:v>
                </c:pt>
                <c:pt idx="148">
                  <c:v>33851</c:v>
                </c:pt>
                <c:pt idx="149">
                  <c:v>33938.5</c:v>
                </c:pt>
                <c:pt idx="150">
                  <c:v>33960.5</c:v>
                </c:pt>
                <c:pt idx="151">
                  <c:v>34294</c:v>
                </c:pt>
                <c:pt idx="152">
                  <c:v>34398</c:v>
                </c:pt>
                <c:pt idx="153">
                  <c:v>34398.5</c:v>
                </c:pt>
                <c:pt idx="154">
                  <c:v>34398.5</c:v>
                </c:pt>
                <c:pt idx="155">
                  <c:v>34398.5</c:v>
                </c:pt>
                <c:pt idx="156">
                  <c:v>34595.5</c:v>
                </c:pt>
                <c:pt idx="157">
                  <c:v>34595.5</c:v>
                </c:pt>
                <c:pt idx="158">
                  <c:v>34607.5</c:v>
                </c:pt>
                <c:pt idx="159">
                  <c:v>35002.5</c:v>
                </c:pt>
                <c:pt idx="160">
                  <c:v>35002.5</c:v>
                </c:pt>
                <c:pt idx="161">
                  <c:v>35002.5</c:v>
                </c:pt>
                <c:pt idx="162">
                  <c:v>35003</c:v>
                </c:pt>
                <c:pt idx="163">
                  <c:v>35114</c:v>
                </c:pt>
                <c:pt idx="164">
                  <c:v>35117.5</c:v>
                </c:pt>
                <c:pt idx="165">
                  <c:v>35126</c:v>
                </c:pt>
                <c:pt idx="166">
                  <c:v>35159</c:v>
                </c:pt>
                <c:pt idx="167">
                  <c:v>35218.5</c:v>
                </c:pt>
                <c:pt idx="168">
                  <c:v>35218.5</c:v>
                </c:pt>
                <c:pt idx="169">
                  <c:v>35218.5</c:v>
                </c:pt>
                <c:pt idx="170">
                  <c:v>35577.5</c:v>
                </c:pt>
                <c:pt idx="171">
                  <c:v>35589.5</c:v>
                </c:pt>
                <c:pt idx="172">
                  <c:v>35613.5</c:v>
                </c:pt>
                <c:pt idx="173">
                  <c:v>35622</c:v>
                </c:pt>
                <c:pt idx="174">
                  <c:v>35630.5</c:v>
                </c:pt>
                <c:pt idx="175">
                  <c:v>35630.5</c:v>
                </c:pt>
                <c:pt idx="176">
                  <c:v>35661.5</c:v>
                </c:pt>
                <c:pt idx="177">
                  <c:v>35661.5</c:v>
                </c:pt>
                <c:pt idx="178">
                  <c:v>35765</c:v>
                </c:pt>
                <c:pt idx="179">
                  <c:v>35790</c:v>
                </c:pt>
                <c:pt idx="180">
                  <c:v>35790</c:v>
                </c:pt>
                <c:pt idx="181">
                  <c:v>35790</c:v>
                </c:pt>
                <c:pt idx="182">
                  <c:v>35793</c:v>
                </c:pt>
                <c:pt idx="183">
                  <c:v>35805</c:v>
                </c:pt>
                <c:pt idx="184">
                  <c:v>35822.5</c:v>
                </c:pt>
                <c:pt idx="185">
                  <c:v>35829.5</c:v>
                </c:pt>
                <c:pt idx="186">
                  <c:v>35829.5</c:v>
                </c:pt>
                <c:pt idx="187">
                  <c:v>36254</c:v>
                </c:pt>
                <c:pt idx="188">
                  <c:v>36262</c:v>
                </c:pt>
                <c:pt idx="189">
                  <c:v>36278</c:v>
                </c:pt>
                <c:pt idx="190">
                  <c:v>36313.5</c:v>
                </c:pt>
                <c:pt idx="191">
                  <c:v>36362</c:v>
                </c:pt>
                <c:pt idx="192">
                  <c:v>36379</c:v>
                </c:pt>
                <c:pt idx="193">
                  <c:v>36422</c:v>
                </c:pt>
                <c:pt idx="194">
                  <c:v>36497</c:v>
                </c:pt>
                <c:pt idx="195">
                  <c:v>36521</c:v>
                </c:pt>
                <c:pt idx="196">
                  <c:v>36940</c:v>
                </c:pt>
                <c:pt idx="197">
                  <c:v>37000</c:v>
                </c:pt>
                <c:pt idx="198">
                  <c:v>37041</c:v>
                </c:pt>
                <c:pt idx="199">
                  <c:v>37041</c:v>
                </c:pt>
                <c:pt idx="200">
                  <c:v>37041</c:v>
                </c:pt>
                <c:pt idx="201">
                  <c:v>37062</c:v>
                </c:pt>
                <c:pt idx="202">
                  <c:v>37062</c:v>
                </c:pt>
                <c:pt idx="203">
                  <c:v>37511.5</c:v>
                </c:pt>
                <c:pt idx="204">
                  <c:v>37544</c:v>
                </c:pt>
                <c:pt idx="205">
                  <c:v>37691.5</c:v>
                </c:pt>
                <c:pt idx="206">
                  <c:v>37697</c:v>
                </c:pt>
                <c:pt idx="207">
                  <c:v>38256</c:v>
                </c:pt>
                <c:pt idx="208">
                  <c:v>38256</c:v>
                </c:pt>
                <c:pt idx="209">
                  <c:v>38256</c:v>
                </c:pt>
                <c:pt idx="210">
                  <c:v>38313</c:v>
                </c:pt>
                <c:pt idx="211">
                  <c:v>38337</c:v>
                </c:pt>
                <c:pt idx="212">
                  <c:v>15452</c:v>
                </c:pt>
                <c:pt idx="213">
                  <c:v>19457</c:v>
                </c:pt>
                <c:pt idx="214">
                  <c:v>16260</c:v>
                </c:pt>
                <c:pt idx="215">
                  <c:v>36968.5</c:v>
                </c:pt>
                <c:pt idx="216">
                  <c:v>15728</c:v>
                </c:pt>
                <c:pt idx="217">
                  <c:v>16483</c:v>
                </c:pt>
                <c:pt idx="218">
                  <c:v>16871</c:v>
                </c:pt>
                <c:pt idx="219">
                  <c:v>18194</c:v>
                </c:pt>
                <c:pt idx="220">
                  <c:v>18362</c:v>
                </c:pt>
                <c:pt idx="221">
                  <c:v>18733</c:v>
                </c:pt>
                <c:pt idx="222">
                  <c:v>20092</c:v>
                </c:pt>
                <c:pt idx="223">
                  <c:v>20888</c:v>
                </c:pt>
                <c:pt idx="224">
                  <c:v>26845</c:v>
                </c:pt>
                <c:pt idx="225">
                  <c:v>35218.5</c:v>
                </c:pt>
                <c:pt idx="226">
                  <c:v>36970</c:v>
                </c:pt>
                <c:pt idx="227">
                  <c:v>35661.5</c:v>
                </c:pt>
                <c:pt idx="228">
                  <c:v>35790</c:v>
                </c:pt>
                <c:pt idx="229">
                  <c:v>38256</c:v>
                </c:pt>
                <c:pt idx="230">
                  <c:v>27576</c:v>
                </c:pt>
                <c:pt idx="231">
                  <c:v>30078</c:v>
                </c:pt>
                <c:pt idx="232">
                  <c:v>30771</c:v>
                </c:pt>
                <c:pt idx="233">
                  <c:v>31378</c:v>
                </c:pt>
                <c:pt idx="234">
                  <c:v>31435</c:v>
                </c:pt>
                <c:pt idx="235">
                  <c:v>32041</c:v>
                </c:pt>
                <c:pt idx="236">
                  <c:v>32046</c:v>
                </c:pt>
                <c:pt idx="237">
                  <c:v>32561</c:v>
                </c:pt>
                <c:pt idx="238">
                  <c:v>32579</c:v>
                </c:pt>
                <c:pt idx="239">
                  <c:v>32675.5</c:v>
                </c:pt>
                <c:pt idx="240">
                  <c:v>32681</c:v>
                </c:pt>
                <c:pt idx="241">
                  <c:v>32789</c:v>
                </c:pt>
                <c:pt idx="242">
                  <c:v>33201</c:v>
                </c:pt>
                <c:pt idx="243">
                  <c:v>33992</c:v>
                </c:pt>
                <c:pt idx="244">
                  <c:v>34315</c:v>
                </c:pt>
                <c:pt idx="245">
                  <c:v>34363</c:v>
                </c:pt>
                <c:pt idx="246">
                  <c:v>34513</c:v>
                </c:pt>
                <c:pt idx="247">
                  <c:v>34595.5</c:v>
                </c:pt>
                <c:pt idx="248">
                  <c:v>34595.5</c:v>
                </c:pt>
                <c:pt idx="249">
                  <c:v>35002.5</c:v>
                </c:pt>
                <c:pt idx="250">
                  <c:v>35002.5</c:v>
                </c:pt>
                <c:pt idx="251">
                  <c:v>35002.5</c:v>
                </c:pt>
                <c:pt idx="252">
                  <c:v>35218.5</c:v>
                </c:pt>
                <c:pt idx="253">
                  <c:v>35218.5</c:v>
                </c:pt>
                <c:pt idx="254">
                  <c:v>35630.5</c:v>
                </c:pt>
                <c:pt idx="255">
                  <c:v>35630.5</c:v>
                </c:pt>
                <c:pt idx="256">
                  <c:v>35661.5</c:v>
                </c:pt>
                <c:pt idx="257">
                  <c:v>35661.5</c:v>
                </c:pt>
                <c:pt idx="258">
                  <c:v>35790</c:v>
                </c:pt>
                <c:pt idx="259">
                  <c:v>35790</c:v>
                </c:pt>
                <c:pt idx="260">
                  <c:v>35829.5</c:v>
                </c:pt>
                <c:pt idx="261">
                  <c:v>35829.5</c:v>
                </c:pt>
                <c:pt idx="262">
                  <c:v>35845</c:v>
                </c:pt>
                <c:pt idx="263">
                  <c:v>36332.5</c:v>
                </c:pt>
                <c:pt idx="264">
                  <c:v>36404.5</c:v>
                </c:pt>
                <c:pt idx="265">
                  <c:v>36459.5</c:v>
                </c:pt>
                <c:pt idx="266">
                  <c:v>36521</c:v>
                </c:pt>
                <c:pt idx="267">
                  <c:v>36872.5</c:v>
                </c:pt>
                <c:pt idx="268">
                  <c:v>37003.5</c:v>
                </c:pt>
                <c:pt idx="269">
                  <c:v>37031</c:v>
                </c:pt>
                <c:pt idx="270">
                  <c:v>37048</c:v>
                </c:pt>
                <c:pt idx="271">
                  <c:v>37125</c:v>
                </c:pt>
                <c:pt idx="272">
                  <c:v>37697</c:v>
                </c:pt>
                <c:pt idx="273">
                  <c:v>33238.5</c:v>
                </c:pt>
                <c:pt idx="274">
                  <c:v>33818.5</c:v>
                </c:pt>
                <c:pt idx="275">
                  <c:v>33960.5</c:v>
                </c:pt>
                <c:pt idx="276">
                  <c:v>34398.5</c:v>
                </c:pt>
                <c:pt idx="277">
                  <c:v>34398.5</c:v>
                </c:pt>
                <c:pt idx="278">
                  <c:v>34398.5</c:v>
                </c:pt>
                <c:pt idx="279">
                  <c:v>34595.5</c:v>
                </c:pt>
                <c:pt idx="280">
                  <c:v>34595.5</c:v>
                </c:pt>
                <c:pt idx="281">
                  <c:v>35002.5</c:v>
                </c:pt>
                <c:pt idx="282">
                  <c:v>35002.5</c:v>
                </c:pt>
                <c:pt idx="283">
                  <c:v>35218.5</c:v>
                </c:pt>
                <c:pt idx="284">
                  <c:v>35218.5</c:v>
                </c:pt>
                <c:pt idx="285">
                  <c:v>35218.5</c:v>
                </c:pt>
                <c:pt idx="286">
                  <c:v>35661.5</c:v>
                </c:pt>
                <c:pt idx="287">
                  <c:v>35790</c:v>
                </c:pt>
                <c:pt idx="288">
                  <c:v>35829.5</c:v>
                </c:pt>
                <c:pt idx="289">
                  <c:v>35829.5</c:v>
                </c:pt>
                <c:pt idx="290">
                  <c:v>38256</c:v>
                </c:pt>
                <c:pt idx="291">
                  <c:v>38256</c:v>
                </c:pt>
                <c:pt idx="292">
                  <c:v>35790</c:v>
                </c:pt>
              </c:numCache>
            </c:numRef>
          </c:xVal>
          <c:yVal>
            <c:numRef>
              <c:f>'A (old)'!$P$21:$P$928</c:f>
              <c:numCache>
                <c:formatCode>General</c:formatCode>
                <c:ptCount val="908"/>
                <c:pt idx="0">
                  <c:v>3.7821723339542784E-2</c:v>
                </c:pt>
                <c:pt idx="1">
                  <c:v>3.5434942795214953E-2</c:v>
                </c:pt>
                <c:pt idx="2">
                  <c:v>3.543285115420354E-2</c:v>
                </c:pt>
                <c:pt idx="3">
                  <c:v>2.3821719674329101E-2</c:v>
                </c:pt>
                <c:pt idx="4">
                  <c:v>2.3820016207813183E-2</c:v>
                </c:pt>
                <c:pt idx="5">
                  <c:v>1.4452909228474297E-2</c:v>
                </c:pt>
                <c:pt idx="6">
                  <c:v>1.417683058976273E-2</c:v>
                </c:pt>
                <c:pt idx="7">
                  <c:v>1.4145756030093186E-2</c:v>
                </c:pt>
                <c:pt idx="8">
                  <c:v>1.391642667350484E-2</c:v>
                </c:pt>
                <c:pt idx="9">
                  <c:v>1.391642667350484E-2</c:v>
                </c:pt>
                <c:pt idx="10">
                  <c:v>1.3006833074384839E-2</c:v>
                </c:pt>
                <c:pt idx="11">
                  <c:v>1.1787541529205046E-2</c:v>
                </c:pt>
                <c:pt idx="12">
                  <c:v>1.1286836637766326E-2</c:v>
                </c:pt>
                <c:pt idx="13">
                  <c:v>1.1031872002859008E-2</c:v>
                </c:pt>
                <c:pt idx="14">
                  <c:v>9.842991116611112E-3</c:v>
                </c:pt>
                <c:pt idx="15">
                  <c:v>9.7476341532000011E-3</c:v>
                </c:pt>
                <c:pt idx="16">
                  <c:v>9.0376844799834113E-3</c:v>
                </c:pt>
                <c:pt idx="17">
                  <c:v>8.989126034745297E-3</c:v>
                </c:pt>
                <c:pt idx="18">
                  <c:v>8.989126034745297E-3</c:v>
                </c:pt>
                <c:pt idx="19">
                  <c:v>8.7067964368268101E-3</c:v>
                </c:pt>
                <c:pt idx="20">
                  <c:v>8.629595789405347E-3</c:v>
                </c:pt>
                <c:pt idx="21">
                  <c:v>7.4486829914607901E-3</c:v>
                </c:pt>
                <c:pt idx="22">
                  <c:v>7.4396036835069814E-3</c:v>
                </c:pt>
                <c:pt idx="23">
                  <c:v>7.383453543715255E-3</c:v>
                </c:pt>
                <c:pt idx="24">
                  <c:v>7.3617834626070718E-3</c:v>
                </c:pt>
                <c:pt idx="25">
                  <c:v>7.3401499155690518E-3</c:v>
                </c:pt>
                <c:pt idx="26">
                  <c:v>7.2539810681186111E-3</c:v>
                </c:pt>
                <c:pt idx="27">
                  <c:v>7.1683967657907924E-3</c:v>
                </c:pt>
                <c:pt idx="28">
                  <c:v>6.4829539996819228E-3</c:v>
                </c:pt>
                <c:pt idx="29">
                  <c:v>6.3182540061391323E-3</c:v>
                </c:pt>
                <c:pt idx="30">
                  <c:v>6.2114699147560563E-3</c:v>
                </c:pt>
                <c:pt idx="31">
                  <c:v>6.208201248896786E-3</c:v>
                </c:pt>
                <c:pt idx="32">
                  <c:v>6.208201248896786E-3</c:v>
                </c:pt>
                <c:pt idx="33">
                  <c:v>6.1414172431071053E-3</c:v>
                </c:pt>
                <c:pt idx="34">
                  <c:v>5.8170383231892419E-3</c:v>
                </c:pt>
                <c:pt idx="35">
                  <c:v>5.4289061699752126E-3</c:v>
                </c:pt>
                <c:pt idx="36">
                  <c:v>5.3612922660948225E-3</c:v>
                </c:pt>
                <c:pt idx="37">
                  <c:v>5.3605438864339858E-3</c:v>
                </c:pt>
                <c:pt idx="38">
                  <c:v>5.3463367240470629E-3</c:v>
                </c:pt>
                <c:pt idx="39">
                  <c:v>5.3388684671039554E-3</c:v>
                </c:pt>
                <c:pt idx="40">
                  <c:v>5.3388684671039554E-3</c:v>
                </c:pt>
                <c:pt idx="41">
                  <c:v>5.2749032848960677E-3</c:v>
                </c:pt>
                <c:pt idx="42">
                  <c:v>5.1265044553696565E-3</c:v>
                </c:pt>
                <c:pt idx="43">
                  <c:v>4.7120275202581201E-3</c:v>
                </c:pt>
                <c:pt idx="44">
                  <c:v>3.0863489011137566E-3</c:v>
                </c:pt>
                <c:pt idx="45">
                  <c:v>3.0863489011137566E-3</c:v>
                </c:pt>
                <c:pt idx="46">
                  <c:v>2.418119528966711E-3</c:v>
                </c:pt>
                <c:pt idx="47">
                  <c:v>2.3871681725524665E-3</c:v>
                </c:pt>
                <c:pt idx="48">
                  <c:v>2.3854582936868583E-3</c:v>
                </c:pt>
                <c:pt idx="49">
                  <c:v>2.3811880364271966E-3</c:v>
                </c:pt>
                <c:pt idx="50">
                  <c:v>2.3769241218880473E-3</c:v>
                </c:pt>
                <c:pt idx="51">
                  <c:v>2.3769241218880473E-3</c:v>
                </c:pt>
                <c:pt idx="52">
                  <c:v>2.3739431556293509E-3</c:v>
                </c:pt>
                <c:pt idx="53">
                  <c:v>2.3709652973037043E-3</c:v>
                </c:pt>
                <c:pt idx="54">
                  <c:v>2.3363132599320065E-3</c:v>
                </c:pt>
                <c:pt idx="55">
                  <c:v>2.3304396815113809E-3</c:v>
                </c:pt>
                <c:pt idx="56">
                  <c:v>2.2637870604266586E-3</c:v>
                </c:pt>
                <c:pt idx="57">
                  <c:v>2.2527702699199808E-3</c:v>
                </c:pt>
                <c:pt idx="58">
                  <c:v>1.8680528442019612E-3</c:v>
                </c:pt>
                <c:pt idx="59">
                  <c:v>1.5266556412454379E-3</c:v>
                </c:pt>
                <c:pt idx="60">
                  <c:v>1.5072764515556151E-3</c:v>
                </c:pt>
                <c:pt idx="61">
                  <c:v>1.5389167266429034E-3</c:v>
                </c:pt>
                <c:pt idx="62">
                  <c:v>1.5635796405272136E-3</c:v>
                </c:pt>
                <c:pt idx="63">
                  <c:v>1.5770895359917391E-3</c:v>
                </c:pt>
                <c:pt idx="64">
                  <c:v>1.6447452049270592E-3</c:v>
                </c:pt>
                <c:pt idx="65">
                  <c:v>3.0670782357998319E-3</c:v>
                </c:pt>
                <c:pt idx="66">
                  <c:v>3.0670782357998319E-3</c:v>
                </c:pt>
                <c:pt idx="67">
                  <c:v>3.0670782357998319E-3</c:v>
                </c:pt>
                <c:pt idx="68">
                  <c:v>3.8118910120678862E-3</c:v>
                </c:pt>
                <c:pt idx="69">
                  <c:v>3.8124940124398821E-3</c:v>
                </c:pt>
                <c:pt idx="70">
                  <c:v>6.3314168658776052E-3</c:v>
                </c:pt>
                <c:pt idx="71">
                  <c:v>6.4770342673496767E-3</c:v>
                </c:pt>
                <c:pt idx="72">
                  <c:v>7.3761672487143472E-3</c:v>
                </c:pt>
                <c:pt idx="73">
                  <c:v>7.4168741016752589E-3</c:v>
                </c:pt>
                <c:pt idx="74">
                  <c:v>7.5571538935392812E-3</c:v>
                </c:pt>
                <c:pt idx="75">
                  <c:v>7.6582747078894446E-3</c:v>
                </c:pt>
                <c:pt idx="76">
                  <c:v>8.0267686396336135E-3</c:v>
                </c:pt>
                <c:pt idx="77">
                  <c:v>8.0267686396336135E-3</c:v>
                </c:pt>
                <c:pt idx="78">
                  <c:v>9.0436984912711411E-3</c:v>
                </c:pt>
                <c:pt idx="79">
                  <c:v>9.0436984912711411E-3</c:v>
                </c:pt>
                <c:pt idx="80">
                  <c:v>1.0132074199408519E-2</c:v>
                </c:pt>
                <c:pt idx="81">
                  <c:v>1.0217552406803849E-2</c:v>
                </c:pt>
                <c:pt idx="82">
                  <c:v>1.024359886583558E-2</c:v>
                </c:pt>
                <c:pt idx="83">
                  <c:v>1.0366725235391425E-2</c:v>
                </c:pt>
                <c:pt idx="84">
                  <c:v>1.0517088529192382E-2</c:v>
                </c:pt>
                <c:pt idx="85">
                  <c:v>1.0517088529192382E-2</c:v>
                </c:pt>
                <c:pt idx="86">
                  <c:v>1.3190511786264628E-2</c:v>
                </c:pt>
                <c:pt idx="87">
                  <c:v>1.3259154813922706E-2</c:v>
                </c:pt>
                <c:pt idx="88">
                  <c:v>2.8446396351227574E-2</c:v>
                </c:pt>
                <c:pt idx="89">
                  <c:v>2.8504327715241987E-2</c:v>
                </c:pt>
                <c:pt idx="90">
                  <c:v>2.863911316812634E-2</c:v>
                </c:pt>
                <c:pt idx="91">
                  <c:v>2.910967115787079E-2</c:v>
                </c:pt>
                <c:pt idx="92">
                  <c:v>2.9141813049215481E-2</c:v>
                </c:pt>
                <c:pt idx="93">
                  <c:v>2.9187221043181166E-2</c:v>
                </c:pt>
                <c:pt idx="94">
                  <c:v>2.9200471923272908E-2</c:v>
                </c:pt>
                <c:pt idx="95">
                  <c:v>3.0655684020046883E-2</c:v>
                </c:pt>
                <c:pt idx="96">
                  <c:v>3.0902746485242813E-2</c:v>
                </c:pt>
                <c:pt idx="97">
                  <c:v>3.0902746485242813E-2</c:v>
                </c:pt>
                <c:pt idx="98">
                  <c:v>3.1103871275882891E-2</c:v>
                </c:pt>
                <c:pt idx="99">
                  <c:v>3.11371313254271E-2</c:v>
                </c:pt>
                <c:pt idx="100">
                  <c:v>3.1184117895674462E-2</c:v>
                </c:pt>
                <c:pt idx="101">
                  <c:v>3.1466804532632009E-2</c:v>
                </c:pt>
                <c:pt idx="102">
                  <c:v>3.1642178224061485E-2</c:v>
                </c:pt>
                <c:pt idx="103">
                  <c:v>3.3332272373742658E-2</c:v>
                </c:pt>
                <c:pt idx="104">
                  <c:v>3.3366738999010354E-2</c:v>
                </c:pt>
                <c:pt idx="105">
                  <c:v>3.3380936466711697E-2</c:v>
                </c:pt>
                <c:pt idx="106">
                  <c:v>3.3498692187947376E-2</c:v>
                </c:pt>
                <c:pt idx="107">
                  <c:v>3.3547481105656154E-2</c:v>
                </c:pt>
                <c:pt idx="108">
                  <c:v>3.3967755239813005E-2</c:v>
                </c:pt>
                <c:pt idx="109">
                  <c:v>3.4066069845645516E-2</c:v>
                </c:pt>
                <c:pt idx="110">
                  <c:v>3.4522675810959108E-2</c:v>
                </c:pt>
                <c:pt idx="111">
                  <c:v>3.5852304384788453E-2</c:v>
                </c:pt>
                <c:pt idx="112">
                  <c:v>3.6291368887762271E-2</c:v>
                </c:pt>
                <c:pt idx="113">
                  <c:v>3.8970203610277421E-2</c:v>
                </c:pt>
                <c:pt idx="114">
                  <c:v>3.9128498737312237E-2</c:v>
                </c:pt>
                <c:pt idx="115">
                  <c:v>3.944607541127633E-2</c:v>
                </c:pt>
                <c:pt idx="116">
                  <c:v>4.7355661692765422E-2</c:v>
                </c:pt>
                <c:pt idx="117">
                  <c:v>5.987776084922268E-2</c:v>
                </c:pt>
                <c:pt idx="118">
                  <c:v>6.0423119789118601E-2</c:v>
                </c:pt>
                <c:pt idx="119">
                  <c:v>6.0442349000431356E-2</c:v>
                </c:pt>
                <c:pt idx="120">
                  <c:v>6.0450591042402052E-2</c:v>
                </c:pt>
                <c:pt idx="121">
                  <c:v>6.3179161730500866E-2</c:v>
                </c:pt>
                <c:pt idx="122">
                  <c:v>6.373955348886115E-2</c:v>
                </c:pt>
                <c:pt idx="123">
                  <c:v>6.3781895874326436E-2</c:v>
                </c:pt>
                <c:pt idx="124">
                  <c:v>7.104134129584555E-2</c:v>
                </c:pt>
                <c:pt idx="125">
                  <c:v>7.3686963493387658E-2</c:v>
                </c:pt>
                <c:pt idx="126">
                  <c:v>7.5477937435755121E-2</c:v>
                </c:pt>
                <c:pt idx="127">
                  <c:v>7.5644072012276159E-2</c:v>
                </c:pt>
                <c:pt idx="128">
                  <c:v>7.9598319379427004E-2</c:v>
                </c:pt>
                <c:pt idx="129">
                  <c:v>8.2155208279203709E-2</c:v>
                </c:pt>
                <c:pt idx="130">
                  <c:v>8.2187307815646635E-2</c:v>
                </c:pt>
                <c:pt idx="131">
                  <c:v>8.248613728916486E-2</c:v>
                </c:pt>
                <c:pt idx="132">
                  <c:v>8.2518302155629095E-2</c:v>
                </c:pt>
                <c:pt idx="133">
                  <c:v>8.2827407591305427E-2</c:v>
                </c:pt>
                <c:pt idx="134">
                  <c:v>8.2895102325681133E-2</c:v>
                </c:pt>
                <c:pt idx="135">
                  <c:v>8.2895102325681133E-2</c:v>
                </c:pt>
                <c:pt idx="136">
                  <c:v>8.3214611402479516E-2</c:v>
                </c:pt>
                <c:pt idx="137">
                  <c:v>8.3259844675168268E-2</c:v>
                </c:pt>
                <c:pt idx="138">
                  <c:v>8.3292161766924833E-2</c:v>
                </c:pt>
                <c:pt idx="139">
                  <c:v>8.363511289000175E-2</c:v>
                </c:pt>
                <c:pt idx="140">
                  <c:v>8.3657785691136272E-2</c:v>
                </c:pt>
                <c:pt idx="141">
                  <c:v>8.3680461600203843E-2</c:v>
                </c:pt>
                <c:pt idx="142">
                  <c:v>8.3748507975004882E-2</c:v>
                </c:pt>
                <c:pt idx="143">
                  <c:v>8.6427427230413925E-2</c:v>
                </c:pt>
                <c:pt idx="144">
                  <c:v>8.6654793828927892E-2</c:v>
                </c:pt>
                <c:pt idx="145">
                  <c:v>8.6677876877225293E-2</c:v>
                </c:pt>
                <c:pt idx="146">
                  <c:v>8.673394864795457E-2</c:v>
                </c:pt>
                <c:pt idx="147">
                  <c:v>8.6790038749146134E-2</c:v>
                </c:pt>
                <c:pt idx="148">
                  <c:v>8.6892367888218427E-2</c:v>
                </c:pt>
                <c:pt idx="149">
                  <c:v>8.7471175658354092E-2</c:v>
                </c:pt>
                <c:pt idx="150">
                  <c:v>8.7617010061405459E-2</c:v>
                </c:pt>
                <c:pt idx="151">
                  <c:v>8.9842766798677393E-2</c:v>
                </c:pt>
                <c:pt idx="152">
                  <c:v>9.0542627731845723E-2</c:v>
                </c:pt>
                <c:pt idx="153">
                  <c:v>9.0545999076013503E-2</c:v>
                </c:pt>
                <c:pt idx="154">
                  <c:v>9.0545999076013503E-2</c:v>
                </c:pt>
                <c:pt idx="155">
                  <c:v>9.0545999076013503E-2</c:v>
                </c:pt>
                <c:pt idx="156">
                  <c:v>9.1879244266089427E-2</c:v>
                </c:pt>
                <c:pt idx="157">
                  <c:v>9.1879244266089427E-2</c:v>
                </c:pt>
                <c:pt idx="158">
                  <c:v>9.1960775321929672E-2</c:v>
                </c:pt>
                <c:pt idx="159">
                  <c:v>9.4664899659275215E-2</c:v>
                </c:pt>
                <c:pt idx="160">
                  <c:v>9.4664899659275215E-2</c:v>
                </c:pt>
                <c:pt idx="161">
                  <c:v>9.4664899659275215E-2</c:v>
                </c:pt>
                <c:pt idx="162">
                  <c:v>9.4668347686934023E-2</c:v>
                </c:pt>
                <c:pt idx="163">
                  <c:v>9.5435379840798071E-2</c:v>
                </c:pt>
                <c:pt idx="164">
                  <c:v>9.5459616376248266E-2</c:v>
                </c:pt>
                <c:pt idx="165">
                  <c:v>9.5518489472919979E-2</c:v>
                </c:pt>
                <c:pt idx="166">
                  <c:v>9.5747229340054543E-2</c:v>
                </c:pt>
                <c:pt idx="167">
                  <c:v>9.616035242696995E-2</c:v>
                </c:pt>
                <c:pt idx="168">
                  <c:v>9.616035242696995E-2</c:v>
                </c:pt>
                <c:pt idx="169">
                  <c:v>9.616035242696995E-2</c:v>
                </c:pt>
                <c:pt idx="170">
                  <c:v>9.8672036235662508E-2</c:v>
                </c:pt>
                <c:pt idx="171">
                  <c:v>9.8756556996244527E-2</c:v>
                </c:pt>
                <c:pt idx="172">
                  <c:v>9.892570811961901E-2</c:v>
                </c:pt>
                <c:pt idx="173">
                  <c:v>9.8985650852678325E-2</c:v>
                </c:pt>
                <c:pt idx="174">
                  <c:v>9.9045611916199927E-2</c:v>
                </c:pt>
                <c:pt idx="175">
                  <c:v>9.9045611916199927E-2</c:v>
                </c:pt>
                <c:pt idx="176">
                  <c:v>9.9264448775209985E-2</c:v>
                </c:pt>
                <c:pt idx="177">
                  <c:v>9.9264448775209985E-2</c:v>
                </c:pt>
                <c:pt idx="178">
                  <c:v>9.9996847422694934E-2</c:v>
                </c:pt>
                <c:pt idx="179">
                  <c:v>0.10017416282835394</c:v>
                </c:pt>
                <c:pt idx="180">
                  <c:v>0.10017416282835394</c:v>
                </c:pt>
                <c:pt idx="181">
                  <c:v>0.10017416282835394</c:v>
                </c:pt>
                <c:pt idx="182">
                  <c:v>0.10019545133280347</c:v>
                </c:pt>
                <c:pt idx="183">
                  <c:v>0.10028062818439551</c:v>
                </c:pt>
                <c:pt idx="184">
                  <c:v>0.10040490991488986</c:v>
                </c:pt>
                <c:pt idx="185">
                  <c:v>0.10045464436261896</c:v>
                </c:pt>
                <c:pt idx="186">
                  <c:v>0.10045464436261896</c:v>
                </c:pt>
                <c:pt idx="187">
                  <c:v>0.10349391951566236</c:v>
                </c:pt>
                <c:pt idx="188">
                  <c:v>0.10355163570217957</c:v>
                </c:pt>
                <c:pt idx="189">
                  <c:v>0.1036671167873075</c:v>
                </c:pt>
                <c:pt idx="190">
                  <c:v>0.10392357236651076</c:v>
                </c:pt>
                <c:pt idx="191">
                  <c:v>0.10427445806127569</c:v>
                </c:pt>
                <c:pt idx="192">
                  <c:v>0.1043975901757441</c:v>
                </c:pt>
                <c:pt idx="193">
                  <c:v>0.10470936927907218</c:v>
                </c:pt>
                <c:pt idx="194">
                  <c:v>0.10525429270222196</c:v>
                </c:pt>
                <c:pt idx="195">
                  <c:v>0.10542896960370875</c:v>
                </c:pt>
                <c:pt idx="196">
                  <c:v>0.10850208351057394</c:v>
                </c:pt>
                <c:pt idx="197">
                  <c:v>0.10894579335026822</c:v>
                </c:pt>
                <c:pt idx="198">
                  <c:v>0.10924952037817233</c:v>
                </c:pt>
                <c:pt idx="199">
                  <c:v>0.10924952037817233</c:v>
                </c:pt>
                <c:pt idx="200">
                  <c:v>0.10924952037817233</c:v>
                </c:pt>
                <c:pt idx="201">
                  <c:v>0.10940525304471177</c:v>
                </c:pt>
                <c:pt idx="202">
                  <c:v>0.10940525304471177</c:v>
                </c:pt>
                <c:pt idx="203">
                  <c:v>0.11276550210030079</c:v>
                </c:pt>
                <c:pt idx="204">
                  <c:v>0.1130104438782123</c:v>
                </c:pt>
                <c:pt idx="205">
                  <c:v>0.11412547070101926</c:v>
                </c:pt>
                <c:pt idx="206">
                  <c:v>0.11416715472036446</c:v>
                </c:pt>
                <c:pt idx="207">
                  <c:v>0.11844379647522152</c:v>
                </c:pt>
                <c:pt idx="208">
                  <c:v>0.11844379647522152</c:v>
                </c:pt>
                <c:pt idx="209">
                  <c:v>0.11844379647522152</c:v>
                </c:pt>
                <c:pt idx="210">
                  <c:v>0.11888433033687648</c:v>
                </c:pt>
                <c:pt idx="211">
                  <c:v>0.11907006488359956</c:v>
                </c:pt>
                <c:pt idx="212">
                  <c:v>8.3313629906703116E-3</c:v>
                </c:pt>
                <c:pt idx="213">
                  <c:v>1.8119220565494077E-2</c:v>
                </c:pt>
                <c:pt idx="214">
                  <c:v>9.9783546040240097E-3</c:v>
                </c:pt>
                <c:pt idx="215">
                  <c:v>0.10871273180088188</c:v>
                </c:pt>
                <c:pt idx="216">
                  <c:v>8.8753229480637817E-3</c:v>
                </c:pt>
                <c:pt idx="217">
                  <c:v>1.0462073460495293E-2</c:v>
                </c:pt>
                <c:pt idx="218">
                  <c:v>1.1333774009237196E-2</c:v>
                </c:pt>
                <c:pt idx="219">
                  <c:v>1.4593247514794464E-2</c:v>
                </c:pt>
                <c:pt idx="220">
                  <c:v>1.5038924419850611E-2</c:v>
                </c:pt>
                <c:pt idx="221">
                  <c:v>1.6048494534754484E-2</c:v>
                </c:pt>
                <c:pt idx="222">
                  <c:v>2.0044866936808788E-2</c:v>
                </c:pt>
                <c:pt idx="223">
                  <c:v>2.260324487164303E-2</c:v>
                </c:pt>
                <c:pt idx="224">
                  <c:v>4.685234796806724E-2</c:v>
                </c:pt>
                <c:pt idx="225">
                  <c:v>9.616035242696995E-2</c:v>
                </c:pt>
                <c:pt idx="226">
                  <c:v>0.10872382426145182</c:v>
                </c:pt>
                <c:pt idx="227">
                  <c:v>9.9264448775209985E-2</c:v>
                </c:pt>
                <c:pt idx="228">
                  <c:v>0.10017416282835394</c:v>
                </c:pt>
                <c:pt idx="229">
                  <c:v>0.11844379647522152</c:v>
                </c:pt>
                <c:pt idx="230">
                  <c:v>5.0448204775939781E-2</c:v>
                </c:pt>
                <c:pt idx="231">
                  <c:v>6.3781895874326436E-2</c:v>
                </c:pt>
                <c:pt idx="232">
                  <c:v>6.7755913320804287E-2</c:v>
                </c:pt>
                <c:pt idx="233">
                  <c:v>7.1336863472201945E-2</c:v>
                </c:pt>
                <c:pt idx="234">
                  <c:v>7.167793180558274E-2</c:v>
                </c:pt>
                <c:pt idx="235">
                  <c:v>7.5354994029625963E-2</c:v>
                </c:pt>
                <c:pt idx="236">
                  <c:v>7.5385720367077483E-2</c:v>
                </c:pt>
                <c:pt idx="237">
                  <c:v>7.8584504735659991E-2</c:v>
                </c:pt>
                <c:pt idx="238">
                  <c:v>7.8697523948978138E-2</c:v>
                </c:pt>
                <c:pt idx="239">
                  <c:v>7.9304834155359938E-2</c:v>
                </c:pt>
                <c:pt idx="240">
                  <c:v>7.9339518855762861E-2</c:v>
                </c:pt>
                <c:pt idx="241">
                  <c:v>8.0022155226854436E-2</c:v>
                </c:pt>
                <c:pt idx="242">
                  <c:v>8.2653463857286849E-2</c:v>
                </c:pt>
                <c:pt idx="243">
                  <c:v>8.7826032192623929E-2</c:v>
                </c:pt>
                <c:pt idx="244">
                  <c:v>8.9983863764483835E-2</c:v>
                </c:pt>
                <c:pt idx="245">
                  <c:v>9.0306791256705515E-2</c:v>
                </c:pt>
                <c:pt idx="246">
                  <c:v>9.131970724588391E-2</c:v>
                </c:pt>
                <c:pt idx="247">
                  <c:v>9.1879244266089427E-2</c:v>
                </c:pt>
                <c:pt idx="248">
                  <c:v>9.1879244266089427E-2</c:v>
                </c:pt>
                <c:pt idx="249">
                  <c:v>9.4664899659275215E-2</c:v>
                </c:pt>
                <c:pt idx="250">
                  <c:v>9.4664899659275215E-2</c:v>
                </c:pt>
                <c:pt idx="251">
                  <c:v>9.4664899659275215E-2</c:v>
                </c:pt>
                <c:pt idx="252">
                  <c:v>9.616035242696995E-2</c:v>
                </c:pt>
                <c:pt idx="253">
                  <c:v>9.616035242696995E-2</c:v>
                </c:pt>
                <c:pt idx="254">
                  <c:v>9.9045611916199927E-2</c:v>
                </c:pt>
                <c:pt idx="255">
                  <c:v>9.9045611916199927E-2</c:v>
                </c:pt>
                <c:pt idx="256">
                  <c:v>9.9264448775209985E-2</c:v>
                </c:pt>
                <c:pt idx="257">
                  <c:v>9.9264448775209985E-2</c:v>
                </c:pt>
                <c:pt idx="258">
                  <c:v>0.10017416282835394</c:v>
                </c:pt>
                <c:pt idx="259">
                  <c:v>0.10017416282835394</c:v>
                </c:pt>
                <c:pt idx="260">
                  <c:v>0.10045464436261896</c:v>
                </c:pt>
                <c:pt idx="261">
                  <c:v>0.10045464436261896</c:v>
                </c:pt>
                <c:pt idx="262">
                  <c:v>0.10056481488020901</c:v>
                </c:pt>
                <c:pt idx="263">
                  <c:v>0.10406096163988254</c:v>
                </c:pt>
                <c:pt idx="264">
                  <c:v>0.10458242582591386</c:v>
                </c:pt>
                <c:pt idx="265">
                  <c:v>0.10498165260163257</c:v>
                </c:pt>
                <c:pt idx="266">
                  <c:v>0.10542896960370875</c:v>
                </c:pt>
                <c:pt idx="267">
                  <c:v>0.10800400168168643</c:v>
                </c:pt>
                <c:pt idx="268">
                  <c:v>0.10897170461764308</c:v>
                </c:pt>
                <c:pt idx="269">
                  <c:v>0.10917540129040171</c:v>
                </c:pt>
                <c:pt idx="270">
                  <c:v>0.10930141883528659</c:v>
                </c:pt>
                <c:pt idx="271">
                  <c:v>0.10987312235786929</c:v>
                </c:pt>
                <c:pt idx="272">
                  <c:v>0.11416715472036446</c:v>
                </c:pt>
                <c:pt idx="273">
                  <c:v>8.2895102325681133E-2</c:v>
                </c:pt>
                <c:pt idx="274">
                  <c:v>8.6677876877225293E-2</c:v>
                </c:pt>
                <c:pt idx="275">
                  <c:v>8.7617010061405459E-2</c:v>
                </c:pt>
                <c:pt idx="276">
                  <c:v>9.0545999076013503E-2</c:v>
                </c:pt>
                <c:pt idx="277">
                  <c:v>9.0545999076013503E-2</c:v>
                </c:pt>
                <c:pt idx="278">
                  <c:v>9.0545999076013503E-2</c:v>
                </c:pt>
                <c:pt idx="279">
                  <c:v>9.1879244266089427E-2</c:v>
                </c:pt>
                <c:pt idx="280">
                  <c:v>9.1879244266089427E-2</c:v>
                </c:pt>
                <c:pt idx="281">
                  <c:v>9.4664899659275215E-2</c:v>
                </c:pt>
                <c:pt idx="282">
                  <c:v>9.4664899659275215E-2</c:v>
                </c:pt>
                <c:pt idx="283">
                  <c:v>9.616035242696995E-2</c:v>
                </c:pt>
                <c:pt idx="284">
                  <c:v>9.616035242696995E-2</c:v>
                </c:pt>
                <c:pt idx="285">
                  <c:v>9.616035242696995E-2</c:v>
                </c:pt>
                <c:pt idx="286">
                  <c:v>9.9264448775209985E-2</c:v>
                </c:pt>
                <c:pt idx="287">
                  <c:v>0.10017416282835394</c:v>
                </c:pt>
                <c:pt idx="288">
                  <c:v>0.10045464436261896</c:v>
                </c:pt>
                <c:pt idx="289">
                  <c:v>0.10045464436261896</c:v>
                </c:pt>
                <c:pt idx="290">
                  <c:v>0.11844379647522152</c:v>
                </c:pt>
                <c:pt idx="291">
                  <c:v>0.11844379647522152</c:v>
                </c:pt>
                <c:pt idx="292">
                  <c:v>0.10017416282835394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EAAF-45D9-94BC-AAF6E7EAB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6783744"/>
        <c:axId val="1"/>
      </c:scatterChart>
      <c:valAx>
        <c:axId val="796783744"/>
        <c:scaling>
          <c:orientation val="minMax"/>
          <c:max val="36000"/>
          <c:min val="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156069364161849"/>
              <c:y val="0.857578302712160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2"/>
          <c:min val="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8901734104046242E-2"/>
              <c:y val="0.3636373180625149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6783744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12138728323699421"/>
          <c:y val="0.92121498449057504"/>
          <c:w val="0.81358381502890176"/>
          <c:h val="0.9818213632386860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V401 Cyg -- O-C Diagr.</a:t>
            </a:r>
          </a:p>
        </c:rich>
      </c:tx>
      <c:layout>
        <c:manualLayout>
          <c:xMode val="edge"/>
          <c:yMode val="edge"/>
          <c:x val="0.35702479338842974"/>
          <c:y val="3.3232628398791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61983471074381"/>
          <c:y val="0.13595186218352026"/>
          <c:w val="0.82809917355371898"/>
          <c:h val="0.6404843285090288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(old)'!$H$20:$H$20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(old)'!$F$21:$F$928</c:f>
              <c:numCache>
                <c:formatCode>General</c:formatCode>
                <c:ptCount val="908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24091</c:v>
                </c:pt>
                <c:pt idx="111">
                  <c:v>24410</c:v>
                </c:pt>
                <c:pt idx="112">
                  <c:v>24514</c:v>
                </c:pt>
                <c:pt idx="113">
                  <c:v>25135</c:v>
                </c:pt>
                <c:pt idx="114">
                  <c:v>25171</c:v>
                </c:pt>
                <c:pt idx="115">
                  <c:v>25243</c:v>
                </c:pt>
                <c:pt idx="116">
                  <c:v>26949</c:v>
                </c:pt>
                <c:pt idx="117">
                  <c:v>29375.5</c:v>
                </c:pt>
                <c:pt idx="118">
                  <c:v>29475</c:v>
                </c:pt>
                <c:pt idx="119">
                  <c:v>29478.5</c:v>
                </c:pt>
                <c:pt idx="120">
                  <c:v>29480</c:v>
                </c:pt>
                <c:pt idx="121">
                  <c:v>29971</c:v>
                </c:pt>
                <c:pt idx="122">
                  <c:v>30070.5</c:v>
                </c:pt>
                <c:pt idx="123">
                  <c:v>30078</c:v>
                </c:pt>
                <c:pt idx="124">
                  <c:v>31328.5</c:v>
                </c:pt>
                <c:pt idx="125">
                  <c:v>31768</c:v>
                </c:pt>
                <c:pt idx="126">
                  <c:v>32061</c:v>
                </c:pt>
                <c:pt idx="127">
                  <c:v>32088</c:v>
                </c:pt>
                <c:pt idx="128">
                  <c:v>32722</c:v>
                </c:pt>
                <c:pt idx="129">
                  <c:v>33123.5</c:v>
                </c:pt>
                <c:pt idx="130">
                  <c:v>33128.5</c:v>
                </c:pt>
                <c:pt idx="131">
                  <c:v>33175</c:v>
                </c:pt>
                <c:pt idx="132">
                  <c:v>33180</c:v>
                </c:pt>
                <c:pt idx="133">
                  <c:v>33228</c:v>
                </c:pt>
                <c:pt idx="134">
                  <c:v>33238.5</c:v>
                </c:pt>
                <c:pt idx="135">
                  <c:v>33238.5</c:v>
                </c:pt>
                <c:pt idx="136">
                  <c:v>33288</c:v>
                </c:pt>
                <c:pt idx="137">
                  <c:v>33295</c:v>
                </c:pt>
                <c:pt idx="138">
                  <c:v>33300</c:v>
                </c:pt>
                <c:pt idx="139">
                  <c:v>33353</c:v>
                </c:pt>
                <c:pt idx="140">
                  <c:v>33356.5</c:v>
                </c:pt>
                <c:pt idx="141">
                  <c:v>33360</c:v>
                </c:pt>
                <c:pt idx="142">
                  <c:v>33370.5</c:v>
                </c:pt>
                <c:pt idx="143">
                  <c:v>33780.5</c:v>
                </c:pt>
                <c:pt idx="144">
                  <c:v>33815</c:v>
                </c:pt>
                <c:pt idx="145">
                  <c:v>33818.5</c:v>
                </c:pt>
                <c:pt idx="146">
                  <c:v>33827</c:v>
                </c:pt>
                <c:pt idx="147">
                  <c:v>33835.5</c:v>
                </c:pt>
                <c:pt idx="148">
                  <c:v>33851</c:v>
                </c:pt>
                <c:pt idx="149">
                  <c:v>33938.5</c:v>
                </c:pt>
                <c:pt idx="150">
                  <c:v>33960.5</c:v>
                </c:pt>
                <c:pt idx="151">
                  <c:v>34294</c:v>
                </c:pt>
                <c:pt idx="152">
                  <c:v>34398</c:v>
                </c:pt>
                <c:pt idx="153">
                  <c:v>34398.5</c:v>
                </c:pt>
                <c:pt idx="154">
                  <c:v>34398.5</c:v>
                </c:pt>
                <c:pt idx="155">
                  <c:v>34398.5</c:v>
                </c:pt>
                <c:pt idx="156">
                  <c:v>34595.5</c:v>
                </c:pt>
                <c:pt idx="157">
                  <c:v>34595.5</c:v>
                </c:pt>
                <c:pt idx="158">
                  <c:v>34607.5</c:v>
                </c:pt>
                <c:pt idx="159">
                  <c:v>35002.5</c:v>
                </c:pt>
                <c:pt idx="160">
                  <c:v>35002.5</c:v>
                </c:pt>
                <c:pt idx="161">
                  <c:v>35002.5</c:v>
                </c:pt>
                <c:pt idx="162">
                  <c:v>35003</c:v>
                </c:pt>
                <c:pt idx="163">
                  <c:v>35114</c:v>
                </c:pt>
                <c:pt idx="164">
                  <c:v>35117.5</c:v>
                </c:pt>
                <c:pt idx="165">
                  <c:v>35126</c:v>
                </c:pt>
                <c:pt idx="166">
                  <c:v>35159</c:v>
                </c:pt>
                <c:pt idx="167">
                  <c:v>35218.5</c:v>
                </c:pt>
                <c:pt idx="168">
                  <c:v>35218.5</c:v>
                </c:pt>
                <c:pt idx="169">
                  <c:v>35218.5</c:v>
                </c:pt>
                <c:pt idx="170">
                  <c:v>35577.5</c:v>
                </c:pt>
                <c:pt idx="171">
                  <c:v>35589.5</c:v>
                </c:pt>
                <c:pt idx="172">
                  <c:v>35613.5</c:v>
                </c:pt>
                <c:pt idx="173">
                  <c:v>35622</c:v>
                </c:pt>
                <c:pt idx="174">
                  <c:v>35630.5</c:v>
                </c:pt>
                <c:pt idx="175">
                  <c:v>35630.5</c:v>
                </c:pt>
                <c:pt idx="176">
                  <c:v>35661.5</c:v>
                </c:pt>
                <c:pt idx="177">
                  <c:v>35661.5</c:v>
                </c:pt>
                <c:pt idx="178">
                  <c:v>35765</c:v>
                </c:pt>
                <c:pt idx="179">
                  <c:v>35790</c:v>
                </c:pt>
                <c:pt idx="180">
                  <c:v>35790</c:v>
                </c:pt>
                <c:pt idx="181">
                  <c:v>35790</c:v>
                </c:pt>
                <c:pt idx="182">
                  <c:v>35793</c:v>
                </c:pt>
                <c:pt idx="183">
                  <c:v>35805</c:v>
                </c:pt>
                <c:pt idx="184">
                  <c:v>35822.5</c:v>
                </c:pt>
                <c:pt idx="185">
                  <c:v>35829.5</c:v>
                </c:pt>
                <c:pt idx="186">
                  <c:v>35829.5</c:v>
                </c:pt>
                <c:pt idx="187">
                  <c:v>36254</c:v>
                </c:pt>
                <c:pt idx="188">
                  <c:v>36262</c:v>
                </c:pt>
                <c:pt idx="189">
                  <c:v>36278</c:v>
                </c:pt>
                <c:pt idx="190">
                  <c:v>36313.5</c:v>
                </c:pt>
                <c:pt idx="191">
                  <c:v>36362</c:v>
                </c:pt>
                <c:pt idx="192">
                  <c:v>36379</c:v>
                </c:pt>
                <c:pt idx="193">
                  <c:v>36422</c:v>
                </c:pt>
                <c:pt idx="194">
                  <c:v>36497</c:v>
                </c:pt>
                <c:pt idx="195">
                  <c:v>36521</c:v>
                </c:pt>
                <c:pt idx="196">
                  <c:v>36940</c:v>
                </c:pt>
                <c:pt idx="197">
                  <c:v>37000</c:v>
                </c:pt>
                <c:pt idx="198">
                  <c:v>37041</c:v>
                </c:pt>
                <c:pt idx="199">
                  <c:v>37041</c:v>
                </c:pt>
                <c:pt idx="200">
                  <c:v>37041</c:v>
                </c:pt>
                <c:pt idx="201">
                  <c:v>37062</c:v>
                </c:pt>
                <c:pt idx="202">
                  <c:v>37062</c:v>
                </c:pt>
                <c:pt idx="203">
                  <c:v>37511.5</c:v>
                </c:pt>
                <c:pt idx="204">
                  <c:v>37544</c:v>
                </c:pt>
                <c:pt idx="205">
                  <c:v>37691.5</c:v>
                </c:pt>
                <c:pt idx="206">
                  <c:v>37697</c:v>
                </c:pt>
                <c:pt idx="207">
                  <c:v>38256</c:v>
                </c:pt>
                <c:pt idx="208">
                  <c:v>38256</c:v>
                </c:pt>
                <c:pt idx="209">
                  <c:v>38256</c:v>
                </c:pt>
                <c:pt idx="210">
                  <c:v>38313</c:v>
                </c:pt>
                <c:pt idx="211">
                  <c:v>38337</c:v>
                </c:pt>
                <c:pt idx="212">
                  <c:v>15452</c:v>
                </c:pt>
                <c:pt idx="213">
                  <c:v>19457</c:v>
                </c:pt>
                <c:pt idx="214">
                  <c:v>16260</c:v>
                </c:pt>
                <c:pt idx="215">
                  <c:v>36968.5</c:v>
                </c:pt>
                <c:pt idx="216">
                  <c:v>15728</c:v>
                </c:pt>
                <c:pt idx="217">
                  <c:v>16483</c:v>
                </c:pt>
                <c:pt idx="218">
                  <c:v>16871</c:v>
                </c:pt>
                <c:pt idx="219">
                  <c:v>18194</c:v>
                </c:pt>
                <c:pt idx="220">
                  <c:v>18362</c:v>
                </c:pt>
                <c:pt idx="221">
                  <c:v>18733</c:v>
                </c:pt>
                <c:pt idx="222">
                  <c:v>20092</c:v>
                </c:pt>
                <c:pt idx="223">
                  <c:v>20888</c:v>
                </c:pt>
                <c:pt idx="224">
                  <c:v>26845</c:v>
                </c:pt>
                <c:pt idx="225">
                  <c:v>35218.5</c:v>
                </c:pt>
                <c:pt idx="226">
                  <c:v>36970</c:v>
                </c:pt>
                <c:pt idx="227">
                  <c:v>35661.5</c:v>
                </c:pt>
                <c:pt idx="228">
                  <c:v>35790</c:v>
                </c:pt>
                <c:pt idx="229">
                  <c:v>38256</c:v>
                </c:pt>
                <c:pt idx="230">
                  <c:v>27576</c:v>
                </c:pt>
                <c:pt idx="231">
                  <c:v>30078</c:v>
                </c:pt>
                <c:pt idx="232">
                  <c:v>30771</c:v>
                </c:pt>
                <c:pt idx="233">
                  <c:v>31378</c:v>
                </c:pt>
                <c:pt idx="234">
                  <c:v>31435</c:v>
                </c:pt>
                <c:pt idx="235">
                  <c:v>32041</c:v>
                </c:pt>
                <c:pt idx="236">
                  <c:v>32046</c:v>
                </c:pt>
                <c:pt idx="237">
                  <c:v>32561</c:v>
                </c:pt>
                <c:pt idx="238">
                  <c:v>32579</c:v>
                </c:pt>
                <c:pt idx="239">
                  <c:v>32675.5</c:v>
                </c:pt>
                <c:pt idx="240">
                  <c:v>32681</c:v>
                </c:pt>
                <c:pt idx="241">
                  <c:v>32789</c:v>
                </c:pt>
                <c:pt idx="242">
                  <c:v>33201</c:v>
                </c:pt>
                <c:pt idx="243">
                  <c:v>33992</c:v>
                </c:pt>
                <c:pt idx="244">
                  <c:v>34315</c:v>
                </c:pt>
                <c:pt idx="245">
                  <c:v>34363</c:v>
                </c:pt>
                <c:pt idx="246">
                  <c:v>34513</c:v>
                </c:pt>
                <c:pt idx="247">
                  <c:v>34595.5</c:v>
                </c:pt>
                <c:pt idx="248">
                  <c:v>34595.5</c:v>
                </c:pt>
                <c:pt idx="249">
                  <c:v>35002.5</c:v>
                </c:pt>
                <c:pt idx="250">
                  <c:v>35002.5</c:v>
                </c:pt>
                <c:pt idx="251">
                  <c:v>35002.5</c:v>
                </c:pt>
                <c:pt idx="252">
                  <c:v>35218.5</c:v>
                </c:pt>
                <c:pt idx="253">
                  <c:v>35218.5</c:v>
                </c:pt>
                <c:pt idx="254">
                  <c:v>35630.5</c:v>
                </c:pt>
                <c:pt idx="255">
                  <c:v>35630.5</c:v>
                </c:pt>
                <c:pt idx="256">
                  <c:v>35661.5</c:v>
                </c:pt>
                <c:pt idx="257">
                  <c:v>35661.5</c:v>
                </c:pt>
                <c:pt idx="258">
                  <c:v>35790</c:v>
                </c:pt>
                <c:pt idx="259">
                  <c:v>35790</c:v>
                </c:pt>
                <c:pt idx="260">
                  <c:v>35829.5</c:v>
                </c:pt>
                <c:pt idx="261">
                  <c:v>35829.5</c:v>
                </c:pt>
                <c:pt idx="262">
                  <c:v>35845</c:v>
                </c:pt>
                <c:pt idx="263">
                  <c:v>36332.5</c:v>
                </c:pt>
                <c:pt idx="264">
                  <c:v>36404.5</c:v>
                </c:pt>
                <c:pt idx="265">
                  <c:v>36459.5</c:v>
                </c:pt>
                <c:pt idx="266">
                  <c:v>36521</c:v>
                </c:pt>
                <c:pt idx="267">
                  <c:v>36872.5</c:v>
                </c:pt>
                <c:pt idx="268">
                  <c:v>37003.5</c:v>
                </c:pt>
                <c:pt idx="269">
                  <c:v>37031</c:v>
                </c:pt>
                <c:pt idx="270">
                  <c:v>37048</c:v>
                </c:pt>
                <c:pt idx="271">
                  <c:v>37125</c:v>
                </c:pt>
                <c:pt idx="272">
                  <c:v>37697</c:v>
                </c:pt>
                <c:pt idx="273">
                  <c:v>33238.5</c:v>
                </c:pt>
                <c:pt idx="274">
                  <c:v>33818.5</c:v>
                </c:pt>
                <c:pt idx="275">
                  <c:v>33960.5</c:v>
                </c:pt>
                <c:pt idx="276">
                  <c:v>34398.5</c:v>
                </c:pt>
                <c:pt idx="277">
                  <c:v>34398.5</c:v>
                </c:pt>
                <c:pt idx="278">
                  <c:v>34398.5</c:v>
                </c:pt>
                <c:pt idx="279">
                  <c:v>34595.5</c:v>
                </c:pt>
                <c:pt idx="280">
                  <c:v>34595.5</c:v>
                </c:pt>
                <c:pt idx="281">
                  <c:v>35002.5</c:v>
                </c:pt>
                <c:pt idx="282">
                  <c:v>35002.5</c:v>
                </c:pt>
                <c:pt idx="283">
                  <c:v>35218.5</c:v>
                </c:pt>
                <c:pt idx="284">
                  <c:v>35218.5</c:v>
                </c:pt>
                <c:pt idx="285">
                  <c:v>35218.5</c:v>
                </c:pt>
                <c:pt idx="286">
                  <c:v>35661.5</c:v>
                </c:pt>
                <c:pt idx="287">
                  <c:v>35790</c:v>
                </c:pt>
                <c:pt idx="288">
                  <c:v>35829.5</c:v>
                </c:pt>
                <c:pt idx="289">
                  <c:v>35829.5</c:v>
                </c:pt>
                <c:pt idx="290">
                  <c:v>38256</c:v>
                </c:pt>
                <c:pt idx="291">
                  <c:v>38256</c:v>
                </c:pt>
                <c:pt idx="292">
                  <c:v>35790</c:v>
                </c:pt>
              </c:numCache>
            </c:numRef>
          </c:xVal>
          <c:yVal>
            <c:numRef>
              <c:f>'A (old)'!$H$21:$H$928</c:f>
              <c:numCache>
                <c:formatCode>General</c:formatCode>
                <c:ptCount val="908"/>
                <c:pt idx="85">
                  <c:v>1.1684399993100669E-2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951-4015-88D7-400EACB52812}"/>
            </c:ext>
          </c:extLst>
        </c:ser>
        <c:ser>
          <c:idx val="1"/>
          <c:order val="1"/>
          <c:tx>
            <c:strRef>
              <c:f>'A (old)'!$I$20:$I$20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(old)'!$F$21:$F$928</c:f>
              <c:numCache>
                <c:formatCode>General</c:formatCode>
                <c:ptCount val="908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24091</c:v>
                </c:pt>
                <c:pt idx="111">
                  <c:v>24410</c:v>
                </c:pt>
                <c:pt idx="112">
                  <c:v>24514</c:v>
                </c:pt>
                <c:pt idx="113">
                  <c:v>25135</c:v>
                </c:pt>
                <c:pt idx="114">
                  <c:v>25171</c:v>
                </c:pt>
                <c:pt idx="115">
                  <c:v>25243</c:v>
                </c:pt>
                <c:pt idx="116">
                  <c:v>26949</c:v>
                </c:pt>
                <c:pt idx="117">
                  <c:v>29375.5</c:v>
                </c:pt>
                <c:pt idx="118">
                  <c:v>29475</c:v>
                </c:pt>
                <c:pt idx="119">
                  <c:v>29478.5</c:v>
                </c:pt>
                <c:pt idx="120">
                  <c:v>29480</c:v>
                </c:pt>
                <c:pt idx="121">
                  <c:v>29971</c:v>
                </c:pt>
                <c:pt idx="122">
                  <c:v>30070.5</c:v>
                </c:pt>
                <c:pt idx="123">
                  <c:v>30078</c:v>
                </c:pt>
                <c:pt idx="124">
                  <c:v>31328.5</c:v>
                </c:pt>
                <c:pt idx="125">
                  <c:v>31768</c:v>
                </c:pt>
                <c:pt idx="126">
                  <c:v>32061</c:v>
                </c:pt>
                <c:pt idx="127">
                  <c:v>32088</c:v>
                </c:pt>
                <c:pt idx="128">
                  <c:v>32722</c:v>
                </c:pt>
                <c:pt idx="129">
                  <c:v>33123.5</c:v>
                </c:pt>
                <c:pt idx="130">
                  <c:v>33128.5</c:v>
                </c:pt>
                <c:pt idx="131">
                  <c:v>33175</c:v>
                </c:pt>
                <c:pt idx="132">
                  <c:v>33180</c:v>
                </c:pt>
                <c:pt idx="133">
                  <c:v>33228</c:v>
                </c:pt>
                <c:pt idx="134">
                  <c:v>33238.5</c:v>
                </c:pt>
                <c:pt idx="135">
                  <c:v>33238.5</c:v>
                </c:pt>
                <c:pt idx="136">
                  <c:v>33288</c:v>
                </c:pt>
                <c:pt idx="137">
                  <c:v>33295</c:v>
                </c:pt>
                <c:pt idx="138">
                  <c:v>33300</c:v>
                </c:pt>
                <c:pt idx="139">
                  <c:v>33353</c:v>
                </c:pt>
                <c:pt idx="140">
                  <c:v>33356.5</c:v>
                </c:pt>
                <c:pt idx="141">
                  <c:v>33360</c:v>
                </c:pt>
                <c:pt idx="142">
                  <c:v>33370.5</c:v>
                </c:pt>
                <c:pt idx="143">
                  <c:v>33780.5</c:v>
                </c:pt>
                <c:pt idx="144">
                  <c:v>33815</c:v>
                </c:pt>
                <c:pt idx="145">
                  <c:v>33818.5</c:v>
                </c:pt>
                <c:pt idx="146">
                  <c:v>33827</c:v>
                </c:pt>
                <c:pt idx="147">
                  <c:v>33835.5</c:v>
                </c:pt>
                <c:pt idx="148">
                  <c:v>33851</c:v>
                </c:pt>
                <c:pt idx="149">
                  <c:v>33938.5</c:v>
                </c:pt>
                <c:pt idx="150">
                  <c:v>33960.5</c:v>
                </c:pt>
                <c:pt idx="151">
                  <c:v>34294</c:v>
                </c:pt>
                <c:pt idx="152">
                  <c:v>34398</c:v>
                </c:pt>
                <c:pt idx="153">
                  <c:v>34398.5</c:v>
                </c:pt>
                <c:pt idx="154">
                  <c:v>34398.5</c:v>
                </c:pt>
                <c:pt idx="155">
                  <c:v>34398.5</c:v>
                </c:pt>
                <c:pt idx="156">
                  <c:v>34595.5</c:v>
                </c:pt>
                <c:pt idx="157">
                  <c:v>34595.5</c:v>
                </c:pt>
                <c:pt idx="158">
                  <c:v>34607.5</c:v>
                </c:pt>
                <c:pt idx="159">
                  <c:v>35002.5</c:v>
                </c:pt>
                <c:pt idx="160">
                  <c:v>35002.5</c:v>
                </c:pt>
                <c:pt idx="161">
                  <c:v>35002.5</c:v>
                </c:pt>
                <c:pt idx="162">
                  <c:v>35003</c:v>
                </c:pt>
                <c:pt idx="163">
                  <c:v>35114</c:v>
                </c:pt>
                <c:pt idx="164">
                  <c:v>35117.5</c:v>
                </c:pt>
                <c:pt idx="165">
                  <c:v>35126</c:v>
                </c:pt>
                <c:pt idx="166">
                  <c:v>35159</c:v>
                </c:pt>
                <c:pt idx="167">
                  <c:v>35218.5</c:v>
                </c:pt>
                <c:pt idx="168">
                  <c:v>35218.5</c:v>
                </c:pt>
                <c:pt idx="169">
                  <c:v>35218.5</c:v>
                </c:pt>
                <c:pt idx="170">
                  <c:v>35577.5</c:v>
                </c:pt>
                <c:pt idx="171">
                  <c:v>35589.5</c:v>
                </c:pt>
                <c:pt idx="172">
                  <c:v>35613.5</c:v>
                </c:pt>
                <c:pt idx="173">
                  <c:v>35622</c:v>
                </c:pt>
                <c:pt idx="174">
                  <c:v>35630.5</c:v>
                </c:pt>
                <c:pt idx="175">
                  <c:v>35630.5</c:v>
                </c:pt>
                <c:pt idx="176">
                  <c:v>35661.5</c:v>
                </c:pt>
                <c:pt idx="177">
                  <c:v>35661.5</c:v>
                </c:pt>
                <c:pt idx="178">
                  <c:v>35765</c:v>
                </c:pt>
                <c:pt idx="179">
                  <c:v>35790</c:v>
                </c:pt>
                <c:pt idx="180">
                  <c:v>35790</c:v>
                </c:pt>
                <c:pt idx="181">
                  <c:v>35790</c:v>
                </c:pt>
                <c:pt idx="182">
                  <c:v>35793</c:v>
                </c:pt>
                <c:pt idx="183">
                  <c:v>35805</c:v>
                </c:pt>
                <c:pt idx="184">
                  <c:v>35822.5</c:v>
                </c:pt>
                <c:pt idx="185">
                  <c:v>35829.5</c:v>
                </c:pt>
                <c:pt idx="186">
                  <c:v>35829.5</c:v>
                </c:pt>
                <c:pt idx="187">
                  <c:v>36254</c:v>
                </c:pt>
                <c:pt idx="188">
                  <c:v>36262</c:v>
                </c:pt>
                <c:pt idx="189">
                  <c:v>36278</c:v>
                </c:pt>
                <c:pt idx="190">
                  <c:v>36313.5</c:v>
                </c:pt>
                <c:pt idx="191">
                  <c:v>36362</c:v>
                </c:pt>
                <c:pt idx="192">
                  <c:v>36379</c:v>
                </c:pt>
                <c:pt idx="193">
                  <c:v>36422</c:v>
                </c:pt>
                <c:pt idx="194">
                  <c:v>36497</c:v>
                </c:pt>
                <c:pt idx="195">
                  <c:v>36521</c:v>
                </c:pt>
                <c:pt idx="196">
                  <c:v>36940</c:v>
                </c:pt>
                <c:pt idx="197">
                  <c:v>37000</c:v>
                </c:pt>
                <c:pt idx="198">
                  <c:v>37041</c:v>
                </c:pt>
                <c:pt idx="199">
                  <c:v>37041</c:v>
                </c:pt>
                <c:pt idx="200">
                  <c:v>37041</c:v>
                </c:pt>
                <c:pt idx="201">
                  <c:v>37062</c:v>
                </c:pt>
                <c:pt idx="202">
                  <c:v>37062</c:v>
                </c:pt>
                <c:pt idx="203">
                  <c:v>37511.5</c:v>
                </c:pt>
                <c:pt idx="204">
                  <c:v>37544</c:v>
                </c:pt>
                <c:pt idx="205">
                  <c:v>37691.5</c:v>
                </c:pt>
                <c:pt idx="206">
                  <c:v>37697</c:v>
                </c:pt>
                <c:pt idx="207">
                  <c:v>38256</c:v>
                </c:pt>
                <c:pt idx="208">
                  <c:v>38256</c:v>
                </c:pt>
                <c:pt idx="209">
                  <c:v>38256</c:v>
                </c:pt>
                <c:pt idx="210">
                  <c:v>38313</c:v>
                </c:pt>
                <c:pt idx="211">
                  <c:v>38337</c:v>
                </c:pt>
                <c:pt idx="212">
                  <c:v>15452</c:v>
                </c:pt>
                <c:pt idx="213">
                  <c:v>19457</c:v>
                </c:pt>
                <c:pt idx="214">
                  <c:v>16260</c:v>
                </c:pt>
                <c:pt idx="215">
                  <c:v>36968.5</c:v>
                </c:pt>
                <c:pt idx="216">
                  <c:v>15728</c:v>
                </c:pt>
                <c:pt idx="217">
                  <c:v>16483</c:v>
                </c:pt>
                <c:pt idx="218">
                  <c:v>16871</c:v>
                </c:pt>
                <c:pt idx="219">
                  <c:v>18194</c:v>
                </c:pt>
                <c:pt idx="220">
                  <c:v>18362</c:v>
                </c:pt>
                <c:pt idx="221">
                  <c:v>18733</c:v>
                </c:pt>
                <c:pt idx="222">
                  <c:v>20092</c:v>
                </c:pt>
                <c:pt idx="223">
                  <c:v>20888</c:v>
                </c:pt>
                <c:pt idx="224">
                  <c:v>26845</c:v>
                </c:pt>
                <c:pt idx="225">
                  <c:v>35218.5</c:v>
                </c:pt>
                <c:pt idx="226">
                  <c:v>36970</c:v>
                </c:pt>
                <c:pt idx="227">
                  <c:v>35661.5</c:v>
                </c:pt>
                <c:pt idx="228">
                  <c:v>35790</c:v>
                </c:pt>
                <c:pt idx="229">
                  <c:v>38256</c:v>
                </c:pt>
                <c:pt idx="230">
                  <c:v>27576</c:v>
                </c:pt>
                <c:pt idx="231">
                  <c:v>30078</c:v>
                </c:pt>
                <c:pt idx="232">
                  <c:v>30771</c:v>
                </c:pt>
                <c:pt idx="233">
                  <c:v>31378</c:v>
                </c:pt>
                <c:pt idx="234">
                  <c:v>31435</c:v>
                </c:pt>
                <c:pt idx="235">
                  <c:v>32041</c:v>
                </c:pt>
                <c:pt idx="236">
                  <c:v>32046</c:v>
                </c:pt>
                <c:pt idx="237">
                  <c:v>32561</c:v>
                </c:pt>
                <c:pt idx="238">
                  <c:v>32579</c:v>
                </c:pt>
                <c:pt idx="239">
                  <c:v>32675.5</c:v>
                </c:pt>
                <c:pt idx="240">
                  <c:v>32681</c:v>
                </c:pt>
                <c:pt idx="241">
                  <c:v>32789</c:v>
                </c:pt>
                <c:pt idx="242">
                  <c:v>33201</c:v>
                </c:pt>
                <c:pt idx="243">
                  <c:v>33992</c:v>
                </c:pt>
                <c:pt idx="244">
                  <c:v>34315</c:v>
                </c:pt>
                <c:pt idx="245">
                  <c:v>34363</c:v>
                </c:pt>
                <c:pt idx="246">
                  <c:v>34513</c:v>
                </c:pt>
                <c:pt idx="247">
                  <c:v>34595.5</c:v>
                </c:pt>
                <c:pt idx="248">
                  <c:v>34595.5</c:v>
                </c:pt>
                <c:pt idx="249">
                  <c:v>35002.5</c:v>
                </c:pt>
                <c:pt idx="250">
                  <c:v>35002.5</c:v>
                </c:pt>
                <c:pt idx="251">
                  <c:v>35002.5</c:v>
                </c:pt>
                <c:pt idx="252">
                  <c:v>35218.5</c:v>
                </c:pt>
                <c:pt idx="253">
                  <c:v>35218.5</c:v>
                </c:pt>
                <c:pt idx="254">
                  <c:v>35630.5</c:v>
                </c:pt>
                <c:pt idx="255">
                  <c:v>35630.5</c:v>
                </c:pt>
                <c:pt idx="256">
                  <c:v>35661.5</c:v>
                </c:pt>
                <c:pt idx="257">
                  <c:v>35661.5</c:v>
                </c:pt>
                <c:pt idx="258">
                  <c:v>35790</c:v>
                </c:pt>
                <c:pt idx="259">
                  <c:v>35790</c:v>
                </c:pt>
                <c:pt idx="260">
                  <c:v>35829.5</c:v>
                </c:pt>
                <c:pt idx="261">
                  <c:v>35829.5</c:v>
                </c:pt>
                <c:pt idx="262">
                  <c:v>35845</c:v>
                </c:pt>
                <c:pt idx="263">
                  <c:v>36332.5</c:v>
                </c:pt>
                <c:pt idx="264">
                  <c:v>36404.5</c:v>
                </c:pt>
                <c:pt idx="265">
                  <c:v>36459.5</c:v>
                </c:pt>
                <c:pt idx="266">
                  <c:v>36521</c:v>
                </c:pt>
                <c:pt idx="267">
                  <c:v>36872.5</c:v>
                </c:pt>
                <c:pt idx="268">
                  <c:v>37003.5</c:v>
                </c:pt>
                <c:pt idx="269">
                  <c:v>37031</c:v>
                </c:pt>
                <c:pt idx="270">
                  <c:v>37048</c:v>
                </c:pt>
                <c:pt idx="271">
                  <c:v>37125</c:v>
                </c:pt>
                <c:pt idx="272">
                  <c:v>37697</c:v>
                </c:pt>
                <c:pt idx="273">
                  <c:v>33238.5</c:v>
                </c:pt>
                <c:pt idx="274">
                  <c:v>33818.5</c:v>
                </c:pt>
                <c:pt idx="275">
                  <c:v>33960.5</c:v>
                </c:pt>
                <c:pt idx="276">
                  <c:v>34398.5</c:v>
                </c:pt>
                <c:pt idx="277">
                  <c:v>34398.5</c:v>
                </c:pt>
                <c:pt idx="278">
                  <c:v>34398.5</c:v>
                </c:pt>
                <c:pt idx="279">
                  <c:v>34595.5</c:v>
                </c:pt>
                <c:pt idx="280">
                  <c:v>34595.5</c:v>
                </c:pt>
                <c:pt idx="281">
                  <c:v>35002.5</c:v>
                </c:pt>
                <c:pt idx="282">
                  <c:v>35002.5</c:v>
                </c:pt>
                <c:pt idx="283">
                  <c:v>35218.5</c:v>
                </c:pt>
                <c:pt idx="284">
                  <c:v>35218.5</c:v>
                </c:pt>
                <c:pt idx="285">
                  <c:v>35218.5</c:v>
                </c:pt>
                <c:pt idx="286">
                  <c:v>35661.5</c:v>
                </c:pt>
                <c:pt idx="287">
                  <c:v>35790</c:v>
                </c:pt>
                <c:pt idx="288">
                  <c:v>35829.5</c:v>
                </c:pt>
                <c:pt idx="289">
                  <c:v>35829.5</c:v>
                </c:pt>
                <c:pt idx="290">
                  <c:v>38256</c:v>
                </c:pt>
                <c:pt idx="291">
                  <c:v>38256</c:v>
                </c:pt>
                <c:pt idx="292">
                  <c:v>35790</c:v>
                </c:pt>
              </c:numCache>
            </c:numRef>
          </c:xVal>
          <c:yVal>
            <c:numRef>
              <c:f>'A (old)'!$I$21:$I$928</c:f>
              <c:numCache>
                <c:formatCode>General</c:formatCode>
                <c:ptCount val="908"/>
                <c:pt idx="61">
                  <c:v>-3.4468800004106015E-2</c:v>
                </c:pt>
                <c:pt idx="62">
                  <c:v>-2.7539950002392288E-2</c:v>
                </c:pt>
                <c:pt idx="63">
                  <c:v>-4.483674999937648E-2</c:v>
                </c:pt>
                <c:pt idx="64">
                  <c:v>1.6201699996599928E-2</c:v>
                </c:pt>
                <c:pt idx="70">
                  <c:v>-2.0362500072224066E-3</c:v>
                </c:pt>
                <c:pt idx="71">
                  <c:v>-2.7097500002128072E-2</c:v>
                </c:pt>
                <c:pt idx="72">
                  <c:v>1.6609500016784295E-3</c:v>
                </c:pt>
                <c:pt idx="73">
                  <c:v>4.4452000001911074E-3</c:v>
                </c:pt>
                <c:pt idx="74">
                  <c:v>1.4951299999665935E-2</c:v>
                </c:pt>
                <c:pt idx="75">
                  <c:v>2.531279999675462E-2</c:v>
                </c:pt>
                <c:pt idx="77">
                  <c:v>1.0334899998269975E-2</c:v>
                </c:pt>
                <c:pt idx="78">
                  <c:v>-3.3480499987490475E-3</c:v>
                </c:pt>
                <c:pt idx="80">
                  <c:v>1.4887949990225025E-2</c:v>
                </c:pt>
                <c:pt idx="81">
                  <c:v>6.4203000001725741E-3</c:v>
                </c:pt>
                <c:pt idx="82">
                  <c:v>1.8771899995044805E-2</c:v>
                </c:pt>
                <c:pt idx="83">
                  <c:v>1.2052350000885781E-2</c:v>
                </c:pt>
                <c:pt idx="84">
                  <c:v>4.6843999953125603E-3</c:v>
                </c:pt>
                <c:pt idx="88">
                  <c:v>1.4458149998972658E-2</c:v>
                </c:pt>
                <c:pt idx="89">
                  <c:v>1.5287299996998627E-2</c:v>
                </c:pt>
                <c:pt idx="90">
                  <c:v>3.0342099998961203E-2</c:v>
                </c:pt>
                <c:pt idx="91">
                  <c:v>3.0254599994805176E-2</c:v>
                </c:pt>
                <c:pt idx="92">
                  <c:v>4.7128649996011518E-2</c:v>
                </c:pt>
                <c:pt idx="93">
                  <c:v>5.4480249993503094E-2</c:v>
                </c:pt>
                <c:pt idx="94">
                  <c:v>2.2957799992582295E-2</c:v>
                </c:pt>
                <c:pt idx="95">
                  <c:v>2.3452150002412964E-2</c:v>
                </c:pt>
                <c:pt idx="96">
                  <c:v>1.4687700000649784E-2</c:v>
                </c:pt>
                <c:pt idx="98">
                  <c:v>2.1571649995166808E-2</c:v>
                </c:pt>
                <c:pt idx="100">
                  <c:v>2.5797299997066148E-2</c:v>
                </c:pt>
                <c:pt idx="101">
                  <c:v>4.2906899994704872E-2</c:v>
                </c:pt>
                <c:pt idx="102">
                  <c:v>4.6835749999445397E-2</c:v>
                </c:pt>
                <c:pt idx="103">
                  <c:v>4.2339999999967404E-2</c:v>
                </c:pt>
                <c:pt idx="104">
                  <c:v>3.6214050000126008E-2</c:v>
                </c:pt>
                <c:pt idx="105">
                  <c:v>4.3691599996236619E-2</c:v>
                </c:pt>
                <c:pt idx="106">
                  <c:v>4.8791299996082671E-2</c:v>
                </c:pt>
                <c:pt idx="107">
                  <c:v>3.9142900001024827E-2</c:v>
                </c:pt>
                <c:pt idx="108">
                  <c:v>2.6910799992037937E-2</c:v>
                </c:pt>
                <c:pt idx="109">
                  <c:v>4.1613999994297046E-2</c:v>
                </c:pt>
                <c:pt idx="110">
                  <c:v>4.0916300000390038E-2</c:v>
                </c:pt>
                <c:pt idx="113">
                  <c:v>4.3205499998293817E-2</c:v>
                </c:pt>
                <c:pt idx="114">
                  <c:v>4.7260300001653377E-2</c:v>
                </c:pt>
                <c:pt idx="115">
                  <c:v>2.636989999882644E-2</c:v>
                </c:pt>
                <c:pt idx="117">
                  <c:v>5.8417150001332629E-2</c:v>
                </c:pt>
                <c:pt idx="118">
                  <c:v>5.7717499999853317E-2</c:v>
                </c:pt>
                <c:pt idx="120">
                  <c:v>5.9763999997812789E-2</c:v>
                </c:pt>
                <c:pt idx="121">
                  <c:v>6.4350300002843142E-2</c:v>
                </c:pt>
                <c:pt idx="122">
                  <c:v>6.7890649996115826E-2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951-4015-88D7-400EACB52812}"/>
            </c:ext>
          </c:extLst>
        </c:ser>
        <c:ser>
          <c:idx val="2"/>
          <c:order val="2"/>
          <c:tx>
            <c:strRef>
              <c:f>'A (old)'!$J$20:$J$20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(old)'!$F$21:$F$928</c:f>
              <c:numCache>
                <c:formatCode>General</c:formatCode>
                <c:ptCount val="908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24091</c:v>
                </c:pt>
                <c:pt idx="111">
                  <c:v>24410</c:v>
                </c:pt>
                <c:pt idx="112">
                  <c:v>24514</c:v>
                </c:pt>
                <c:pt idx="113">
                  <c:v>25135</c:v>
                </c:pt>
                <c:pt idx="114">
                  <c:v>25171</c:v>
                </c:pt>
                <c:pt idx="115">
                  <c:v>25243</c:v>
                </c:pt>
                <c:pt idx="116">
                  <c:v>26949</c:v>
                </c:pt>
                <c:pt idx="117">
                  <c:v>29375.5</c:v>
                </c:pt>
                <c:pt idx="118">
                  <c:v>29475</c:v>
                </c:pt>
                <c:pt idx="119">
                  <c:v>29478.5</c:v>
                </c:pt>
                <c:pt idx="120">
                  <c:v>29480</c:v>
                </c:pt>
                <c:pt idx="121">
                  <c:v>29971</c:v>
                </c:pt>
                <c:pt idx="122">
                  <c:v>30070.5</c:v>
                </c:pt>
                <c:pt idx="123">
                  <c:v>30078</c:v>
                </c:pt>
                <c:pt idx="124">
                  <c:v>31328.5</c:v>
                </c:pt>
                <c:pt idx="125">
                  <c:v>31768</c:v>
                </c:pt>
                <c:pt idx="126">
                  <c:v>32061</c:v>
                </c:pt>
                <c:pt idx="127">
                  <c:v>32088</c:v>
                </c:pt>
                <c:pt idx="128">
                  <c:v>32722</c:v>
                </c:pt>
                <c:pt idx="129">
                  <c:v>33123.5</c:v>
                </c:pt>
                <c:pt idx="130">
                  <c:v>33128.5</c:v>
                </c:pt>
                <c:pt idx="131">
                  <c:v>33175</c:v>
                </c:pt>
                <c:pt idx="132">
                  <c:v>33180</c:v>
                </c:pt>
                <c:pt idx="133">
                  <c:v>33228</c:v>
                </c:pt>
                <c:pt idx="134">
                  <c:v>33238.5</c:v>
                </c:pt>
                <c:pt idx="135">
                  <c:v>33238.5</c:v>
                </c:pt>
                <c:pt idx="136">
                  <c:v>33288</c:v>
                </c:pt>
                <c:pt idx="137">
                  <c:v>33295</c:v>
                </c:pt>
                <c:pt idx="138">
                  <c:v>33300</c:v>
                </c:pt>
                <c:pt idx="139">
                  <c:v>33353</c:v>
                </c:pt>
                <c:pt idx="140">
                  <c:v>33356.5</c:v>
                </c:pt>
                <c:pt idx="141">
                  <c:v>33360</c:v>
                </c:pt>
                <c:pt idx="142">
                  <c:v>33370.5</c:v>
                </c:pt>
                <c:pt idx="143">
                  <c:v>33780.5</c:v>
                </c:pt>
                <c:pt idx="144">
                  <c:v>33815</c:v>
                </c:pt>
                <c:pt idx="145">
                  <c:v>33818.5</c:v>
                </c:pt>
                <c:pt idx="146">
                  <c:v>33827</c:v>
                </c:pt>
                <c:pt idx="147">
                  <c:v>33835.5</c:v>
                </c:pt>
                <c:pt idx="148">
                  <c:v>33851</c:v>
                </c:pt>
                <c:pt idx="149">
                  <c:v>33938.5</c:v>
                </c:pt>
                <c:pt idx="150">
                  <c:v>33960.5</c:v>
                </c:pt>
                <c:pt idx="151">
                  <c:v>34294</c:v>
                </c:pt>
                <c:pt idx="152">
                  <c:v>34398</c:v>
                </c:pt>
                <c:pt idx="153">
                  <c:v>34398.5</c:v>
                </c:pt>
                <c:pt idx="154">
                  <c:v>34398.5</c:v>
                </c:pt>
                <c:pt idx="155">
                  <c:v>34398.5</c:v>
                </c:pt>
                <c:pt idx="156">
                  <c:v>34595.5</c:v>
                </c:pt>
                <c:pt idx="157">
                  <c:v>34595.5</c:v>
                </c:pt>
                <c:pt idx="158">
                  <c:v>34607.5</c:v>
                </c:pt>
                <c:pt idx="159">
                  <c:v>35002.5</c:v>
                </c:pt>
                <c:pt idx="160">
                  <c:v>35002.5</c:v>
                </c:pt>
                <c:pt idx="161">
                  <c:v>35002.5</c:v>
                </c:pt>
                <c:pt idx="162">
                  <c:v>35003</c:v>
                </c:pt>
                <c:pt idx="163">
                  <c:v>35114</c:v>
                </c:pt>
                <c:pt idx="164">
                  <c:v>35117.5</c:v>
                </c:pt>
                <c:pt idx="165">
                  <c:v>35126</c:v>
                </c:pt>
                <c:pt idx="166">
                  <c:v>35159</c:v>
                </c:pt>
                <c:pt idx="167">
                  <c:v>35218.5</c:v>
                </c:pt>
                <c:pt idx="168">
                  <c:v>35218.5</c:v>
                </c:pt>
                <c:pt idx="169">
                  <c:v>35218.5</c:v>
                </c:pt>
                <c:pt idx="170">
                  <c:v>35577.5</c:v>
                </c:pt>
                <c:pt idx="171">
                  <c:v>35589.5</c:v>
                </c:pt>
                <c:pt idx="172">
                  <c:v>35613.5</c:v>
                </c:pt>
                <c:pt idx="173">
                  <c:v>35622</c:v>
                </c:pt>
                <c:pt idx="174">
                  <c:v>35630.5</c:v>
                </c:pt>
                <c:pt idx="175">
                  <c:v>35630.5</c:v>
                </c:pt>
                <c:pt idx="176">
                  <c:v>35661.5</c:v>
                </c:pt>
                <c:pt idx="177">
                  <c:v>35661.5</c:v>
                </c:pt>
                <c:pt idx="178">
                  <c:v>35765</c:v>
                </c:pt>
                <c:pt idx="179">
                  <c:v>35790</c:v>
                </c:pt>
                <c:pt idx="180">
                  <c:v>35790</c:v>
                </c:pt>
                <c:pt idx="181">
                  <c:v>35790</c:v>
                </c:pt>
                <c:pt idx="182">
                  <c:v>35793</c:v>
                </c:pt>
                <c:pt idx="183">
                  <c:v>35805</c:v>
                </c:pt>
                <c:pt idx="184">
                  <c:v>35822.5</c:v>
                </c:pt>
                <c:pt idx="185">
                  <c:v>35829.5</c:v>
                </c:pt>
                <c:pt idx="186">
                  <c:v>35829.5</c:v>
                </c:pt>
                <c:pt idx="187">
                  <c:v>36254</c:v>
                </c:pt>
                <c:pt idx="188">
                  <c:v>36262</c:v>
                </c:pt>
                <c:pt idx="189">
                  <c:v>36278</c:v>
                </c:pt>
                <c:pt idx="190">
                  <c:v>36313.5</c:v>
                </c:pt>
                <c:pt idx="191">
                  <c:v>36362</c:v>
                </c:pt>
                <c:pt idx="192">
                  <c:v>36379</c:v>
                </c:pt>
                <c:pt idx="193">
                  <c:v>36422</c:v>
                </c:pt>
                <c:pt idx="194">
                  <c:v>36497</c:v>
                </c:pt>
                <c:pt idx="195">
                  <c:v>36521</c:v>
                </c:pt>
                <c:pt idx="196">
                  <c:v>36940</c:v>
                </c:pt>
                <c:pt idx="197">
                  <c:v>37000</c:v>
                </c:pt>
                <c:pt idx="198">
                  <c:v>37041</c:v>
                </c:pt>
                <c:pt idx="199">
                  <c:v>37041</c:v>
                </c:pt>
                <c:pt idx="200">
                  <c:v>37041</c:v>
                </c:pt>
                <c:pt idx="201">
                  <c:v>37062</c:v>
                </c:pt>
                <c:pt idx="202">
                  <c:v>37062</c:v>
                </c:pt>
                <c:pt idx="203">
                  <c:v>37511.5</c:v>
                </c:pt>
                <c:pt idx="204">
                  <c:v>37544</c:v>
                </c:pt>
                <c:pt idx="205">
                  <c:v>37691.5</c:v>
                </c:pt>
                <c:pt idx="206">
                  <c:v>37697</c:v>
                </c:pt>
                <c:pt idx="207">
                  <c:v>38256</c:v>
                </c:pt>
                <c:pt idx="208">
                  <c:v>38256</c:v>
                </c:pt>
                <c:pt idx="209">
                  <c:v>38256</c:v>
                </c:pt>
                <c:pt idx="210">
                  <c:v>38313</c:v>
                </c:pt>
                <c:pt idx="211">
                  <c:v>38337</c:v>
                </c:pt>
                <c:pt idx="212">
                  <c:v>15452</c:v>
                </c:pt>
                <c:pt idx="213">
                  <c:v>19457</c:v>
                </c:pt>
                <c:pt idx="214">
                  <c:v>16260</c:v>
                </c:pt>
                <c:pt idx="215">
                  <c:v>36968.5</c:v>
                </c:pt>
                <c:pt idx="216">
                  <c:v>15728</c:v>
                </c:pt>
                <c:pt idx="217">
                  <c:v>16483</c:v>
                </c:pt>
                <c:pt idx="218">
                  <c:v>16871</c:v>
                </c:pt>
                <c:pt idx="219">
                  <c:v>18194</c:v>
                </c:pt>
                <c:pt idx="220">
                  <c:v>18362</c:v>
                </c:pt>
                <c:pt idx="221">
                  <c:v>18733</c:v>
                </c:pt>
                <c:pt idx="222">
                  <c:v>20092</c:v>
                </c:pt>
                <c:pt idx="223">
                  <c:v>20888</c:v>
                </c:pt>
                <c:pt idx="224">
                  <c:v>26845</c:v>
                </c:pt>
                <c:pt idx="225">
                  <c:v>35218.5</c:v>
                </c:pt>
                <c:pt idx="226">
                  <c:v>36970</c:v>
                </c:pt>
                <c:pt idx="227">
                  <c:v>35661.5</c:v>
                </c:pt>
                <c:pt idx="228">
                  <c:v>35790</c:v>
                </c:pt>
                <c:pt idx="229">
                  <c:v>38256</c:v>
                </c:pt>
                <c:pt idx="230">
                  <c:v>27576</c:v>
                </c:pt>
                <c:pt idx="231">
                  <c:v>30078</c:v>
                </c:pt>
                <c:pt idx="232">
                  <c:v>30771</c:v>
                </c:pt>
                <c:pt idx="233">
                  <c:v>31378</c:v>
                </c:pt>
                <c:pt idx="234">
                  <c:v>31435</c:v>
                </c:pt>
                <c:pt idx="235">
                  <c:v>32041</c:v>
                </c:pt>
                <c:pt idx="236">
                  <c:v>32046</c:v>
                </c:pt>
                <c:pt idx="237">
                  <c:v>32561</c:v>
                </c:pt>
                <c:pt idx="238">
                  <c:v>32579</c:v>
                </c:pt>
                <c:pt idx="239">
                  <c:v>32675.5</c:v>
                </c:pt>
                <c:pt idx="240">
                  <c:v>32681</c:v>
                </c:pt>
                <c:pt idx="241">
                  <c:v>32789</c:v>
                </c:pt>
                <c:pt idx="242">
                  <c:v>33201</c:v>
                </c:pt>
                <c:pt idx="243">
                  <c:v>33992</c:v>
                </c:pt>
                <c:pt idx="244">
                  <c:v>34315</c:v>
                </c:pt>
                <c:pt idx="245">
                  <c:v>34363</c:v>
                </c:pt>
                <c:pt idx="246">
                  <c:v>34513</c:v>
                </c:pt>
                <c:pt idx="247">
                  <c:v>34595.5</c:v>
                </c:pt>
                <c:pt idx="248">
                  <c:v>34595.5</c:v>
                </c:pt>
                <c:pt idx="249">
                  <c:v>35002.5</c:v>
                </c:pt>
                <c:pt idx="250">
                  <c:v>35002.5</c:v>
                </c:pt>
                <c:pt idx="251">
                  <c:v>35002.5</c:v>
                </c:pt>
                <c:pt idx="252">
                  <c:v>35218.5</c:v>
                </c:pt>
                <c:pt idx="253">
                  <c:v>35218.5</c:v>
                </c:pt>
                <c:pt idx="254">
                  <c:v>35630.5</c:v>
                </c:pt>
                <c:pt idx="255">
                  <c:v>35630.5</c:v>
                </c:pt>
                <c:pt idx="256">
                  <c:v>35661.5</c:v>
                </c:pt>
                <c:pt idx="257">
                  <c:v>35661.5</c:v>
                </c:pt>
                <c:pt idx="258">
                  <c:v>35790</c:v>
                </c:pt>
                <c:pt idx="259">
                  <c:v>35790</c:v>
                </c:pt>
                <c:pt idx="260">
                  <c:v>35829.5</c:v>
                </c:pt>
                <c:pt idx="261">
                  <c:v>35829.5</c:v>
                </c:pt>
                <c:pt idx="262">
                  <c:v>35845</c:v>
                </c:pt>
                <c:pt idx="263">
                  <c:v>36332.5</c:v>
                </c:pt>
                <c:pt idx="264">
                  <c:v>36404.5</c:v>
                </c:pt>
                <c:pt idx="265">
                  <c:v>36459.5</c:v>
                </c:pt>
                <c:pt idx="266">
                  <c:v>36521</c:v>
                </c:pt>
                <c:pt idx="267">
                  <c:v>36872.5</c:v>
                </c:pt>
                <c:pt idx="268">
                  <c:v>37003.5</c:v>
                </c:pt>
                <c:pt idx="269">
                  <c:v>37031</c:v>
                </c:pt>
                <c:pt idx="270">
                  <c:v>37048</c:v>
                </c:pt>
                <c:pt idx="271">
                  <c:v>37125</c:v>
                </c:pt>
                <c:pt idx="272">
                  <c:v>37697</c:v>
                </c:pt>
                <c:pt idx="273">
                  <c:v>33238.5</c:v>
                </c:pt>
                <c:pt idx="274">
                  <c:v>33818.5</c:v>
                </c:pt>
                <c:pt idx="275">
                  <c:v>33960.5</c:v>
                </c:pt>
                <c:pt idx="276">
                  <c:v>34398.5</c:v>
                </c:pt>
                <c:pt idx="277">
                  <c:v>34398.5</c:v>
                </c:pt>
                <c:pt idx="278">
                  <c:v>34398.5</c:v>
                </c:pt>
                <c:pt idx="279">
                  <c:v>34595.5</c:v>
                </c:pt>
                <c:pt idx="280">
                  <c:v>34595.5</c:v>
                </c:pt>
                <c:pt idx="281">
                  <c:v>35002.5</c:v>
                </c:pt>
                <c:pt idx="282">
                  <c:v>35002.5</c:v>
                </c:pt>
                <c:pt idx="283">
                  <c:v>35218.5</c:v>
                </c:pt>
                <c:pt idx="284">
                  <c:v>35218.5</c:v>
                </c:pt>
                <c:pt idx="285">
                  <c:v>35218.5</c:v>
                </c:pt>
                <c:pt idx="286">
                  <c:v>35661.5</c:v>
                </c:pt>
                <c:pt idx="287">
                  <c:v>35790</c:v>
                </c:pt>
                <c:pt idx="288">
                  <c:v>35829.5</c:v>
                </c:pt>
                <c:pt idx="289">
                  <c:v>35829.5</c:v>
                </c:pt>
                <c:pt idx="290">
                  <c:v>38256</c:v>
                </c:pt>
                <c:pt idx="291">
                  <c:v>38256</c:v>
                </c:pt>
                <c:pt idx="292">
                  <c:v>35790</c:v>
                </c:pt>
              </c:numCache>
            </c:numRef>
          </c:xVal>
          <c:yVal>
            <c:numRef>
              <c:f>'A (old)'!$J$21:$J$928</c:f>
              <c:numCache>
                <c:formatCode>General</c:formatCode>
                <c:ptCount val="908"/>
                <c:pt idx="119">
                  <c:v>6.134504999499768E-2</c:v>
                </c:pt>
                <c:pt idx="124">
                  <c:v>7.0150049999938346E-2</c:v>
                </c:pt>
                <c:pt idx="125">
                  <c:v>7.2602399995957967E-2</c:v>
                </c:pt>
                <c:pt idx="126">
                  <c:v>7.8937299993413035E-2</c:v>
                </c:pt>
                <c:pt idx="127">
                  <c:v>7.7678399997239467E-2</c:v>
                </c:pt>
                <c:pt idx="129">
                  <c:v>8.0393550000735559E-2</c:v>
                </c:pt>
                <c:pt idx="130">
                  <c:v>8.2190049994096626E-2</c:v>
                </c:pt>
                <c:pt idx="131">
                  <c:v>8.6777500000607688E-2</c:v>
                </c:pt>
                <c:pt idx="132">
                  <c:v>8.1173999999009538E-2</c:v>
                </c:pt>
                <c:pt idx="133">
                  <c:v>8.2480399993073661E-2</c:v>
                </c:pt>
                <c:pt idx="134">
                  <c:v>8.1513049997738563E-2</c:v>
                </c:pt>
                <c:pt idx="136">
                  <c:v>7.953839999390766E-2</c:v>
                </c:pt>
                <c:pt idx="137">
                  <c:v>8.0793499997525942E-2</c:v>
                </c:pt>
                <c:pt idx="138">
                  <c:v>8.0690000002505258E-2</c:v>
                </c:pt>
                <c:pt idx="139">
                  <c:v>8.0892899997706991E-2</c:v>
                </c:pt>
                <c:pt idx="140">
                  <c:v>8.2670449999568518E-2</c:v>
                </c:pt>
                <c:pt idx="141">
                  <c:v>8.1147999990207609E-2</c:v>
                </c:pt>
                <c:pt idx="142">
                  <c:v>8.4780649995082058E-2</c:v>
                </c:pt>
                <c:pt idx="143">
                  <c:v>8.5193650003930088E-2</c:v>
                </c:pt>
                <c:pt idx="144">
                  <c:v>8.5129499995673541E-2</c:v>
                </c:pt>
                <c:pt idx="146">
                  <c:v>8.4281099996587727E-2</c:v>
                </c:pt>
                <c:pt idx="147">
                  <c:v>8.4955149999586865E-2</c:v>
                </c:pt>
                <c:pt idx="148">
                  <c:v>8.6184299994783942E-2</c:v>
                </c:pt>
                <c:pt idx="149">
                  <c:v>8.8123050001740921E-2</c:v>
                </c:pt>
                <c:pt idx="151">
                  <c:v>9.1714199996204115E-2</c:v>
                </c:pt>
                <c:pt idx="158">
                  <c:v>0.10037474999990081</c:v>
                </c:pt>
                <c:pt idx="163">
                  <c:v>9.5340200001373887E-2</c:v>
                </c:pt>
                <c:pt idx="164">
                  <c:v>0.10721775000274647</c:v>
                </c:pt>
                <c:pt idx="165">
                  <c:v>9.6391799997945782E-2</c:v>
                </c:pt>
                <c:pt idx="170">
                  <c:v>9.3895749996590894E-2</c:v>
                </c:pt>
                <c:pt idx="171">
                  <c:v>9.5147349995386321E-2</c:v>
                </c:pt>
                <c:pt idx="172">
                  <c:v>9.5550550002371892E-2</c:v>
                </c:pt>
                <c:pt idx="173">
                  <c:v>9.482459999708226E-2</c:v>
                </c:pt>
                <c:pt idx="184">
                  <c:v>9.7424249994219281E-2</c:v>
                </c:pt>
                <c:pt idx="188">
                  <c:v>0.10247659999731695</c:v>
                </c:pt>
                <c:pt idx="190">
                  <c:v>0.10676054999930784</c:v>
                </c:pt>
                <c:pt idx="194">
                  <c:v>0.10681209999893326</c:v>
                </c:pt>
                <c:pt idx="196">
                  <c:v>0.11224200000287965</c:v>
                </c:pt>
                <c:pt idx="197">
                  <c:v>0.11249999999563443</c:v>
                </c:pt>
                <c:pt idx="203">
                  <c:v>0.10976194999966538</c:v>
                </c:pt>
                <c:pt idx="204">
                  <c:v>0.1074391999936779</c:v>
                </c:pt>
                <c:pt idx="205">
                  <c:v>0.11453594999329653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951-4015-88D7-400EACB52812}"/>
            </c:ext>
          </c:extLst>
        </c:ser>
        <c:ser>
          <c:idx val="3"/>
          <c:order val="3"/>
          <c:tx>
            <c:strRef>
              <c:f>'A (old)'!$K$20:$K$20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(old)'!$F$21:$F$928</c:f>
              <c:numCache>
                <c:formatCode>General</c:formatCode>
                <c:ptCount val="908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24091</c:v>
                </c:pt>
                <c:pt idx="111">
                  <c:v>24410</c:v>
                </c:pt>
                <c:pt idx="112">
                  <c:v>24514</c:v>
                </c:pt>
                <c:pt idx="113">
                  <c:v>25135</c:v>
                </c:pt>
                <c:pt idx="114">
                  <c:v>25171</c:v>
                </c:pt>
                <c:pt idx="115">
                  <c:v>25243</c:v>
                </c:pt>
                <c:pt idx="116">
                  <c:v>26949</c:v>
                </c:pt>
                <c:pt idx="117">
                  <c:v>29375.5</c:v>
                </c:pt>
                <c:pt idx="118">
                  <c:v>29475</c:v>
                </c:pt>
                <c:pt idx="119">
                  <c:v>29478.5</c:v>
                </c:pt>
                <c:pt idx="120">
                  <c:v>29480</c:v>
                </c:pt>
                <c:pt idx="121">
                  <c:v>29971</c:v>
                </c:pt>
                <c:pt idx="122">
                  <c:v>30070.5</c:v>
                </c:pt>
                <c:pt idx="123">
                  <c:v>30078</c:v>
                </c:pt>
                <c:pt idx="124">
                  <c:v>31328.5</c:v>
                </c:pt>
                <c:pt idx="125">
                  <c:v>31768</c:v>
                </c:pt>
                <c:pt idx="126">
                  <c:v>32061</c:v>
                </c:pt>
                <c:pt idx="127">
                  <c:v>32088</c:v>
                </c:pt>
                <c:pt idx="128">
                  <c:v>32722</c:v>
                </c:pt>
                <c:pt idx="129">
                  <c:v>33123.5</c:v>
                </c:pt>
                <c:pt idx="130">
                  <c:v>33128.5</c:v>
                </c:pt>
                <c:pt idx="131">
                  <c:v>33175</c:v>
                </c:pt>
                <c:pt idx="132">
                  <c:v>33180</c:v>
                </c:pt>
                <c:pt idx="133">
                  <c:v>33228</c:v>
                </c:pt>
                <c:pt idx="134">
                  <c:v>33238.5</c:v>
                </c:pt>
                <c:pt idx="135">
                  <c:v>33238.5</c:v>
                </c:pt>
                <c:pt idx="136">
                  <c:v>33288</c:v>
                </c:pt>
                <c:pt idx="137">
                  <c:v>33295</c:v>
                </c:pt>
                <c:pt idx="138">
                  <c:v>33300</c:v>
                </c:pt>
                <c:pt idx="139">
                  <c:v>33353</c:v>
                </c:pt>
                <c:pt idx="140">
                  <c:v>33356.5</c:v>
                </c:pt>
                <c:pt idx="141">
                  <c:v>33360</c:v>
                </c:pt>
                <c:pt idx="142">
                  <c:v>33370.5</c:v>
                </c:pt>
                <c:pt idx="143">
                  <c:v>33780.5</c:v>
                </c:pt>
                <c:pt idx="144">
                  <c:v>33815</c:v>
                </c:pt>
                <c:pt idx="145">
                  <c:v>33818.5</c:v>
                </c:pt>
                <c:pt idx="146">
                  <c:v>33827</c:v>
                </c:pt>
                <c:pt idx="147">
                  <c:v>33835.5</c:v>
                </c:pt>
                <c:pt idx="148">
                  <c:v>33851</c:v>
                </c:pt>
                <c:pt idx="149">
                  <c:v>33938.5</c:v>
                </c:pt>
                <c:pt idx="150">
                  <c:v>33960.5</c:v>
                </c:pt>
                <c:pt idx="151">
                  <c:v>34294</c:v>
                </c:pt>
                <c:pt idx="152">
                  <c:v>34398</c:v>
                </c:pt>
                <c:pt idx="153">
                  <c:v>34398.5</c:v>
                </c:pt>
                <c:pt idx="154">
                  <c:v>34398.5</c:v>
                </c:pt>
                <c:pt idx="155">
                  <c:v>34398.5</c:v>
                </c:pt>
                <c:pt idx="156">
                  <c:v>34595.5</c:v>
                </c:pt>
                <c:pt idx="157">
                  <c:v>34595.5</c:v>
                </c:pt>
                <c:pt idx="158">
                  <c:v>34607.5</c:v>
                </c:pt>
                <c:pt idx="159">
                  <c:v>35002.5</c:v>
                </c:pt>
                <c:pt idx="160">
                  <c:v>35002.5</c:v>
                </c:pt>
                <c:pt idx="161">
                  <c:v>35002.5</c:v>
                </c:pt>
                <c:pt idx="162">
                  <c:v>35003</c:v>
                </c:pt>
                <c:pt idx="163">
                  <c:v>35114</c:v>
                </c:pt>
                <c:pt idx="164">
                  <c:v>35117.5</c:v>
                </c:pt>
                <c:pt idx="165">
                  <c:v>35126</c:v>
                </c:pt>
                <c:pt idx="166">
                  <c:v>35159</c:v>
                </c:pt>
                <c:pt idx="167">
                  <c:v>35218.5</c:v>
                </c:pt>
                <c:pt idx="168">
                  <c:v>35218.5</c:v>
                </c:pt>
                <c:pt idx="169">
                  <c:v>35218.5</c:v>
                </c:pt>
                <c:pt idx="170">
                  <c:v>35577.5</c:v>
                </c:pt>
                <c:pt idx="171">
                  <c:v>35589.5</c:v>
                </c:pt>
                <c:pt idx="172">
                  <c:v>35613.5</c:v>
                </c:pt>
                <c:pt idx="173">
                  <c:v>35622</c:v>
                </c:pt>
                <c:pt idx="174">
                  <c:v>35630.5</c:v>
                </c:pt>
                <c:pt idx="175">
                  <c:v>35630.5</c:v>
                </c:pt>
                <c:pt idx="176">
                  <c:v>35661.5</c:v>
                </c:pt>
                <c:pt idx="177">
                  <c:v>35661.5</c:v>
                </c:pt>
                <c:pt idx="178">
                  <c:v>35765</c:v>
                </c:pt>
                <c:pt idx="179">
                  <c:v>35790</c:v>
                </c:pt>
                <c:pt idx="180">
                  <c:v>35790</c:v>
                </c:pt>
                <c:pt idx="181">
                  <c:v>35790</c:v>
                </c:pt>
                <c:pt idx="182">
                  <c:v>35793</c:v>
                </c:pt>
                <c:pt idx="183">
                  <c:v>35805</c:v>
                </c:pt>
                <c:pt idx="184">
                  <c:v>35822.5</c:v>
                </c:pt>
                <c:pt idx="185">
                  <c:v>35829.5</c:v>
                </c:pt>
                <c:pt idx="186">
                  <c:v>35829.5</c:v>
                </c:pt>
                <c:pt idx="187">
                  <c:v>36254</c:v>
                </c:pt>
                <c:pt idx="188">
                  <c:v>36262</c:v>
                </c:pt>
                <c:pt idx="189">
                  <c:v>36278</c:v>
                </c:pt>
                <c:pt idx="190">
                  <c:v>36313.5</c:v>
                </c:pt>
                <c:pt idx="191">
                  <c:v>36362</c:v>
                </c:pt>
                <c:pt idx="192">
                  <c:v>36379</c:v>
                </c:pt>
                <c:pt idx="193">
                  <c:v>36422</c:v>
                </c:pt>
                <c:pt idx="194">
                  <c:v>36497</c:v>
                </c:pt>
                <c:pt idx="195">
                  <c:v>36521</c:v>
                </c:pt>
                <c:pt idx="196">
                  <c:v>36940</c:v>
                </c:pt>
                <c:pt idx="197">
                  <c:v>37000</c:v>
                </c:pt>
                <c:pt idx="198">
                  <c:v>37041</c:v>
                </c:pt>
                <c:pt idx="199">
                  <c:v>37041</c:v>
                </c:pt>
                <c:pt idx="200">
                  <c:v>37041</c:v>
                </c:pt>
                <c:pt idx="201">
                  <c:v>37062</c:v>
                </c:pt>
                <c:pt idx="202">
                  <c:v>37062</c:v>
                </c:pt>
                <c:pt idx="203">
                  <c:v>37511.5</c:v>
                </c:pt>
                <c:pt idx="204">
                  <c:v>37544</c:v>
                </c:pt>
                <c:pt idx="205">
                  <c:v>37691.5</c:v>
                </c:pt>
                <c:pt idx="206">
                  <c:v>37697</c:v>
                </c:pt>
                <c:pt idx="207">
                  <c:v>38256</c:v>
                </c:pt>
                <c:pt idx="208">
                  <c:v>38256</c:v>
                </c:pt>
                <c:pt idx="209">
                  <c:v>38256</c:v>
                </c:pt>
                <c:pt idx="210">
                  <c:v>38313</c:v>
                </c:pt>
                <c:pt idx="211">
                  <c:v>38337</c:v>
                </c:pt>
                <c:pt idx="212">
                  <c:v>15452</c:v>
                </c:pt>
                <c:pt idx="213">
                  <c:v>19457</c:v>
                </c:pt>
                <c:pt idx="214">
                  <c:v>16260</c:v>
                </c:pt>
                <c:pt idx="215">
                  <c:v>36968.5</c:v>
                </c:pt>
                <c:pt idx="216">
                  <c:v>15728</c:v>
                </c:pt>
                <c:pt idx="217">
                  <c:v>16483</c:v>
                </c:pt>
                <c:pt idx="218">
                  <c:v>16871</c:v>
                </c:pt>
                <c:pt idx="219">
                  <c:v>18194</c:v>
                </c:pt>
                <c:pt idx="220">
                  <c:v>18362</c:v>
                </c:pt>
                <c:pt idx="221">
                  <c:v>18733</c:v>
                </c:pt>
                <c:pt idx="222">
                  <c:v>20092</c:v>
                </c:pt>
                <c:pt idx="223">
                  <c:v>20888</c:v>
                </c:pt>
                <c:pt idx="224">
                  <c:v>26845</c:v>
                </c:pt>
                <c:pt idx="225">
                  <c:v>35218.5</c:v>
                </c:pt>
                <c:pt idx="226">
                  <c:v>36970</c:v>
                </c:pt>
                <c:pt idx="227">
                  <c:v>35661.5</c:v>
                </c:pt>
                <c:pt idx="228">
                  <c:v>35790</c:v>
                </c:pt>
                <c:pt idx="229">
                  <c:v>38256</c:v>
                </c:pt>
                <c:pt idx="230">
                  <c:v>27576</c:v>
                </c:pt>
                <c:pt idx="231">
                  <c:v>30078</c:v>
                </c:pt>
                <c:pt idx="232">
                  <c:v>30771</c:v>
                </c:pt>
                <c:pt idx="233">
                  <c:v>31378</c:v>
                </c:pt>
                <c:pt idx="234">
                  <c:v>31435</c:v>
                </c:pt>
                <c:pt idx="235">
                  <c:v>32041</c:v>
                </c:pt>
                <c:pt idx="236">
                  <c:v>32046</c:v>
                </c:pt>
                <c:pt idx="237">
                  <c:v>32561</c:v>
                </c:pt>
                <c:pt idx="238">
                  <c:v>32579</c:v>
                </c:pt>
                <c:pt idx="239">
                  <c:v>32675.5</c:v>
                </c:pt>
                <c:pt idx="240">
                  <c:v>32681</c:v>
                </c:pt>
                <c:pt idx="241">
                  <c:v>32789</c:v>
                </c:pt>
                <c:pt idx="242">
                  <c:v>33201</c:v>
                </c:pt>
                <c:pt idx="243">
                  <c:v>33992</c:v>
                </c:pt>
                <c:pt idx="244">
                  <c:v>34315</c:v>
                </c:pt>
                <c:pt idx="245">
                  <c:v>34363</c:v>
                </c:pt>
                <c:pt idx="246">
                  <c:v>34513</c:v>
                </c:pt>
                <c:pt idx="247">
                  <c:v>34595.5</c:v>
                </c:pt>
                <c:pt idx="248">
                  <c:v>34595.5</c:v>
                </c:pt>
                <c:pt idx="249">
                  <c:v>35002.5</c:v>
                </c:pt>
                <c:pt idx="250">
                  <c:v>35002.5</c:v>
                </c:pt>
                <c:pt idx="251">
                  <c:v>35002.5</c:v>
                </c:pt>
                <c:pt idx="252">
                  <c:v>35218.5</c:v>
                </c:pt>
                <c:pt idx="253">
                  <c:v>35218.5</c:v>
                </c:pt>
                <c:pt idx="254">
                  <c:v>35630.5</c:v>
                </c:pt>
                <c:pt idx="255">
                  <c:v>35630.5</c:v>
                </c:pt>
                <c:pt idx="256">
                  <c:v>35661.5</c:v>
                </c:pt>
                <c:pt idx="257">
                  <c:v>35661.5</c:v>
                </c:pt>
                <c:pt idx="258">
                  <c:v>35790</c:v>
                </c:pt>
                <c:pt idx="259">
                  <c:v>35790</c:v>
                </c:pt>
                <c:pt idx="260">
                  <c:v>35829.5</c:v>
                </c:pt>
                <c:pt idx="261">
                  <c:v>35829.5</c:v>
                </c:pt>
                <c:pt idx="262">
                  <c:v>35845</c:v>
                </c:pt>
                <c:pt idx="263">
                  <c:v>36332.5</c:v>
                </c:pt>
                <c:pt idx="264">
                  <c:v>36404.5</c:v>
                </c:pt>
                <c:pt idx="265">
                  <c:v>36459.5</c:v>
                </c:pt>
                <c:pt idx="266">
                  <c:v>36521</c:v>
                </c:pt>
                <c:pt idx="267">
                  <c:v>36872.5</c:v>
                </c:pt>
                <c:pt idx="268">
                  <c:v>37003.5</c:v>
                </c:pt>
                <c:pt idx="269">
                  <c:v>37031</c:v>
                </c:pt>
                <c:pt idx="270">
                  <c:v>37048</c:v>
                </c:pt>
                <c:pt idx="271">
                  <c:v>37125</c:v>
                </c:pt>
                <c:pt idx="272">
                  <c:v>37697</c:v>
                </c:pt>
                <c:pt idx="273">
                  <c:v>33238.5</c:v>
                </c:pt>
                <c:pt idx="274">
                  <c:v>33818.5</c:v>
                </c:pt>
                <c:pt idx="275">
                  <c:v>33960.5</c:v>
                </c:pt>
                <c:pt idx="276">
                  <c:v>34398.5</c:v>
                </c:pt>
                <c:pt idx="277">
                  <c:v>34398.5</c:v>
                </c:pt>
                <c:pt idx="278">
                  <c:v>34398.5</c:v>
                </c:pt>
                <c:pt idx="279">
                  <c:v>34595.5</c:v>
                </c:pt>
                <c:pt idx="280">
                  <c:v>34595.5</c:v>
                </c:pt>
                <c:pt idx="281">
                  <c:v>35002.5</c:v>
                </c:pt>
                <c:pt idx="282">
                  <c:v>35002.5</c:v>
                </c:pt>
                <c:pt idx="283">
                  <c:v>35218.5</c:v>
                </c:pt>
                <c:pt idx="284">
                  <c:v>35218.5</c:v>
                </c:pt>
                <c:pt idx="285">
                  <c:v>35218.5</c:v>
                </c:pt>
                <c:pt idx="286">
                  <c:v>35661.5</c:v>
                </c:pt>
                <c:pt idx="287">
                  <c:v>35790</c:v>
                </c:pt>
                <c:pt idx="288">
                  <c:v>35829.5</c:v>
                </c:pt>
                <c:pt idx="289">
                  <c:v>35829.5</c:v>
                </c:pt>
                <c:pt idx="290">
                  <c:v>38256</c:v>
                </c:pt>
                <c:pt idx="291">
                  <c:v>38256</c:v>
                </c:pt>
                <c:pt idx="292">
                  <c:v>35790</c:v>
                </c:pt>
              </c:numCache>
            </c:numRef>
          </c:xVal>
          <c:yVal>
            <c:numRef>
              <c:f>'A (old)'!$K$21:$K$928</c:f>
              <c:numCache>
                <c:formatCode>General</c:formatCode>
                <c:ptCount val="908"/>
                <c:pt idx="65">
                  <c:v>-2.5769999774638563E-4</c:v>
                </c:pt>
                <c:pt idx="66">
                  <c:v>7.4229999881936237E-4</c:v>
                </c:pt>
                <c:pt idx="67">
                  <c:v>8.7423000004491769E-3</c:v>
                </c:pt>
                <c:pt idx="68">
                  <c:v>1.1975000015809201E-3</c:v>
                </c:pt>
                <c:pt idx="69">
                  <c:v>2.8371500011417083E-3</c:v>
                </c:pt>
                <c:pt idx="123">
                  <c:v>6.6615399999136571E-2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951-4015-88D7-400EACB52812}"/>
            </c:ext>
          </c:extLst>
        </c:ser>
        <c:ser>
          <c:idx val="4"/>
          <c:order val="4"/>
          <c:tx>
            <c:strRef>
              <c:f>'A (old)'!$L$20</c:f>
              <c:strCache>
                <c:ptCount val="1"/>
                <c:pt idx="0">
                  <c:v>S4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(old)'!$F$21:$F$928</c:f>
              <c:numCache>
                <c:formatCode>General</c:formatCode>
                <c:ptCount val="908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24091</c:v>
                </c:pt>
                <c:pt idx="111">
                  <c:v>24410</c:v>
                </c:pt>
                <c:pt idx="112">
                  <c:v>24514</c:v>
                </c:pt>
                <c:pt idx="113">
                  <c:v>25135</c:v>
                </c:pt>
                <c:pt idx="114">
                  <c:v>25171</c:v>
                </c:pt>
                <c:pt idx="115">
                  <c:v>25243</c:v>
                </c:pt>
                <c:pt idx="116">
                  <c:v>26949</c:v>
                </c:pt>
                <c:pt idx="117">
                  <c:v>29375.5</c:v>
                </c:pt>
                <c:pt idx="118">
                  <c:v>29475</c:v>
                </c:pt>
                <c:pt idx="119">
                  <c:v>29478.5</c:v>
                </c:pt>
                <c:pt idx="120">
                  <c:v>29480</c:v>
                </c:pt>
                <c:pt idx="121">
                  <c:v>29971</c:v>
                </c:pt>
                <c:pt idx="122">
                  <c:v>30070.5</c:v>
                </c:pt>
                <c:pt idx="123">
                  <c:v>30078</c:v>
                </c:pt>
                <c:pt idx="124">
                  <c:v>31328.5</c:v>
                </c:pt>
                <c:pt idx="125">
                  <c:v>31768</c:v>
                </c:pt>
                <c:pt idx="126">
                  <c:v>32061</c:v>
                </c:pt>
                <c:pt idx="127">
                  <c:v>32088</c:v>
                </c:pt>
                <c:pt idx="128">
                  <c:v>32722</c:v>
                </c:pt>
                <c:pt idx="129">
                  <c:v>33123.5</c:v>
                </c:pt>
                <c:pt idx="130">
                  <c:v>33128.5</c:v>
                </c:pt>
                <c:pt idx="131">
                  <c:v>33175</c:v>
                </c:pt>
                <c:pt idx="132">
                  <c:v>33180</c:v>
                </c:pt>
                <c:pt idx="133">
                  <c:v>33228</c:v>
                </c:pt>
                <c:pt idx="134">
                  <c:v>33238.5</c:v>
                </c:pt>
                <c:pt idx="135">
                  <c:v>33238.5</c:v>
                </c:pt>
                <c:pt idx="136">
                  <c:v>33288</c:v>
                </c:pt>
                <c:pt idx="137">
                  <c:v>33295</c:v>
                </c:pt>
                <c:pt idx="138">
                  <c:v>33300</c:v>
                </c:pt>
                <c:pt idx="139">
                  <c:v>33353</c:v>
                </c:pt>
                <c:pt idx="140">
                  <c:v>33356.5</c:v>
                </c:pt>
                <c:pt idx="141">
                  <c:v>33360</c:v>
                </c:pt>
                <c:pt idx="142">
                  <c:v>33370.5</c:v>
                </c:pt>
                <c:pt idx="143">
                  <c:v>33780.5</c:v>
                </c:pt>
                <c:pt idx="144">
                  <c:v>33815</c:v>
                </c:pt>
                <c:pt idx="145">
                  <c:v>33818.5</c:v>
                </c:pt>
                <c:pt idx="146">
                  <c:v>33827</c:v>
                </c:pt>
                <c:pt idx="147">
                  <c:v>33835.5</c:v>
                </c:pt>
                <c:pt idx="148">
                  <c:v>33851</c:v>
                </c:pt>
                <c:pt idx="149">
                  <c:v>33938.5</c:v>
                </c:pt>
                <c:pt idx="150">
                  <c:v>33960.5</c:v>
                </c:pt>
                <c:pt idx="151">
                  <c:v>34294</c:v>
                </c:pt>
                <c:pt idx="152">
                  <c:v>34398</c:v>
                </c:pt>
                <c:pt idx="153">
                  <c:v>34398.5</c:v>
                </c:pt>
                <c:pt idx="154">
                  <c:v>34398.5</c:v>
                </c:pt>
                <c:pt idx="155">
                  <c:v>34398.5</c:v>
                </c:pt>
                <c:pt idx="156">
                  <c:v>34595.5</c:v>
                </c:pt>
                <c:pt idx="157">
                  <c:v>34595.5</c:v>
                </c:pt>
                <c:pt idx="158">
                  <c:v>34607.5</c:v>
                </c:pt>
                <c:pt idx="159">
                  <c:v>35002.5</c:v>
                </c:pt>
                <c:pt idx="160">
                  <c:v>35002.5</c:v>
                </c:pt>
                <c:pt idx="161">
                  <c:v>35002.5</c:v>
                </c:pt>
                <c:pt idx="162">
                  <c:v>35003</c:v>
                </c:pt>
                <c:pt idx="163">
                  <c:v>35114</c:v>
                </c:pt>
                <c:pt idx="164">
                  <c:v>35117.5</c:v>
                </c:pt>
                <c:pt idx="165">
                  <c:v>35126</c:v>
                </c:pt>
                <c:pt idx="166">
                  <c:v>35159</c:v>
                </c:pt>
                <c:pt idx="167">
                  <c:v>35218.5</c:v>
                </c:pt>
                <c:pt idx="168">
                  <c:v>35218.5</c:v>
                </c:pt>
                <c:pt idx="169">
                  <c:v>35218.5</c:v>
                </c:pt>
                <c:pt idx="170">
                  <c:v>35577.5</c:v>
                </c:pt>
                <c:pt idx="171">
                  <c:v>35589.5</c:v>
                </c:pt>
                <c:pt idx="172">
                  <c:v>35613.5</c:v>
                </c:pt>
                <c:pt idx="173">
                  <c:v>35622</c:v>
                </c:pt>
                <c:pt idx="174">
                  <c:v>35630.5</c:v>
                </c:pt>
                <c:pt idx="175">
                  <c:v>35630.5</c:v>
                </c:pt>
                <c:pt idx="176">
                  <c:v>35661.5</c:v>
                </c:pt>
                <c:pt idx="177">
                  <c:v>35661.5</c:v>
                </c:pt>
                <c:pt idx="178">
                  <c:v>35765</c:v>
                </c:pt>
                <c:pt idx="179">
                  <c:v>35790</c:v>
                </c:pt>
                <c:pt idx="180">
                  <c:v>35790</c:v>
                </c:pt>
                <c:pt idx="181">
                  <c:v>35790</c:v>
                </c:pt>
                <c:pt idx="182">
                  <c:v>35793</c:v>
                </c:pt>
                <c:pt idx="183">
                  <c:v>35805</c:v>
                </c:pt>
                <c:pt idx="184">
                  <c:v>35822.5</c:v>
                </c:pt>
                <c:pt idx="185">
                  <c:v>35829.5</c:v>
                </c:pt>
                <c:pt idx="186">
                  <c:v>35829.5</c:v>
                </c:pt>
                <c:pt idx="187">
                  <c:v>36254</c:v>
                </c:pt>
                <c:pt idx="188">
                  <c:v>36262</c:v>
                </c:pt>
                <c:pt idx="189">
                  <c:v>36278</c:v>
                </c:pt>
                <c:pt idx="190">
                  <c:v>36313.5</c:v>
                </c:pt>
                <c:pt idx="191">
                  <c:v>36362</c:v>
                </c:pt>
                <c:pt idx="192">
                  <c:v>36379</c:v>
                </c:pt>
                <c:pt idx="193">
                  <c:v>36422</c:v>
                </c:pt>
                <c:pt idx="194">
                  <c:v>36497</c:v>
                </c:pt>
                <c:pt idx="195">
                  <c:v>36521</c:v>
                </c:pt>
                <c:pt idx="196">
                  <c:v>36940</c:v>
                </c:pt>
                <c:pt idx="197">
                  <c:v>37000</c:v>
                </c:pt>
                <c:pt idx="198">
                  <c:v>37041</c:v>
                </c:pt>
                <c:pt idx="199">
                  <c:v>37041</c:v>
                </c:pt>
                <c:pt idx="200">
                  <c:v>37041</c:v>
                </c:pt>
                <c:pt idx="201">
                  <c:v>37062</c:v>
                </c:pt>
                <c:pt idx="202">
                  <c:v>37062</c:v>
                </c:pt>
                <c:pt idx="203">
                  <c:v>37511.5</c:v>
                </c:pt>
                <c:pt idx="204">
                  <c:v>37544</c:v>
                </c:pt>
                <c:pt idx="205">
                  <c:v>37691.5</c:v>
                </c:pt>
                <c:pt idx="206">
                  <c:v>37697</c:v>
                </c:pt>
                <c:pt idx="207">
                  <c:v>38256</c:v>
                </c:pt>
                <c:pt idx="208">
                  <c:v>38256</c:v>
                </c:pt>
                <c:pt idx="209">
                  <c:v>38256</c:v>
                </c:pt>
                <c:pt idx="210">
                  <c:v>38313</c:v>
                </c:pt>
                <c:pt idx="211">
                  <c:v>38337</c:v>
                </c:pt>
                <c:pt idx="212">
                  <c:v>15452</c:v>
                </c:pt>
                <c:pt idx="213">
                  <c:v>19457</c:v>
                </c:pt>
                <c:pt idx="214">
                  <c:v>16260</c:v>
                </c:pt>
                <c:pt idx="215">
                  <c:v>36968.5</c:v>
                </c:pt>
                <c:pt idx="216">
                  <c:v>15728</c:v>
                </c:pt>
                <c:pt idx="217">
                  <c:v>16483</c:v>
                </c:pt>
                <c:pt idx="218">
                  <c:v>16871</c:v>
                </c:pt>
                <c:pt idx="219">
                  <c:v>18194</c:v>
                </c:pt>
                <c:pt idx="220">
                  <c:v>18362</c:v>
                </c:pt>
                <c:pt idx="221">
                  <c:v>18733</c:v>
                </c:pt>
                <c:pt idx="222">
                  <c:v>20092</c:v>
                </c:pt>
                <c:pt idx="223">
                  <c:v>20888</c:v>
                </c:pt>
                <c:pt idx="224">
                  <c:v>26845</c:v>
                </c:pt>
                <c:pt idx="225">
                  <c:v>35218.5</c:v>
                </c:pt>
                <c:pt idx="226">
                  <c:v>36970</c:v>
                </c:pt>
                <c:pt idx="227">
                  <c:v>35661.5</c:v>
                </c:pt>
                <c:pt idx="228">
                  <c:v>35790</c:v>
                </c:pt>
                <c:pt idx="229">
                  <c:v>38256</c:v>
                </c:pt>
                <c:pt idx="230">
                  <c:v>27576</c:v>
                </c:pt>
                <c:pt idx="231">
                  <c:v>30078</c:v>
                </c:pt>
                <c:pt idx="232">
                  <c:v>30771</c:v>
                </c:pt>
                <c:pt idx="233">
                  <c:v>31378</c:v>
                </c:pt>
                <c:pt idx="234">
                  <c:v>31435</c:v>
                </c:pt>
                <c:pt idx="235">
                  <c:v>32041</c:v>
                </c:pt>
                <c:pt idx="236">
                  <c:v>32046</c:v>
                </c:pt>
                <c:pt idx="237">
                  <c:v>32561</c:v>
                </c:pt>
                <c:pt idx="238">
                  <c:v>32579</c:v>
                </c:pt>
                <c:pt idx="239">
                  <c:v>32675.5</c:v>
                </c:pt>
                <c:pt idx="240">
                  <c:v>32681</c:v>
                </c:pt>
                <c:pt idx="241">
                  <c:v>32789</c:v>
                </c:pt>
                <c:pt idx="242">
                  <c:v>33201</c:v>
                </c:pt>
                <c:pt idx="243">
                  <c:v>33992</c:v>
                </c:pt>
                <c:pt idx="244">
                  <c:v>34315</c:v>
                </c:pt>
                <c:pt idx="245">
                  <c:v>34363</c:v>
                </c:pt>
                <c:pt idx="246">
                  <c:v>34513</c:v>
                </c:pt>
                <c:pt idx="247">
                  <c:v>34595.5</c:v>
                </c:pt>
                <c:pt idx="248">
                  <c:v>34595.5</c:v>
                </c:pt>
                <c:pt idx="249">
                  <c:v>35002.5</c:v>
                </c:pt>
                <c:pt idx="250">
                  <c:v>35002.5</c:v>
                </c:pt>
                <c:pt idx="251">
                  <c:v>35002.5</c:v>
                </c:pt>
                <c:pt idx="252">
                  <c:v>35218.5</c:v>
                </c:pt>
                <c:pt idx="253">
                  <c:v>35218.5</c:v>
                </c:pt>
                <c:pt idx="254">
                  <c:v>35630.5</c:v>
                </c:pt>
                <c:pt idx="255">
                  <c:v>35630.5</c:v>
                </c:pt>
                <c:pt idx="256">
                  <c:v>35661.5</c:v>
                </c:pt>
                <c:pt idx="257">
                  <c:v>35661.5</c:v>
                </c:pt>
                <c:pt idx="258">
                  <c:v>35790</c:v>
                </c:pt>
                <c:pt idx="259">
                  <c:v>35790</c:v>
                </c:pt>
                <c:pt idx="260">
                  <c:v>35829.5</c:v>
                </c:pt>
                <c:pt idx="261">
                  <c:v>35829.5</c:v>
                </c:pt>
                <c:pt idx="262">
                  <c:v>35845</c:v>
                </c:pt>
                <c:pt idx="263">
                  <c:v>36332.5</c:v>
                </c:pt>
                <c:pt idx="264">
                  <c:v>36404.5</c:v>
                </c:pt>
                <c:pt idx="265">
                  <c:v>36459.5</c:v>
                </c:pt>
                <c:pt idx="266">
                  <c:v>36521</c:v>
                </c:pt>
                <c:pt idx="267">
                  <c:v>36872.5</c:v>
                </c:pt>
                <c:pt idx="268">
                  <c:v>37003.5</c:v>
                </c:pt>
                <c:pt idx="269">
                  <c:v>37031</c:v>
                </c:pt>
                <c:pt idx="270">
                  <c:v>37048</c:v>
                </c:pt>
                <c:pt idx="271">
                  <c:v>37125</c:v>
                </c:pt>
                <c:pt idx="272">
                  <c:v>37697</c:v>
                </c:pt>
                <c:pt idx="273">
                  <c:v>33238.5</c:v>
                </c:pt>
                <c:pt idx="274">
                  <c:v>33818.5</c:v>
                </c:pt>
                <c:pt idx="275">
                  <c:v>33960.5</c:v>
                </c:pt>
                <c:pt idx="276">
                  <c:v>34398.5</c:v>
                </c:pt>
                <c:pt idx="277">
                  <c:v>34398.5</c:v>
                </c:pt>
                <c:pt idx="278">
                  <c:v>34398.5</c:v>
                </c:pt>
                <c:pt idx="279">
                  <c:v>34595.5</c:v>
                </c:pt>
                <c:pt idx="280">
                  <c:v>34595.5</c:v>
                </c:pt>
                <c:pt idx="281">
                  <c:v>35002.5</c:v>
                </c:pt>
                <c:pt idx="282">
                  <c:v>35002.5</c:v>
                </c:pt>
                <c:pt idx="283">
                  <c:v>35218.5</c:v>
                </c:pt>
                <c:pt idx="284">
                  <c:v>35218.5</c:v>
                </c:pt>
                <c:pt idx="285">
                  <c:v>35218.5</c:v>
                </c:pt>
                <c:pt idx="286">
                  <c:v>35661.5</c:v>
                </c:pt>
                <c:pt idx="287">
                  <c:v>35790</c:v>
                </c:pt>
                <c:pt idx="288">
                  <c:v>35829.5</c:v>
                </c:pt>
                <c:pt idx="289">
                  <c:v>35829.5</c:v>
                </c:pt>
                <c:pt idx="290">
                  <c:v>38256</c:v>
                </c:pt>
                <c:pt idx="291">
                  <c:v>38256</c:v>
                </c:pt>
                <c:pt idx="292">
                  <c:v>35790</c:v>
                </c:pt>
              </c:numCache>
            </c:numRef>
          </c:xVal>
          <c:yVal>
            <c:numRef>
              <c:f>'A (old)'!$L$21:$L$928</c:f>
              <c:numCache>
                <c:formatCode>General</c:formatCode>
                <c:ptCount val="90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951-4015-88D7-400EACB52812}"/>
            </c:ext>
          </c:extLst>
        </c:ser>
        <c:ser>
          <c:idx val="5"/>
          <c:order val="5"/>
          <c:tx>
            <c:strRef>
              <c:f>'A (old)'!$M$20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(old)'!$F$21:$F$928</c:f>
              <c:numCache>
                <c:formatCode>General</c:formatCode>
                <c:ptCount val="908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24091</c:v>
                </c:pt>
                <c:pt idx="111">
                  <c:v>24410</c:v>
                </c:pt>
                <c:pt idx="112">
                  <c:v>24514</c:v>
                </c:pt>
                <c:pt idx="113">
                  <c:v>25135</c:v>
                </c:pt>
                <c:pt idx="114">
                  <c:v>25171</c:v>
                </c:pt>
                <c:pt idx="115">
                  <c:v>25243</c:v>
                </c:pt>
                <c:pt idx="116">
                  <c:v>26949</c:v>
                </c:pt>
                <c:pt idx="117">
                  <c:v>29375.5</c:v>
                </c:pt>
                <c:pt idx="118">
                  <c:v>29475</c:v>
                </c:pt>
                <c:pt idx="119">
                  <c:v>29478.5</c:v>
                </c:pt>
                <c:pt idx="120">
                  <c:v>29480</c:v>
                </c:pt>
                <c:pt idx="121">
                  <c:v>29971</c:v>
                </c:pt>
                <c:pt idx="122">
                  <c:v>30070.5</c:v>
                </c:pt>
                <c:pt idx="123">
                  <c:v>30078</c:v>
                </c:pt>
                <c:pt idx="124">
                  <c:v>31328.5</c:v>
                </c:pt>
                <c:pt idx="125">
                  <c:v>31768</c:v>
                </c:pt>
                <c:pt idx="126">
                  <c:v>32061</c:v>
                </c:pt>
                <c:pt idx="127">
                  <c:v>32088</c:v>
                </c:pt>
                <c:pt idx="128">
                  <c:v>32722</c:v>
                </c:pt>
                <c:pt idx="129">
                  <c:v>33123.5</c:v>
                </c:pt>
                <c:pt idx="130">
                  <c:v>33128.5</c:v>
                </c:pt>
                <c:pt idx="131">
                  <c:v>33175</c:v>
                </c:pt>
                <c:pt idx="132">
                  <c:v>33180</c:v>
                </c:pt>
                <c:pt idx="133">
                  <c:v>33228</c:v>
                </c:pt>
                <c:pt idx="134">
                  <c:v>33238.5</c:v>
                </c:pt>
                <c:pt idx="135">
                  <c:v>33238.5</c:v>
                </c:pt>
                <c:pt idx="136">
                  <c:v>33288</c:v>
                </c:pt>
                <c:pt idx="137">
                  <c:v>33295</c:v>
                </c:pt>
                <c:pt idx="138">
                  <c:v>33300</c:v>
                </c:pt>
                <c:pt idx="139">
                  <c:v>33353</c:v>
                </c:pt>
                <c:pt idx="140">
                  <c:v>33356.5</c:v>
                </c:pt>
                <c:pt idx="141">
                  <c:v>33360</c:v>
                </c:pt>
                <c:pt idx="142">
                  <c:v>33370.5</c:v>
                </c:pt>
                <c:pt idx="143">
                  <c:v>33780.5</c:v>
                </c:pt>
                <c:pt idx="144">
                  <c:v>33815</c:v>
                </c:pt>
                <c:pt idx="145">
                  <c:v>33818.5</c:v>
                </c:pt>
                <c:pt idx="146">
                  <c:v>33827</c:v>
                </c:pt>
                <c:pt idx="147">
                  <c:v>33835.5</c:v>
                </c:pt>
                <c:pt idx="148">
                  <c:v>33851</c:v>
                </c:pt>
                <c:pt idx="149">
                  <c:v>33938.5</c:v>
                </c:pt>
                <c:pt idx="150">
                  <c:v>33960.5</c:v>
                </c:pt>
                <c:pt idx="151">
                  <c:v>34294</c:v>
                </c:pt>
                <c:pt idx="152">
                  <c:v>34398</c:v>
                </c:pt>
                <c:pt idx="153">
                  <c:v>34398.5</c:v>
                </c:pt>
                <c:pt idx="154">
                  <c:v>34398.5</c:v>
                </c:pt>
                <c:pt idx="155">
                  <c:v>34398.5</c:v>
                </c:pt>
                <c:pt idx="156">
                  <c:v>34595.5</c:v>
                </c:pt>
                <c:pt idx="157">
                  <c:v>34595.5</c:v>
                </c:pt>
                <c:pt idx="158">
                  <c:v>34607.5</c:v>
                </c:pt>
                <c:pt idx="159">
                  <c:v>35002.5</c:v>
                </c:pt>
                <c:pt idx="160">
                  <c:v>35002.5</c:v>
                </c:pt>
                <c:pt idx="161">
                  <c:v>35002.5</c:v>
                </c:pt>
                <c:pt idx="162">
                  <c:v>35003</c:v>
                </c:pt>
                <c:pt idx="163">
                  <c:v>35114</c:v>
                </c:pt>
                <c:pt idx="164">
                  <c:v>35117.5</c:v>
                </c:pt>
                <c:pt idx="165">
                  <c:v>35126</c:v>
                </c:pt>
                <c:pt idx="166">
                  <c:v>35159</c:v>
                </c:pt>
                <c:pt idx="167">
                  <c:v>35218.5</c:v>
                </c:pt>
                <c:pt idx="168">
                  <c:v>35218.5</c:v>
                </c:pt>
                <c:pt idx="169">
                  <c:v>35218.5</c:v>
                </c:pt>
                <c:pt idx="170">
                  <c:v>35577.5</c:v>
                </c:pt>
                <c:pt idx="171">
                  <c:v>35589.5</c:v>
                </c:pt>
                <c:pt idx="172">
                  <c:v>35613.5</c:v>
                </c:pt>
                <c:pt idx="173">
                  <c:v>35622</c:v>
                </c:pt>
                <c:pt idx="174">
                  <c:v>35630.5</c:v>
                </c:pt>
                <c:pt idx="175">
                  <c:v>35630.5</c:v>
                </c:pt>
                <c:pt idx="176">
                  <c:v>35661.5</c:v>
                </c:pt>
                <c:pt idx="177">
                  <c:v>35661.5</c:v>
                </c:pt>
                <c:pt idx="178">
                  <c:v>35765</c:v>
                </c:pt>
                <c:pt idx="179">
                  <c:v>35790</c:v>
                </c:pt>
                <c:pt idx="180">
                  <c:v>35790</c:v>
                </c:pt>
                <c:pt idx="181">
                  <c:v>35790</c:v>
                </c:pt>
                <c:pt idx="182">
                  <c:v>35793</c:v>
                </c:pt>
                <c:pt idx="183">
                  <c:v>35805</c:v>
                </c:pt>
                <c:pt idx="184">
                  <c:v>35822.5</c:v>
                </c:pt>
                <c:pt idx="185">
                  <c:v>35829.5</c:v>
                </c:pt>
                <c:pt idx="186">
                  <c:v>35829.5</c:v>
                </c:pt>
                <c:pt idx="187">
                  <c:v>36254</c:v>
                </c:pt>
                <c:pt idx="188">
                  <c:v>36262</c:v>
                </c:pt>
                <c:pt idx="189">
                  <c:v>36278</c:v>
                </c:pt>
                <c:pt idx="190">
                  <c:v>36313.5</c:v>
                </c:pt>
                <c:pt idx="191">
                  <c:v>36362</c:v>
                </c:pt>
                <c:pt idx="192">
                  <c:v>36379</c:v>
                </c:pt>
                <c:pt idx="193">
                  <c:v>36422</c:v>
                </c:pt>
                <c:pt idx="194">
                  <c:v>36497</c:v>
                </c:pt>
                <c:pt idx="195">
                  <c:v>36521</c:v>
                </c:pt>
                <c:pt idx="196">
                  <c:v>36940</c:v>
                </c:pt>
                <c:pt idx="197">
                  <c:v>37000</c:v>
                </c:pt>
                <c:pt idx="198">
                  <c:v>37041</c:v>
                </c:pt>
                <c:pt idx="199">
                  <c:v>37041</c:v>
                </c:pt>
                <c:pt idx="200">
                  <c:v>37041</c:v>
                </c:pt>
                <c:pt idx="201">
                  <c:v>37062</c:v>
                </c:pt>
                <c:pt idx="202">
                  <c:v>37062</c:v>
                </c:pt>
                <c:pt idx="203">
                  <c:v>37511.5</c:v>
                </c:pt>
                <c:pt idx="204">
                  <c:v>37544</c:v>
                </c:pt>
                <c:pt idx="205">
                  <c:v>37691.5</c:v>
                </c:pt>
                <c:pt idx="206">
                  <c:v>37697</c:v>
                </c:pt>
                <c:pt idx="207">
                  <c:v>38256</c:v>
                </c:pt>
                <c:pt idx="208">
                  <c:v>38256</c:v>
                </c:pt>
                <c:pt idx="209">
                  <c:v>38256</c:v>
                </c:pt>
                <c:pt idx="210">
                  <c:v>38313</c:v>
                </c:pt>
                <c:pt idx="211">
                  <c:v>38337</c:v>
                </c:pt>
                <c:pt idx="212">
                  <c:v>15452</c:v>
                </c:pt>
                <c:pt idx="213">
                  <c:v>19457</c:v>
                </c:pt>
                <c:pt idx="214">
                  <c:v>16260</c:v>
                </c:pt>
                <c:pt idx="215">
                  <c:v>36968.5</c:v>
                </c:pt>
                <c:pt idx="216">
                  <c:v>15728</c:v>
                </c:pt>
                <c:pt idx="217">
                  <c:v>16483</c:v>
                </c:pt>
                <c:pt idx="218">
                  <c:v>16871</c:v>
                </c:pt>
                <c:pt idx="219">
                  <c:v>18194</c:v>
                </c:pt>
                <c:pt idx="220">
                  <c:v>18362</c:v>
                </c:pt>
                <c:pt idx="221">
                  <c:v>18733</c:v>
                </c:pt>
                <c:pt idx="222">
                  <c:v>20092</c:v>
                </c:pt>
                <c:pt idx="223">
                  <c:v>20888</c:v>
                </c:pt>
                <c:pt idx="224">
                  <c:v>26845</c:v>
                </c:pt>
                <c:pt idx="225">
                  <c:v>35218.5</c:v>
                </c:pt>
                <c:pt idx="226">
                  <c:v>36970</c:v>
                </c:pt>
                <c:pt idx="227">
                  <c:v>35661.5</c:v>
                </c:pt>
                <c:pt idx="228">
                  <c:v>35790</c:v>
                </c:pt>
                <c:pt idx="229">
                  <c:v>38256</c:v>
                </c:pt>
                <c:pt idx="230">
                  <c:v>27576</c:v>
                </c:pt>
                <c:pt idx="231">
                  <c:v>30078</c:v>
                </c:pt>
                <c:pt idx="232">
                  <c:v>30771</c:v>
                </c:pt>
                <c:pt idx="233">
                  <c:v>31378</c:v>
                </c:pt>
                <c:pt idx="234">
                  <c:v>31435</c:v>
                </c:pt>
                <c:pt idx="235">
                  <c:v>32041</c:v>
                </c:pt>
                <c:pt idx="236">
                  <c:v>32046</c:v>
                </c:pt>
                <c:pt idx="237">
                  <c:v>32561</c:v>
                </c:pt>
                <c:pt idx="238">
                  <c:v>32579</c:v>
                </c:pt>
                <c:pt idx="239">
                  <c:v>32675.5</c:v>
                </c:pt>
                <c:pt idx="240">
                  <c:v>32681</c:v>
                </c:pt>
                <c:pt idx="241">
                  <c:v>32789</c:v>
                </c:pt>
                <c:pt idx="242">
                  <c:v>33201</c:v>
                </c:pt>
                <c:pt idx="243">
                  <c:v>33992</c:v>
                </c:pt>
                <c:pt idx="244">
                  <c:v>34315</c:v>
                </c:pt>
                <c:pt idx="245">
                  <c:v>34363</c:v>
                </c:pt>
                <c:pt idx="246">
                  <c:v>34513</c:v>
                </c:pt>
                <c:pt idx="247">
                  <c:v>34595.5</c:v>
                </c:pt>
                <c:pt idx="248">
                  <c:v>34595.5</c:v>
                </c:pt>
                <c:pt idx="249">
                  <c:v>35002.5</c:v>
                </c:pt>
                <c:pt idx="250">
                  <c:v>35002.5</c:v>
                </c:pt>
                <c:pt idx="251">
                  <c:v>35002.5</c:v>
                </c:pt>
                <c:pt idx="252">
                  <c:v>35218.5</c:v>
                </c:pt>
                <c:pt idx="253">
                  <c:v>35218.5</c:v>
                </c:pt>
                <c:pt idx="254">
                  <c:v>35630.5</c:v>
                </c:pt>
                <c:pt idx="255">
                  <c:v>35630.5</c:v>
                </c:pt>
                <c:pt idx="256">
                  <c:v>35661.5</c:v>
                </c:pt>
                <c:pt idx="257">
                  <c:v>35661.5</c:v>
                </c:pt>
                <c:pt idx="258">
                  <c:v>35790</c:v>
                </c:pt>
                <c:pt idx="259">
                  <c:v>35790</c:v>
                </c:pt>
                <c:pt idx="260">
                  <c:v>35829.5</c:v>
                </c:pt>
                <c:pt idx="261">
                  <c:v>35829.5</c:v>
                </c:pt>
                <c:pt idx="262">
                  <c:v>35845</c:v>
                </c:pt>
                <c:pt idx="263">
                  <c:v>36332.5</c:v>
                </c:pt>
                <c:pt idx="264">
                  <c:v>36404.5</c:v>
                </c:pt>
                <c:pt idx="265">
                  <c:v>36459.5</c:v>
                </c:pt>
                <c:pt idx="266">
                  <c:v>36521</c:v>
                </c:pt>
                <c:pt idx="267">
                  <c:v>36872.5</c:v>
                </c:pt>
                <c:pt idx="268">
                  <c:v>37003.5</c:v>
                </c:pt>
                <c:pt idx="269">
                  <c:v>37031</c:v>
                </c:pt>
                <c:pt idx="270">
                  <c:v>37048</c:v>
                </c:pt>
                <c:pt idx="271">
                  <c:v>37125</c:v>
                </c:pt>
                <c:pt idx="272">
                  <c:v>37697</c:v>
                </c:pt>
                <c:pt idx="273">
                  <c:v>33238.5</c:v>
                </c:pt>
                <c:pt idx="274">
                  <c:v>33818.5</c:v>
                </c:pt>
                <c:pt idx="275">
                  <c:v>33960.5</c:v>
                </c:pt>
                <c:pt idx="276">
                  <c:v>34398.5</c:v>
                </c:pt>
                <c:pt idx="277">
                  <c:v>34398.5</c:v>
                </c:pt>
                <c:pt idx="278">
                  <c:v>34398.5</c:v>
                </c:pt>
                <c:pt idx="279">
                  <c:v>34595.5</c:v>
                </c:pt>
                <c:pt idx="280">
                  <c:v>34595.5</c:v>
                </c:pt>
                <c:pt idx="281">
                  <c:v>35002.5</c:v>
                </c:pt>
                <c:pt idx="282">
                  <c:v>35002.5</c:v>
                </c:pt>
                <c:pt idx="283">
                  <c:v>35218.5</c:v>
                </c:pt>
                <c:pt idx="284">
                  <c:v>35218.5</c:v>
                </c:pt>
                <c:pt idx="285">
                  <c:v>35218.5</c:v>
                </c:pt>
                <c:pt idx="286">
                  <c:v>35661.5</c:v>
                </c:pt>
                <c:pt idx="287">
                  <c:v>35790</c:v>
                </c:pt>
                <c:pt idx="288">
                  <c:v>35829.5</c:v>
                </c:pt>
                <c:pt idx="289">
                  <c:v>35829.5</c:v>
                </c:pt>
                <c:pt idx="290">
                  <c:v>38256</c:v>
                </c:pt>
                <c:pt idx="291">
                  <c:v>38256</c:v>
                </c:pt>
                <c:pt idx="292">
                  <c:v>35790</c:v>
                </c:pt>
              </c:numCache>
            </c:numRef>
          </c:xVal>
          <c:yVal>
            <c:numRef>
              <c:f>'A (old)'!$M$21:$M$928</c:f>
              <c:numCache>
                <c:formatCode>General</c:formatCode>
                <c:ptCount val="90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951-4015-88D7-400EACB52812}"/>
            </c:ext>
          </c:extLst>
        </c:ser>
        <c:ser>
          <c:idx val="6"/>
          <c:order val="6"/>
          <c:tx>
            <c:strRef>
              <c:f>'A (old)'!$N$20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(old)'!$F$21:$F$928</c:f>
              <c:numCache>
                <c:formatCode>General</c:formatCode>
                <c:ptCount val="908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24091</c:v>
                </c:pt>
                <c:pt idx="111">
                  <c:v>24410</c:v>
                </c:pt>
                <c:pt idx="112">
                  <c:v>24514</c:v>
                </c:pt>
                <c:pt idx="113">
                  <c:v>25135</c:v>
                </c:pt>
                <c:pt idx="114">
                  <c:v>25171</c:v>
                </c:pt>
                <c:pt idx="115">
                  <c:v>25243</c:v>
                </c:pt>
                <c:pt idx="116">
                  <c:v>26949</c:v>
                </c:pt>
                <c:pt idx="117">
                  <c:v>29375.5</c:v>
                </c:pt>
                <c:pt idx="118">
                  <c:v>29475</c:v>
                </c:pt>
                <c:pt idx="119">
                  <c:v>29478.5</c:v>
                </c:pt>
                <c:pt idx="120">
                  <c:v>29480</c:v>
                </c:pt>
                <c:pt idx="121">
                  <c:v>29971</c:v>
                </c:pt>
                <c:pt idx="122">
                  <c:v>30070.5</c:v>
                </c:pt>
                <c:pt idx="123">
                  <c:v>30078</c:v>
                </c:pt>
                <c:pt idx="124">
                  <c:v>31328.5</c:v>
                </c:pt>
                <c:pt idx="125">
                  <c:v>31768</c:v>
                </c:pt>
                <c:pt idx="126">
                  <c:v>32061</c:v>
                </c:pt>
                <c:pt idx="127">
                  <c:v>32088</c:v>
                </c:pt>
                <c:pt idx="128">
                  <c:v>32722</c:v>
                </c:pt>
                <c:pt idx="129">
                  <c:v>33123.5</c:v>
                </c:pt>
                <c:pt idx="130">
                  <c:v>33128.5</c:v>
                </c:pt>
                <c:pt idx="131">
                  <c:v>33175</c:v>
                </c:pt>
                <c:pt idx="132">
                  <c:v>33180</c:v>
                </c:pt>
                <c:pt idx="133">
                  <c:v>33228</c:v>
                </c:pt>
                <c:pt idx="134">
                  <c:v>33238.5</c:v>
                </c:pt>
                <c:pt idx="135">
                  <c:v>33238.5</c:v>
                </c:pt>
                <c:pt idx="136">
                  <c:v>33288</c:v>
                </c:pt>
                <c:pt idx="137">
                  <c:v>33295</c:v>
                </c:pt>
                <c:pt idx="138">
                  <c:v>33300</c:v>
                </c:pt>
                <c:pt idx="139">
                  <c:v>33353</c:v>
                </c:pt>
                <c:pt idx="140">
                  <c:v>33356.5</c:v>
                </c:pt>
                <c:pt idx="141">
                  <c:v>33360</c:v>
                </c:pt>
                <c:pt idx="142">
                  <c:v>33370.5</c:v>
                </c:pt>
                <c:pt idx="143">
                  <c:v>33780.5</c:v>
                </c:pt>
                <c:pt idx="144">
                  <c:v>33815</c:v>
                </c:pt>
                <c:pt idx="145">
                  <c:v>33818.5</c:v>
                </c:pt>
                <c:pt idx="146">
                  <c:v>33827</c:v>
                </c:pt>
                <c:pt idx="147">
                  <c:v>33835.5</c:v>
                </c:pt>
                <c:pt idx="148">
                  <c:v>33851</c:v>
                </c:pt>
                <c:pt idx="149">
                  <c:v>33938.5</c:v>
                </c:pt>
                <c:pt idx="150">
                  <c:v>33960.5</c:v>
                </c:pt>
                <c:pt idx="151">
                  <c:v>34294</c:v>
                </c:pt>
                <c:pt idx="152">
                  <c:v>34398</c:v>
                </c:pt>
                <c:pt idx="153">
                  <c:v>34398.5</c:v>
                </c:pt>
                <c:pt idx="154">
                  <c:v>34398.5</c:v>
                </c:pt>
                <c:pt idx="155">
                  <c:v>34398.5</c:v>
                </c:pt>
                <c:pt idx="156">
                  <c:v>34595.5</c:v>
                </c:pt>
                <c:pt idx="157">
                  <c:v>34595.5</c:v>
                </c:pt>
                <c:pt idx="158">
                  <c:v>34607.5</c:v>
                </c:pt>
                <c:pt idx="159">
                  <c:v>35002.5</c:v>
                </c:pt>
                <c:pt idx="160">
                  <c:v>35002.5</c:v>
                </c:pt>
                <c:pt idx="161">
                  <c:v>35002.5</c:v>
                </c:pt>
                <c:pt idx="162">
                  <c:v>35003</c:v>
                </c:pt>
                <c:pt idx="163">
                  <c:v>35114</c:v>
                </c:pt>
                <c:pt idx="164">
                  <c:v>35117.5</c:v>
                </c:pt>
                <c:pt idx="165">
                  <c:v>35126</c:v>
                </c:pt>
                <c:pt idx="166">
                  <c:v>35159</c:v>
                </c:pt>
                <c:pt idx="167">
                  <c:v>35218.5</c:v>
                </c:pt>
                <c:pt idx="168">
                  <c:v>35218.5</c:v>
                </c:pt>
                <c:pt idx="169">
                  <c:v>35218.5</c:v>
                </c:pt>
                <c:pt idx="170">
                  <c:v>35577.5</c:v>
                </c:pt>
                <c:pt idx="171">
                  <c:v>35589.5</c:v>
                </c:pt>
                <c:pt idx="172">
                  <c:v>35613.5</c:v>
                </c:pt>
                <c:pt idx="173">
                  <c:v>35622</c:v>
                </c:pt>
                <c:pt idx="174">
                  <c:v>35630.5</c:v>
                </c:pt>
                <c:pt idx="175">
                  <c:v>35630.5</c:v>
                </c:pt>
                <c:pt idx="176">
                  <c:v>35661.5</c:v>
                </c:pt>
                <c:pt idx="177">
                  <c:v>35661.5</c:v>
                </c:pt>
                <c:pt idx="178">
                  <c:v>35765</c:v>
                </c:pt>
                <c:pt idx="179">
                  <c:v>35790</c:v>
                </c:pt>
                <c:pt idx="180">
                  <c:v>35790</c:v>
                </c:pt>
                <c:pt idx="181">
                  <c:v>35790</c:v>
                </c:pt>
                <c:pt idx="182">
                  <c:v>35793</c:v>
                </c:pt>
                <c:pt idx="183">
                  <c:v>35805</c:v>
                </c:pt>
                <c:pt idx="184">
                  <c:v>35822.5</c:v>
                </c:pt>
                <c:pt idx="185">
                  <c:v>35829.5</c:v>
                </c:pt>
                <c:pt idx="186">
                  <c:v>35829.5</c:v>
                </c:pt>
                <c:pt idx="187">
                  <c:v>36254</c:v>
                </c:pt>
                <c:pt idx="188">
                  <c:v>36262</c:v>
                </c:pt>
                <c:pt idx="189">
                  <c:v>36278</c:v>
                </c:pt>
                <c:pt idx="190">
                  <c:v>36313.5</c:v>
                </c:pt>
                <c:pt idx="191">
                  <c:v>36362</c:v>
                </c:pt>
                <c:pt idx="192">
                  <c:v>36379</c:v>
                </c:pt>
                <c:pt idx="193">
                  <c:v>36422</c:v>
                </c:pt>
                <c:pt idx="194">
                  <c:v>36497</c:v>
                </c:pt>
                <c:pt idx="195">
                  <c:v>36521</c:v>
                </c:pt>
                <c:pt idx="196">
                  <c:v>36940</c:v>
                </c:pt>
                <c:pt idx="197">
                  <c:v>37000</c:v>
                </c:pt>
                <c:pt idx="198">
                  <c:v>37041</c:v>
                </c:pt>
                <c:pt idx="199">
                  <c:v>37041</c:v>
                </c:pt>
                <c:pt idx="200">
                  <c:v>37041</c:v>
                </c:pt>
                <c:pt idx="201">
                  <c:v>37062</c:v>
                </c:pt>
                <c:pt idx="202">
                  <c:v>37062</c:v>
                </c:pt>
                <c:pt idx="203">
                  <c:v>37511.5</c:v>
                </c:pt>
                <c:pt idx="204">
                  <c:v>37544</c:v>
                </c:pt>
                <c:pt idx="205">
                  <c:v>37691.5</c:v>
                </c:pt>
                <c:pt idx="206">
                  <c:v>37697</c:v>
                </c:pt>
                <c:pt idx="207">
                  <c:v>38256</c:v>
                </c:pt>
                <c:pt idx="208">
                  <c:v>38256</c:v>
                </c:pt>
                <c:pt idx="209">
                  <c:v>38256</c:v>
                </c:pt>
                <c:pt idx="210">
                  <c:v>38313</c:v>
                </c:pt>
                <c:pt idx="211">
                  <c:v>38337</c:v>
                </c:pt>
                <c:pt idx="212">
                  <c:v>15452</c:v>
                </c:pt>
                <c:pt idx="213">
                  <c:v>19457</c:v>
                </c:pt>
                <c:pt idx="214">
                  <c:v>16260</c:v>
                </c:pt>
                <c:pt idx="215">
                  <c:v>36968.5</c:v>
                </c:pt>
                <c:pt idx="216">
                  <c:v>15728</c:v>
                </c:pt>
                <c:pt idx="217">
                  <c:v>16483</c:v>
                </c:pt>
                <c:pt idx="218">
                  <c:v>16871</c:v>
                </c:pt>
                <c:pt idx="219">
                  <c:v>18194</c:v>
                </c:pt>
                <c:pt idx="220">
                  <c:v>18362</c:v>
                </c:pt>
                <c:pt idx="221">
                  <c:v>18733</c:v>
                </c:pt>
                <c:pt idx="222">
                  <c:v>20092</c:v>
                </c:pt>
                <c:pt idx="223">
                  <c:v>20888</c:v>
                </c:pt>
                <c:pt idx="224">
                  <c:v>26845</c:v>
                </c:pt>
                <c:pt idx="225">
                  <c:v>35218.5</c:v>
                </c:pt>
                <c:pt idx="226">
                  <c:v>36970</c:v>
                </c:pt>
                <c:pt idx="227">
                  <c:v>35661.5</c:v>
                </c:pt>
                <c:pt idx="228">
                  <c:v>35790</c:v>
                </c:pt>
                <c:pt idx="229">
                  <c:v>38256</c:v>
                </c:pt>
                <c:pt idx="230">
                  <c:v>27576</c:v>
                </c:pt>
                <c:pt idx="231">
                  <c:v>30078</c:v>
                </c:pt>
                <c:pt idx="232">
                  <c:v>30771</c:v>
                </c:pt>
                <c:pt idx="233">
                  <c:v>31378</c:v>
                </c:pt>
                <c:pt idx="234">
                  <c:v>31435</c:v>
                </c:pt>
                <c:pt idx="235">
                  <c:v>32041</c:v>
                </c:pt>
                <c:pt idx="236">
                  <c:v>32046</c:v>
                </c:pt>
                <c:pt idx="237">
                  <c:v>32561</c:v>
                </c:pt>
                <c:pt idx="238">
                  <c:v>32579</c:v>
                </c:pt>
                <c:pt idx="239">
                  <c:v>32675.5</c:v>
                </c:pt>
                <c:pt idx="240">
                  <c:v>32681</c:v>
                </c:pt>
                <c:pt idx="241">
                  <c:v>32789</c:v>
                </c:pt>
                <c:pt idx="242">
                  <c:v>33201</c:v>
                </c:pt>
                <c:pt idx="243">
                  <c:v>33992</c:v>
                </c:pt>
                <c:pt idx="244">
                  <c:v>34315</c:v>
                </c:pt>
                <c:pt idx="245">
                  <c:v>34363</c:v>
                </c:pt>
                <c:pt idx="246">
                  <c:v>34513</c:v>
                </c:pt>
                <c:pt idx="247">
                  <c:v>34595.5</c:v>
                </c:pt>
                <c:pt idx="248">
                  <c:v>34595.5</c:v>
                </c:pt>
                <c:pt idx="249">
                  <c:v>35002.5</c:v>
                </c:pt>
                <c:pt idx="250">
                  <c:v>35002.5</c:v>
                </c:pt>
                <c:pt idx="251">
                  <c:v>35002.5</c:v>
                </c:pt>
                <c:pt idx="252">
                  <c:v>35218.5</c:v>
                </c:pt>
                <c:pt idx="253">
                  <c:v>35218.5</c:v>
                </c:pt>
                <c:pt idx="254">
                  <c:v>35630.5</c:v>
                </c:pt>
                <c:pt idx="255">
                  <c:v>35630.5</c:v>
                </c:pt>
                <c:pt idx="256">
                  <c:v>35661.5</c:v>
                </c:pt>
                <c:pt idx="257">
                  <c:v>35661.5</c:v>
                </c:pt>
                <c:pt idx="258">
                  <c:v>35790</c:v>
                </c:pt>
                <c:pt idx="259">
                  <c:v>35790</c:v>
                </c:pt>
                <c:pt idx="260">
                  <c:v>35829.5</c:v>
                </c:pt>
                <c:pt idx="261">
                  <c:v>35829.5</c:v>
                </c:pt>
                <c:pt idx="262">
                  <c:v>35845</c:v>
                </c:pt>
                <c:pt idx="263">
                  <c:v>36332.5</c:v>
                </c:pt>
                <c:pt idx="264">
                  <c:v>36404.5</c:v>
                </c:pt>
                <c:pt idx="265">
                  <c:v>36459.5</c:v>
                </c:pt>
                <c:pt idx="266">
                  <c:v>36521</c:v>
                </c:pt>
                <c:pt idx="267">
                  <c:v>36872.5</c:v>
                </c:pt>
                <c:pt idx="268">
                  <c:v>37003.5</c:v>
                </c:pt>
                <c:pt idx="269">
                  <c:v>37031</c:v>
                </c:pt>
                <c:pt idx="270">
                  <c:v>37048</c:v>
                </c:pt>
                <c:pt idx="271">
                  <c:v>37125</c:v>
                </c:pt>
                <c:pt idx="272">
                  <c:v>37697</c:v>
                </c:pt>
                <c:pt idx="273">
                  <c:v>33238.5</c:v>
                </c:pt>
                <c:pt idx="274">
                  <c:v>33818.5</c:v>
                </c:pt>
                <c:pt idx="275">
                  <c:v>33960.5</c:v>
                </c:pt>
                <c:pt idx="276">
                  <c:v>34398.5</c:v>
                </c:pt>
                <c:pt idx="277">
                  <c:v>34398.5</c:v>
                </c:pt>
                <c:pt idx="278">
                  <c:v>34398.5</c:v>
                </c:pt>
                <c:pt idx="279">
                  <c:v>34595.5</c:v>
                </c:pt>
                <c:pt idx="280">
                  <c:v>34595.5</c:v>
                </c:pt>
                <c:pt idx="281">
                  <c:v>35002.5</c:v>
                </c:pt>
                <c:pt idx="282">
                  <c:v>35002.5</c:v>
                </c:pt>
                <c:pt idx="283">
                  <c:v>35218.5</c:v>
                </c:pt>
                <c:pt idx="284">
                  <c:v>35218.5</c:v>
                </c:pt>
                <c:pt idx="285">
                  <c:v>35218.5</c:v>
                </c:pt>
                <c:pt idx="286">
                  <c:v>35661.5</c:v>
                </c:pt>
                <c:pt idx="287">
                  <c:v>35790</c:v>
                </c:pt>
                <c:pt idx="288">
                  <c:v>35829.5</c:v>
                </c:pt>
                <c:pt idx="289">
                  <c:v>35829.5</c:v>
                </c:pt>
                <c:pt idx="290">
                  <c:v>38256</c:v>
                </c:pt>
                <c:pt idx="291">
                  <c:v>38256</c:v>
                </c:pt>
                <c:pt idx="292">
                  <c:v>35790</c:v>
                </c:pt>
              </c:numCache>
            </c:numRef>
          </c:xVal>
          <c:yVal>
            <c:numRef>
              <c:f>'A (old)'!$N$21:$N$928</c:f>
              <c:numCache>
                <c:formatCode>General</c:formatCode>
                <c:ptCount val="908"/>
                <c:pt idx="0">
                  <c:v>3.4619599999132333E-2</c:v>
                </c:pt>
                <c:pt idx="1">
                  <c:v>2.5306899995484855E-2</c:v>
                </c:pt>
                <c:pt idx="2">
                  <c:v>3.7946549993648659E-2</c:v>
                </c:pt>
                <c:pt idx="3">
                  <c:v>3.1964899997547036E-2</c:v>
                </c:pt>
                <c:pt idx="4">
                  <c:v>3.0604549996496644E-2</c:v>
                </c:pt>
                <c:pt idx="5">
                  <c:v>1.5878999984124675E-3</c:v>
                </c:pt>
                <c:pt idx="6">
                  <c:v>1.9193699998140801E-2</c:v>
                </c:pt>
                <c:pt idx="7">
                  <c:v>1.3545299996621907E-2</c:v>
                </c:pt>
                <c:pt idx="8">
                  <c:v>5.4029999955673702E-3</c:v>
                </c:pt>
                <c:pt idx="9">
                  <c:v>2.6402999996207654E-2</c:v>
                </c:pt>
                <c:pt idx="10">
                  <c:v>7.230299997900147E-3</c:v>
                </c:pt>
                <c:pt idx="11">
                  <c:v>4.0556100000685547E-2</c:v>
                </c:pt>
                <c:pt idx="12">
                  <c:v>3.9884899997559842E-2</c:v>
                </c:pt>
                <c:pt idx="13">
                  <c:v>3.1664999987697229E-3</c:v>
                </c:pt>
                <c:pt idx="14">
                  <c:v>9.54710000223713E-3</c:v>
                </c:pt>
                <c:pt idx="15">
                  <c:v>-1.5884400003415067E-2</c:v>
                </c:pt>
                <c:pt idx="16">
                  <c:v>-2.0084499999938998E-2</c:v>
                </c:pt>
                <c:pt idx="17">
                  <c:v>-1.8381300003966317E-2</c:v>
                </c:pt>
                <c:pt idx="18">
                  <c:v>-5.3813000049558468E-3</c:v>
                </c:pt>
                <c:pt idx="19">
                  <c:v>0</c:v>
                </c:pt>
                <c:pt idx="20">
                  <c:v>8.8926999960676767E-3</c:v>
                </c:pt>
                <c:pt idx="21">
                  <c:v>2.2896599999512546E-2</c:v>
                </c:pt>
                <c:pt idx="22">
                  <c:v>1.4293100000941195E-2</c:v>
                </c:pt>
                <c:pt idx="23">
                  <c:v>7.9513999953633174E-3</c:v>
                </c:pt>
                <c:pt idx="24">
                  <c:v>-1.6970000069704838E-3</c:v>
                </c:pt>
                <c:pt idx="25">
                  <c:v>2.8654599998844787E-2</c:v>
                </c:pt>
                <c:pt idx="26">
                  <c:v>3.0609999957960099E-3</c:v>
                </c:pt>
                <c:pt idx="27">
                  <c:v>2.5467399995250162E-2</c:v>
                </c:pt>
                <c:pt idx="28">
                  <c:v>1.349499994830694E-3</c:v>
                </c:pt>
                <c:pt idx="29">
                  <c:v>-9.9998000005143695E-3</c:v>
                </c:pt>
                <c:pt idx="30">
                  <c:v>2.2154699996463023E-2</c:v>
                </c:pt>
                <c:pt idx="31">
                  <c:v>-1.1286700006166939E-2</c:v>
                </c:pt>
                <c:pt idx="32">
                  <c:v>6.7132999975001439E-3</c:v>
                </c:pt>
                <c:pt idx="33">
                  <c:v>2.8164600000309292E-2</c:v>
                </c:pt>
                <c:pt idx="34">
                  <c:v>3.8624999942840077E-3</c:v>
                </c:pt>
                <c:pt idx="35">
                  <c:v>-4.753900007926859E-3</c:v>
                </c:pt>
                <c:pt idx="36">
                  <c:v>-1.3185400006477721E-2</c:v>
                </c:pt>
                <c:pt idx="37">
                  <c:v>-3.5457500052871183E-3</c:v>
                </c:pt>
                <c:pt idx="38">
                  <c:v>-6.3923999987309799E-3</c:v>
                </c:pt>
                <c:pt idx="39">
                  <c:v>-4.9959000025410205E-3</c:v>
                </c:pt>
                <c:pt idx="40">
                  <c:v>1.6004099998099264E-2</c:v>
                </c:pt>
                <c:pt idx="41">
                  <c:v>-2.5986000000557397E-2</c:v>
                </c:pt>
                <c:pt idx="42">
                  <c:v>-2.7767000065068714E-3</c:v>
                </c:pt>
                <c:pt idx="43">
                  <c:v>-1.4221099998394493E-2</c:v>
                </c:pt>
                <c:pt idx="44">
                  <c:v>-4.779800001415424E-3</c:v>
                </c:pt>
                <c:pt idx="45">
                  <c:v>-6.7980000312672928E-4</c:v>
                </c:pt>
                <c:pt idx="46">
                  <c:v>2.3109499990823679E-2</c:v>
                </c:pt>
                <c:pt idx="47">
                  <c:v>1.6164299995580222E-2</c:v>
                </c:pt>
                <c:pt idx="48">
                  <c:v>7.2289999661734328E-4</c:v>
                </c:pt>
                <c:pt idx="49">
                  <c:v>-2.8806000045733526E-3</c:v>
                </c:pt>
                <c:pt idx="50">
                  <c:v>8.5159000009298325E-3</c:v>
                </c:pt>
                <c:pt idx="51">
                  <c:v>1.9515899999532849E-2</c:v>
                </c:pt>
                <c:pt idx="52">
                  <c:v>-5.0065500035998411E-3</c:v>
                </c:pt>
                <c:pt idx="53">
                  <c:v>-1.3529000003472902E-2</c:v>
                </c:pt>
                <c:pt idx="54">
                  <c:v>2.1922299994912464E-2</c:v>
                </c:pt>
                <c:pt idx="55">
                  <c:v>9.8773999998229556E-3</c:v>
                </c:pt>
                <c:pt idx="56">
                  <c:v>-1.0138950005057268E-2</c:v>
                </c:pt>
                <c:pt idx="57">
                  <c:v>1.1131599996588193E-2</c:v>
                </c:pt>
                <c:pt idx="58">
                  <c:v>-6.9478500008699484E-3</c:v>
                </c:pt>
                <c:pt idx="59">
                  <c:v>-1.7400001524947584E-5</c:v>
                </c:pt>
                <c:pt idx="60">
                  <c:v>3.3739999344106764E-4</c:v>
                </c:pt>
                <c:pt idx="76">
                  <c:v>6.3348999974550679E-3</c:v>
                </c:pt>
                <c:pt idx="79">
                  <c:v>4.651950002880767E-3</c:v>
                </c:pt>
                <c:pt idx="86">
                  <c:v>2.1767450001789257E-2</c:v>
                </c:pt>
                <c:pt idx="87">
                  <c:v>1.7048199995770119E-2</c:v>
                </c:pt>
                <c:pt idx="99">
                  <c:v>2.2445700000389479E-2</c:v>
                </c:pt>
                <c:pt idx="111">
                  <c:v>3.9712999998300802E-2</c:v>
                </c:pt>
                <c:pt idx="112">
                  <c:v>3.2760199996118899E-2</c:v>
                </c:pt>
                <c:pt idx="116">
                  <c:v>4.1855700001178775E-2</c:v>
                </c:pt>
                <c:pt idx="128">
                  <c:v>8.6354599996411707E-2</c:v>
                </c:pt>
                <c:pt idx="135">
                  <c:v>8.2303049995971378E-2</c:v>
                </c:pt>
                <c:pt idx="145">
                  <c:v>8.6117049999302253E-2</c:v>
                </c:pt>
                <c:pt idx="150">
                  <c:v>8.7427649996243417E-2</c:v>
                </c:pt>
                <c:pt idx="152">
                  <c:v>9.3661400002019946E-2</c:v>
                </c:pt>
                <c:pt idx="153">
                  <c:v>9.4051050000416581E-2</c:v>
                </c:pt>
                <c:pt idx="154">
                  <c:v>9.5731049994355999E-2</c:v>
                </c:pt>
                <c:pt idx="155">
                  <c:v>9.6741049994307104E-2</c:v>
                </c:pt>
                <c:pt idx="156">
                  <c:v>9.8913150002772454E-2</c:v>
                </c:pt>
                <c:pt idx="157">
                  <c:v>9.9513150002167094E-2</c:v>
                </c:pt>
                <c:pt idx="159">
                  <c:v>9.8348250001436099E-2</c:v>
                </c:pt>
                <c:pt idx="160">
                  <c:v>9.8848250003356952E-2</c:v>
                </c:pt>
                <c:pt idx="161">
                  <c:v>0.10024825000436977</c:v>
                </c:pt>
                <c:pt idx="162">
                  <c:v>9.7637899998517241E-2</c:v>
                </c:pt>
                <c:pt idx="166">
                  <c:v>9.7608699994452763E-2</c:v>
                </c:pt>
                <c:pt idx="167">
                  <c:v>9.7307049996743444E-2</c:v>
                </c:pt>
                <c:pt idx="168">
                  <c:v>9.8107049998361617E-2</c:v>
                </c:pt>
                <c:pt idx="169">
                  <c:v>9.860705000028247E-2</c:v>
                </c:pt>
                <c:pt idx="174">
                  <c:v>9.3308650000835769E-2</c:v>
                </c:pt>
                <c:pt idx="175">
                  <c:v>9.4008649997704197E-2</c:v>
                </c:pt>
                <c:pt idx="176">
                  <c:v>9.4726949995674659E-2</c:v>
                </c:pt>
                <c:pt idx="177">
                  <c:v>9.5526949997292832E-2</c:v>
                </c:pt>
                <c:pt idx="178">
                  <c:v>9.6064499994099606E-2</c:v>
                </c:pt>
                <c:pt idx="179">
                  <c:v>9.5707000000402331E-2</c:v>
                </c:pt>
                <c:pt idx="180">
                  <c:v>9.6007000000099652E-2</c:v>
                </c:pt>
                <c:pt idx="181">
                  <c:v>9.6107000004849397E-2</c:v>
                </c:pt>
                <c:pt idx="182">
                  <c:v>9.6284899998863693E-2</c:v>
                </c:pt>
                <c:pt idx="183">
                  <c:v>9.4536499993409961E-2</c:v>
                </c:pt>
                <c:pt idx="185">
                  <c:v>9.8129350000817794E-2</c:v>
                </c:pt>
                <c:pt idx="186">
                  <c:v>9.9229350002133287E-2</c:v>
                </c:pt>
                <c:pt idx="187">
                  <c:v>0.10204219999286579</c:v>
                </c:pt>
                <c:pt idx="189">
                  <c:v>0.10244539999985136</c:v>
                </c:pt>
                <c:pt idx="191">
                  <c:v>0.10300660000211792</c:v>
                </c:pt>
                <c:pt idx="192">
                  <c:v>0.10385469999891939</c:v>
                </c:pt>
                <c:pt idx="193">
                  <c:v>0.10546460000477964</c:v>
                </c:pt>
                <c:pt idx="195">
                  <c:v>0.10853530000167666</c:v>
                </c:pt>
                <c:pt idx="198">
                  <c:v>0.11205129999871133</c:v>
                </c:pt>
                <c:pt idx="199">
                  <c:v>0.11295129999780329</c:v>
                </c:pt>
                <c:pt idx="200">
                  <c:v>0.11315130000002682</c:v>
                </c:pt>
                <c:pt idx="201">
                  <c:v>0.1119165999989491</c:v>
                </c:pt>
                <c:pt idx="202">
                  <c:v>0.1119165999989491</c:v>
                </c:pt>
                <c:pt idx="206">
                  <c:v>0.10707209999236511</c:v>
                </c:pt>
                <c:pt idx="207">
                  <c:v>0.11332079999556299</c:v>
                </c:pt>
                <c:pt idx="208">
                  <c:v>0.11361079999915091</c:v>
                </c:pt>
                <c:pt idx="209">
                  <c:v>0.11392079999495763</c:v>
                </c:pt>
                <c:pt idx="210">
                  <c:v>0.11452089999511372</c:v>
                </c:pt>
                <c:pt idx="211">
                  <c:v>0.1158240999939153</c:v>
                </c:pt>
                <c:pt idx="212">
                  <c:v>5.7435999988229014E-3</c:v>
                </c:pt>
                <c:pt idx="213">
                  <c:v>9.3400999903678894E-3</c:v>
                </c:pt>
                <c:pt idx="214">
                  <c:v>-2.582000000984408E-3</c:v>
                </c:pt>
                <c:pt idx="215">
                  <c:v>0.1158020500006387</c:v>
                </c:pt>
                <c:pt idx="216">
                  <c:v>-2.0169600000372157E-2</c:v>
                </c:pt>
                <c:pt idx="217">
                  <c:v>-1.6298100003041327E-2</c:v>
                </c:pt>
                <c:pt idx="218">
                  <c:v>-6.929700008186046E-3</c:v>
                </c:pt>
                <c:pt idx="219">
                  <c:v>-1.4157999976305291E-3</c:v>
                </c:pt>
                <c:pt idx="220">
                  <c:v>-4.9340000987285748E-4</c:v>
                </c:pt>
                <c:pt idx="221">
                  <c:v>-8.8730999996187165E-3</c:v>
                </c:pt>
                <c:pt idx="222">
                  <c:v>-1.0304400006134529E-2</c:v>
                </c:pt>
                <c:pt idx="223">
                  <c:v>-1.7981600001803599E-2</c:v>
                </c:pt>
                <c:pt idx="224">
                  <c:v>1.7808500000683125E-2</c:v>
                </c:pt>
                <c:pt idx="225">
                  <c:v>9.8027050000382587E-2</c:v>
                </c:pt>
                <c:pt idx="226">
                  <c:v>0.11272099999769125</c:v>
                </c:pt>
                <c:pt idx="227">
                  <c:v>9.4756949998554774E-2</c:v>
                </c:pt>
                <c:pt idx="228">
                  <c:v>9.6147000003838912E-2</c:v>
                </c:pt>
                <c:pt idx="229">
                  <c:v>0.11390079999546288</c:v>
                </c:pt>
                <c:pt idx="230">
                  <c:v>4.9476799991680309E-2</c:v>
                </c:pt>
                <c:pt idx="231">
                  <c:v>6.6685399993730243E-2</c:v>
                </c:pt>
                <c:pt idx="232">
                  <c:v>7.4040299994521774E-2</c:v>
                </c:pt>
                <c:pt idx="233">
                  <c:v>6.8775399995502084E-2</c:v>
                </c:pt>
                <c:pt idx="234">
                  <c:v>6.8595500000810716E-2</c:v>
                </c:pt>
                <c:pt idx="235">
                  <c:v>7.3451299998851027E-2</c:v>
                </c:pt>
                <c:pt idx="236">
                  <c:v>7.6047800001106225E-2</c:v>
                </c:pt>
                <c:pt idx="237">
                  <c:v>8.6587300000246614E-2</c:v>
                </c:pt>
                <c:pt idx="238">
                  <c:v>8.5114699992118403E-2</c:v>
                </c:pt>
                <c:pt idx="239">
                  <c:v>8.9267149996885564E-2</c:v>
                </c:pt>
                <c:pt idx="240">
                  <c:v>8.510329999262467E-2</c:v>
                </c:pt>
                <c:pt idx="241">
                  <c:v>8.5067699998035096E-2</c:v>
                </c:pt>
                <c:pt idx="242">
                  <c:v>8.0139300000155345E-2</c:v>
                </c:pt>
                <c:pt idx="243">
                  <c:v>8.6065599993162323E-2</c:v>
                </c:pt>
                <c:pt idx="244">
                  <c:v>9.1879499996139202E-2</c:v>
                </c:pt>
                <c:pt idx="245">
                  <c:v>9.298589999525575E-2</c:v>
                </c:pt>
                <c:pt idx="246">
                  <c:v>9.3780899995181244E-2</c:v>
                </c:pt>
                <c:pt idx="247">
                  <c:v>9.8823150001408067E-2</c:v>
                </c:pt>
                <c:pt idx="248">
                  <c:v>9.9423150000802707E-2</c:v>
                </c:pt>
                <c:pt idx="249">
                  <c:v>9.8298249999061227E-2</c:v>
                </c:pt>
                <c:pt idx="250">
                  <c:v>9.879825000098208E-2</c:v>
                </c:pt>
                <c:pt idx="251">
                  <c:v>0.10019825000199489</c:v>
                </c:pt>
                <c:pt idx="252">
                  <c:v>9.7227049998764414E-2</c:v>
                </c:pt>
                <c:pt idx="253">
                  <c:v>9.852705000230344E-2</c:v>
                </c:pt>
                <c:pt idx="254">
                  <c:v>9.3298650004726369E-2</c:v>
                </c:pt>
                <c:pt idx="255">
                  <c:v>9.3998650001594797E-2</c:v>
                </c:pt>
                <c:pt idx="256">
                  <c:v>9.4656950001080986E-2</c:v>
                </c:pt>
                <c:pt idx="257">
                  <c:v>9.5456949995423201E-2</c:v>
                </c:pt>
                <c:pt idx="258">
                  <c:v>9.5647000001918059E-2</c:v>
                </c:pt>
                <c:pt idx="259">
                  <c:v>9.5947000001615379E-2</c:v>
                </c:pt>
                <c:pt idx="260">
                  <c:v>9.8079349998442922E-2</c:v>
                </c:pt>
                <c:pt idx="261">
                  <c:v>9.9179349999758415E-2</c:v>
                </c:pt>
                <c:pt idx="262">
                  <c:v>9.6208499999193009E-2</c:v>
                </c:pt>
                <c:pt idx="263">
                  <c:v>0.10536724999110447</c:v>
                </c:pt>
                <c:pt idx="264">
                  <c:v>0.10487684998952318</c:v>
                </c:pt>
                <c:pt idx="265">
                  <c:v>0.10983834999933606</c:v>
                </c:pt>
                <c:pt idx="266">
                  <c:v>0.1085153000021819</c:v>
                </c:pt>
                <c:pt idx="267">
                  <c:v>0.11368924999987939</c:v>
                </c:pt>
                <c:pt idx="268">
                  <c:v>0.10927754999283934</c:v>
                </c:pt>
                <c:pt idx="269">
                  <c:v>0.11265829999319976</c:v>
                </c:pt>
                <c:pt idx="270">
                  <c:v>0.11160639999434352</c:v>
                </c:pt>
                <c:pt idx="271">
                  <c:v>0.11171249999460997</c:v>
                </c:pt>
                <c:pt idx="272">
                  <c:v>0.10697209999489132</c:v>
                </c:pt>
                <c:pt idx="273">
                  <c:v>8.2313049999356735E-2</c:v>
                </c:pt>
                <c:pt idx="274">
                  <c:v>8.6107050003192853E-2</c:v>
                </c:pt>
                <c:pt idx="275">
                  <c:v>8.7467649995232932E-2</c:v>
                </c:pt>
                <c:pt idx="276">
                  <c:v>9.4101049995515496E-2</c:v>
                </c:pt>
                <c:pt idx="277">
                  <c:v>9.5701049998751841E-2</c:v>
                </c:pt>
                <c:pt idx="278">
                  <c:v>9.6701049995317589E-2</c:v>
                </c:pt>
                <c:pt idx="279">
                  <c:v>9.8923150006157812E-2</c:v>
                </c:pt>
                <c:pt idx="280">
                  <c:v>9.9523150005552452E-2</c:v>
                </c:pt>
                <c:pt idx="281">
                  <c:v>9.8898249998455867E-2</c:v>
                </c:pt>
                <c:pt idx="282">
                  <c:v>0.10029824999946868</c:v>
                </c:pt>
                <c:pt idx="283">
                  <c:v>9.7327050003514159E-2</c:v>
                </c:pt>
                <c:pt idx="284">
                  <c:v>9.8127049997856375E-2</c:v>
                </c:pt>
                <c:pt idx="285">
                  <c:v>9.8627049999777228E-2</c:v>
                </c:pt>
                <c:pt idx="286">
                  <c:v>9.5556950000172947E-2</c:v>
                </c:pt>
                <c:pt idx="287">
                  <c:v>9.5746999999391846E-2</c:v>
                </c:pt>
                <c:pt idx="288">
                  <c:v>9.8179350003192667E-2</c:v>
                </c:pt>
                <c:pt idx="289">
                  <c:v>9.9279349997232202E-2</c:v>
                </c:pt>
                <c:pt idx="290">
                  <c:v>0.11330079999606824</c:v>
                </c:pt>
                <c:pt idx="291">
                  <c:v>0.11360079999576556</c:v>
                </c:pt>
                <c:pt idx="292">
                  <c:v>9.6046999999089167E-2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951-4015-88D7-400EACB52812}"/>
            </c:ext>
          </c:extLst>
        </c:ser>
        <c:ser>
          <c:idx val="7"/>
          <c:order val="7"/>
          <c:tx>
            <c:strRef>
              <c:f>'A (old)'!$O$20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(old)'!$F$21:$F$928</c:f>
              <c:numCache>
                <c:formatCode>General</c:formatCode>
                <c:ptCount val="908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24091</c:v>
                </c:pt>
                <c:pt idx="111">
                  <c:v>24410</c:v>
                </c:pt>
                <c:pt idx="112">
                  <c:v>24514</c:v>
                </c:pt>
                <c:pt idx="113">
                  <c:v>25135</c:v>
                </c:pt>
                <c:pt idx="114">
                  <c:v>25171</c:v>
                </c:pt>
                <c:pt idx="115">
                  <c:v>25243</c:v>
                </c:pt>
                <c:pt idx="116">
                  <c:v>26949</c:v>
                </c:pt>
                <c:pt idx="117">
                  <c:v>29375.5</c:v>
                </c:pt>
                <c:pt idx="118">
                  <c:v>29475</c:v>
                </c:pt>
                <c:pt idx="119">
                  <c:v>29478.5</c:v>
                </c:pt>
                <c:pt idx="120">
                  <c:v>29480</c:v>
                </c:pt>
                <c:pt idx="121">
                  <c:v>29971</c:v>
                </c:pt>
                <c:pt idx="122">
                  <c:v>30070.5</c:v>
                </c:pt>
                <c:pt idx="123">
                  <c:v>30078</c:v>
                </c:pt>
                <c:pt idx="124">
                  <c:v>31328.5</c:v>
                </c:pt>
                <c:pt idx="125">
                  <c:v>31768</c:v>
                </c:pt>
                <c:pt idx="126">
                  <c:v>32061</c:v>
                </c:pt>
                <c:pt idx="127">
                  <c:v>32088</c:v>
                </c:pt>
                <c:pt idx="128">
                  <c:v>32722</c:v>
                </c:pt>
                <c:pt idx="129">
                  <c:v>33123.5</c:v>
                </c:pt>
                <c:pt idx="130">
                  <c:v>33128.5</c:v>
                </c:pt>
                <c:pt idx="131">
                  <c:v>33175</c:v>
                </c:pt>
                <c:pt idx="132">
                  <c:v>33180</c:v>
                </c:pt>
                <c:pt idx="133">
                  <c:v>33228</c:v>
                </c:pt>
                <c:pt idx="134">
                  <c:v>33238.5</c:v>
                </c:pt>
                <c:pt idx="135">
                  <c:v>33238.5</c:v>
                </c:pt>
                <c:pt idx="136">
                  <c:v>33288</c:v>
                </c:pt>
                <c:pt idx="137">
                  <c:v>33295</c:v>
                </c:pt>
                <c:pt idx="138">
                  <c:v>33300</c:v>
                </c:pt>
                <c:pt idx="139">
                  <c:v>33353</c:v>
                </c:pt>
                <c:pt idx="140">
                  <c:v>33356.5</c:v>
                </c:pt>
                <c:pt idx="141">
                  <c:v>33360</c:v>
                </c:pt>
                <c:pt idx="142">
                  <c:v>33370.5</c:v>
                </c:pt>
                <c:pt idx="143">
                  <c:v>33780.5</c:v>
                </c:pt>
                <c:pt idx="144">
                  <c:v>33815</c:v>
                </c:pt>
                <c:pt idx="145">
                  <c:v>33818.5</c:v>
                </c:pt>
                <c:pt idx="146">
                  <c:v>33827</c:v>
                </c:pt>
                <c:pt idx="147">
                  <c:v>33835.5</c:v>
                </c:pt>
                <c:pt idx="148">
                  <c:v>33851</c:v>
                </c:pt>
                <c:pt idx="149">
                  <c:v>33938.5</c:v>
                </c:pt>
                <c:pt idx="150">
                  <c:v>33960.5</c:v>
                </c:pt>
                <c:pt idx="151">
                  <c:v>34294</c:v>
                </c:pt>
                <c:pt idx="152">
                  <c:v>34398</c:v>
                </c:pt>
                <c:pt idx="153">
                  <c:v>34398.5</c:v>
                </c:pt>
                <c:pt idx="154">
                  <c:v>34398.5</c:v>
                </c:pt>
                <c:pt idx="155">
                  <c:v>34398.5</c:v>
                </c:pt>
                <c:pt idx="156">
                  <c:v>34595.5</c:v>
                </c:pt>
                <c:pt idx="157">
                  <c:v>34595.5</c:v>
                </c:pt>
                <c:pt idx="158">
                  <c:v>34607.5</c:v>
                </c:pt>
                <c:pt idx="159">
                  <c:v>35002.5</c:v>
                </c:pt>
                <c:pt idx="160">
                  <c:v>35002.5</c:v>
                </c:pt>
                <c:pt idx="161">
                  <c:v>35002.5</c:v>
                </c:pt>
                <c:pt idx="162">
                  <c:v>35003</c:v>
                </c:pt>
                <c:pt idx="163">
                  <c:v>35114</c:v>
                </c:pt>
                <c:pt idx="164">
                  <c:v>35117.5</c:v>
                </c:pt>
                <c:pt idx="165">
                  <c:v>35126</c:v>
                </c:pt>
                <c:pt idx="166">
                  <c:v>35159</c:v>
                </c:pt>
                <c:pt idx="167">
                  <c:v>35218.5</c:v>
                </c:pt>
                <c:pt idx="168">
                  <c:v>35218.5</c:v>
                </c:pt>
                <c:pt idx="169">
                  <c:v>35218.5</c:v>
                </c:pt>
                <c:pt idx="170">
                  <c:v>35577.5</c:v>
                </c:pt>
                <c:pt idx="171">
                  <c:v>35589.5</c:v>
                </c:pt>
                <c:pt idx="172">
                  <c:v>35613.5</c:v>
                </c:pt>
                <c:pt idx="173">
                  <c:v>35622</c:v>
                </c:pt>
                <c:pt idx="174">
                  <c:v>35630.5</c:v>
                </c:pt>
                <c:pt idx="175">
                  <c:v>35630.5</c:v>
                </c:pt>
                <c:pt idx="176">
                  <c:v>35661.5</c:v>
                </c:pt>
                <c:pt idx="177">
                  <c:v>35661.5</c:v>
                </c:pt>
                <c:pt idx="178">
                  <c:v>35765</c:v>
                </c:pt>
                <c:pt idx="179">
                  <c:v>35790</c:v>
                </c:pt>
                <c:pt idx="180">
                  <c:v>35790</c:v>
                </c:pt>
                <c:pt idx="181">
                  <c:v>35790</c:v>
                </c:pt>
                <c:pt idx="182">
                  <c:v>35793</c:v>
                </c:pt>
                <c:pt idx="183">
                  <c:v>35805</c:v>
                </c:pt>
                <c:pt idx="184">
                  <c:v>35822.5</c:v>
                </c:pt>
                <c:pt idx="185">
                  <c:v>35829.5</c:v>
                </c:pt>
                <c:pt idx="186">
                  <c:v>35829.5</c:v>
                </c:pt>
                <c:pt idx="187">
                  <c:v>36254</c:v>
                </c:pt>
                <c:pt idx="188">
                  <c:v>36262</c:v>
                </c:pt>
                <c:pt idx="189">
                  <c:v>36278</c:v>
                </c:pt>
                <c:pt idx="190">
                  <c:v>36313.5</c:v>
                </c:pt>
                <c:pt idx="191">
                  <c:v>36362</c:v>
                </c:pt>
                <c:pt idx="192">
                  <c:v>36379</c:v>
                </c:pt>
                <c:pt idx="193">
                  <c:v>36422</c:v>
                </c:pt>
                <c:pt idx="194">
                  <c:v>36497</c:v>
                </c:pt>
                <c:pt idx="195">
                  <c:v>36521</c:v>
                </c:pt>
                <c:pt idx="196">
                  <c:v>36940</c:v>
                </c:pt>
                <c:pt idx="197">
                  <c:v>37000</c:v>
                </c:pt>
                <c:pt idx="198">
                  <c:v>37041</c:v>
                </c:pt>
                <c:pt idx="199">
                  <c:v>37041</c:v>
                </c:pt>
                <c:pt idx="200">
                  <c:v>37041</c:v>
                </c:pt>
                <c:pt idx="201">
                  <c:v>37062</c:v>
                </c:pt>
                <c:pt idx="202">
                  <c:v>37062</c:v>
                </c:pt>
                <c:pt idx="203">
                  <c:v>37511.5</c:v>
                </c:pt>
                <c:pt idx="204">
                  <c:v>37544</c:v>
                </c:pt>
                <c:pt idx="205">
                  <c:v>37691.5</c:v>
                </c:pt>
                <c:pt idx="206">
                  <c:v>37697</c:v>
                </c:pt>
                <c:pt idx="207">
                  <c:v>38256</c:v>
                </c:pt>
                <c:pt idx="208">
                  <c:v>38256</c:v>
                </c:pt>
                <c:pt idx="209">
                  <c:v>38256</c:v>
                </c:pt>
                <c:pt idx="210">
                  <c:v>38313</c:v>
                </c:pt>
                <c:pt idx="211">
                  <c:v>38337</c:v>
                </c:pt>
                <c:pt idx="212">
                  <c:v>15452</c:v>
                </c:pt>
                <c:pt idx="213">
                  <c:v>19457</c:v>
                </c:pt>
                <c:pt idx="214">
                  <c:v>16260</c:v>
                </c:pt>
                <c:pt idx="215">
                  <c:v>36968.5</c:v>
                </c:pt>
                <c:pt idx="216">
                  <c:v>15728</c:v>
                </c:pt>
                <c:pt idx="217">
                  <c:v>16483</c:v>
                </c:pt>
                <c:pt idx="218">
                  <c:v>16871</c:v>
                </c:pt>
                <c:pt idx="219">
                  <c:v>18194</c:v>
                </c:pt>
                <c:pt idx="220">
                  <c:v>18362</c:v>
                </c:pt>
                <c:pt idx="221">
                  <c:v>18733</c:v>
                </c:pt>
                <c:pt idx="222">
                  <c:v>20092</c:v>
                </c:pt>
                <c:pt idx="223">
                  <c:v>20888</c:v>
                </c:pt>
                <c:pt idx="224">
                  <c:v>26845</c:v>
                </c:pt>
                <c:pt idx="225">
                  <c:v>35218.5</c:v>
                </c:pt>
                <c:pt idx="226">
                  <c:v>36970</c:v>
                </c:pt>
                <c:pt idx="227">
                  <c:v>35661.5</c:v>
                </c:pt>
                <c:pt idx="228">
                  <c:v>35790</c:v>
                </c:pt>
                <c:pt idx="229">
                  <c:v>38256</c:v>
                </c:pt>
                <c:pt idx="230">
                  <c:v>27576</c:v>
                </c:pt>
                <c:pt idx="231">
                  <c:v>30078</c:v>
                </c:pt>
                <c:pt idx="232">
                  <c:v>30771</c:v>
                </c:pt>
                <c:pt idx="233">
                  <c:v>31378</c:v>
                </c:pt>
                <c:pt idx="234">
                  <c:v>31435</c:v>
                </c:pt>
                <c:pt idx="235">
                  <c:v>32041</c:v>
                </c:pt>
                <c:pt idx="236">
                  <c:v>32046</c:v>
                </c:pt>
                <c:pt idx="237">
                  <c:v>32561</c:v>
                </c:pt>
                <c:pt idx="238">
                  <c:v>32579</c:v>
                </c:pt>
                <c:pt idx="239">
                  <c:v>32675.5</c:v>
                </c:pt>
                <c:pt idx="240">
                  <c:v>32681</c:v>
                </c:pt>
                <c:pt idx="241">
                  <c:v>32789</c:v>
                </c:pt>
                <c:pt idx="242">
                  <c:v>33201</c:v>
                </c:pt>
                <c:pt idx="243">
                  <c:v>33992</c:v>
                </c:pt>
                <c:pt idx="244">
                  <c:v>34315</c:v>
                </c:pt>
                <c:pt idx="245">
                  <c:v>34363</c:v>
                </c:pt>
                <c:pt idx="246">
                  <c:v>34513</c:v>
                </c:pt>
                <c:pt idx="247">
                  <c:v>34595.5</c:v>
                </c:pt>
                <c:pt idx="248">
                  <c:v>34595.5</c:v>
                </c:pt>
                <c:pt idx="249">
                  <c:v>35002.5</c:v>
                </c:pt>
                <c:pt idx="250">
                  <c:v>35002.5</c:v>
                </c:pt>
                <c:pt idx="251">
                  <c:v>35002.5</c:v>
                </c:pt>
                <c:pt idx="252">
                  <c:v>35218.5</c:v>
                </c:pt>
                <c:pt idx="253">
                  <c:v>35218.5</c:v>
                </c:pt>
                <c:pt idx="254">
                  <c:v>35630.5</c:v>
                </c:pt>
                <c:pt idx="255">
                  <c:v>35630.5</c:v>
                </c:pt>
                <c:pt idx="256">
                  <c:v>35661.5</c:v>
                </c:pt>
                <c:pt idx="257">
                  <c:v>35661.5</c:v>
                </c:pt>
                <c:pt idx="258">
                  <c:v>35790</c:v>
                </c:pt>
                <c:pt idx="259">
                  <c:v>35790</c:v>
                </c:pt>
                <c:pt idx="260">
                  <c:v>35829.5</c:v>
                </c:pt>
                <c:pt idx="261">
                  <c:v>35829.5</c:v>
                </c:pt>
                <c:pt idx="262">
                  <c:v>35845</c:v>
                </c:pt>
                <c:pt idx="263">
                  <c:v>36332.5</c:v>
                </c:pt>
                <c:pt idx="264">
                  <c:v>36404.5</c:v>
                </c:pt>
                <c:pt idx="265">
                  <c:v>36459.5</c:v>
                </c:pt>
                <c:pt idx="266">
                  <c:v>36521</c:v>
                </c:pt>
                <c:pt idx="267">
                  <c:v>36872.5</c:v>
                </c:pt>
                <c:pt idx="268">
                  <c:v>37003.5</c:v>
                </c:pt>
                <c:pt idx="269">
                  <c:v>37031</c:v>
                </c:pt>
                <c:pt idx="270">
                  <c:v>37048</c:v>
                </c:pt>
                <c:pt idx="271">
                  <c:v>37125</c:v>
                </c:pt>
                <c:pt idx="272">
                  <c:v>37697</c:v>
                </c:pt>
                <c:pt idx="273">
                  <c:v>33238.5</c:v>
                </c:pt>
                <c:pt idx="274">
                  <c:v>33818.5</c:v>
                </c:pt>
                <c:pt idx="275">
                  <c:v>33960.5</c:v>
                </c:pt>
                <c:pt idx="276">
                  <c:v>34398.5</c:v>
                </c:pt>
                <c:pt idx="277">
                  <c:v>34398.5</c:v>
                </c:pt>
                <c:pt idx="278">
                  <c:v>34398.5</c:v>
                </c:pt>
                <c:pt idx="279">
                  <c:v>34595.5</c:v>
                </c:pt>
                <c:pt idx="280">
                  <c:v>34595.5</c:v>
                </c:pt>
                <c:pt idx="281">
                  <c:v>35002.5</c:v>
                </c:pt>
                <c:pt idx="282">
                  <c:v>35002.5</c:v>
                </c:pt>
                <c:pt idx="283">
                  <c:v>35218.5</c:v>
                </c:pt>
                <c:pt idx="284">
                  <c:v>35218.5</c:v>
                </c:pt>
                <c:pt idx="285">
                  <c:v>35218.5</c:v>
                </c:pt>
                <c:pt idx="286">
                  <c:v>35661.5</c:v>
                </c:pt>
                <c:pt idx="287">
                  <c:v>35790</c:v>
                </c:pt>
                <c:pt idx="288">
                  <c:v>35829.5</c:v>
                </c:pt>
                <c:pt idx="289">
                  <c:v>35829.5</c:v>
                </c:pt>
                <c:pt idx="290">
                  <c:v>38256</c:v>
                </c:pt>
                <c:pt idx="291">
                  <c:v>38256</c:v>
                </c:pt>
                <c:pt idx="292">
                  <c:v>35790</c:v>
                </c:pt>
              </c:numCache>
            </c:numRef>
          </c:xVal>
          <c:yVal>
            <c:numRef>
              <c:f>'A (old)'!$O$21:$O$928</c:f>
              <c:numCache>
                <c:formatCode>General</c:formatCode>
                <c:ptCount val="908"/>
                <c:pt idx="116">
                  <c:v>4.6752689321923696E-2</c:v>
                </c:pt>
                <c:pt idx="119">
                  <c:v>6.1982879639265187E-2</c:v>
                </c:pt>
                <c:pt idx="123">
                  <c:v>6.5592485923213095E-2</c:v>
                </c:pt>
                <c:pt idx="124">
                  <c:v>7.3121781432932631E-2</c:v>
                </c:pt>
                <c:pt idx="125">
                  <c:v>7.5768023237428206E-2</c:v>
                </c:pt>
                <c:pt idx="126">
                  <c:v>7.7532184440425284E-2</c:v>
                </c:pt>
                <c:pt idx="127">
                  <c:v>7.7694752196332845E-2</c:v>
                </c:pt>
                <c:pt idx="128">
                  <c:v>8.1512083946162661E-2</c:v>
                </c:pt>
                <c:pt idx="129">
                  <c:v>8.3929526686788325E-2</c:v>
                </c:pt>
                <c:pt idx="130">
                  <c:v>8.3959631826771214E-2</c:v>
                </c:pt>
                <c:pt idx="131">
                  <c:v>8.4239609628612044E-2</c:v>
                </c:pt>
                <c:pt idx="132">
                  <c:v>8.4269714768594933E-2</c:v>
                </c:pt>
                <c:pt idx="133">
                  <c:v>8.4558724112430622E-2</c:v>
                </c:pt>
                <c:pt idx="134">
                  <c:v>8.4621944906394686E-2</c:v>
                </c:pt>
                <c:pt idx="135">
                  <c:v>8.4621944906394686E-2</c:v>
                </c:pt>
                <c:pt idx="136">
                  <c:v>8.4919985792225233E-2</c:v>
                </c:pt>
                <c:pt idx="137">
                  <c:v>8.4962132988201267E-2</c:v>
                </c:pt>
                <c:pt idx="138">
                  <c:v>8.4992238128184155E-2</c:v>
                </c:pt>
                <c:pt idx="139">
                  <c:v>8.5311352612002733E-2</c:v>
                </c:pt>
                <c:pt idx="140">
                  <c:v>8.5332426209990764E-2</c:v>
                </c:pt>
                <c:pt idx="141">
                  <c:v>8.5353499807978794E-2</c:v>
                </c:pt>
                <c:pt idx="142">
                  <c:v>8.541672060194283E-2</c:v>
                </c:pt>
                <c:pt idx="143">
                  <c:v>8.7885342080539414E-2</c:v>
                </c:pt>
                <c:pt idx="144">
                  <c:v>8.8093067546421322E-2</c:v>
                </c:pt>
                <c:pt idx="145">
                  <c:v>8.8114141144409325E-2</c:v>
                </c:pt>
                <c:pt idx="146">
                  <c:v>8.8165319882380244E-2</c:v>
                </c:pt>
                <c:pt idx="147">
                  <c:v>8.8216498620351136E-2</c:v>
                </c:pt>
                <c:pt idx="148">
                  <c:v>8.8309824554298089E-2</c:v>
                </c:pt>
                <c:pt idx="149">
                  <c:v>8.8836664503998575E-2</c:v>
                </c:pt>
                <c:pt idx="150">
                  <c:v>8.8969127119923275E-2</c:v>
                </c:pt>
                <c:pt idx="151">
                  <c:v>9.0977139956781694E-2</c:v>
                </c:pt>
                <c:pt idx="152">
                  <c:v>9.1603326868425705E-2</c:v>
                </c:pt>
                <c:pt idx="153">
                  <c:v>9.1606337382423991E-2</c:v>
                </c:pt>
                <c:pt idx="154">
                  <c:v>9.1606337382423991E-2</c:v>
                </c:pt>
                <c:pt idx="155">
                  <c:v>9.1606337382423991E-2</c:v>
                </c:pt>
                <c:pt idx="156">
                  <c:v>9.2792479897749663E-2</c:v>
                </c:pt>
                <c:pt idx="157">
                  <c:v>9.2792479897749663E-2</c:v>
                </c:pt>
                <c:pt idx="158">
                  <c:v>9.2864732233708586E-2</c:v>
                </c:pt>
                <c:pt idx="159">
                  <c:v>9.5243038292356502E-2</c:v>
                </c:pt>
                <c:pt idx="160">
                  <c:v>9.5243038292356502E-2</c:v>
                </c:pt>
                <c:pt idx="161">
                  <c:v>9.5243038292356502E-2</c:v>
                </c:pt>
                <c:pt idx="162">
                  <c:v>9.5246048806354788E-2</c:v>
                </c:pt>
                <c:pt idx="163">
                  <c:v>9.5914382913974833E-2</c:v>
                </c:pt>
                <c:pt idx="164">
                  <c:v>9.5935456511962836E-2</c:v>
                </c:pt>
                <c:pt idx="165">
                  <c:v>9.5986635249933755E-2</c:v>
                </c:pt>
                <c:pt idx="166">
                  <c:v>9.6185329173820805E-2</c:v>
                </c:pt>
                <c:pt idx="167">
                  <c:v>9.654358033961713E-2</c:v>
                </c:pt>
                <c:pt idx="168">
                  <c:v>9.654358033961713E-2</c:v>
                </c:pt>
                <c:pt idx="169">
                  <c:v>9.654358033961713E-2</c:v>
                </c:pt>
                <c:pt idx="170">
                  <c:v>9.8705129390388252E-2</c:v>
                </c:pt>
                <c:pt idx="171">
                  <c:v>9.8777381726347202E-2</c:v>
                </c:pt>
                <c:pt idx="172">
                  <c:v>9.8921886398265046E-2</c:v>
                </c:pt>
                <c:pt idx="173">
                  <c:v>9.8973065136235938E-2</c:v>
                </c:pt>
                <c:pt idx="174">
                  <c:v>9.9024243874206858E-2</c:v>
                </c:pt>
                <c:pt idx="175">
                  <c:v>9.9024243874206858E-2</c:v>
                </c:pt>
                <c:pt idx="176">
                  <c:v>9.9210895742100735E-2</c:v>
                </c:pt>
                <c:pt idx="177">
                  <c:v>9.9210895742100735E-2</c:v>
                </c:pt>
                <c:pt idx="178">
                  <c:v>9.983407213974646E-2</c:v>
                </c:pt>
                <c:pt idx="179">
                  <c:v>9.9984597839660877E-2</c:v>
                </c:pt>
                <c:pt idx="180">
                  <c:v>9.9984597839660877E-2</c:v>
                </c:pt>
                <c:pt idx="181">
                  <c:v>9.9984597839660877E-2</c:v>
                </c:pt>
                <c:pt idx="182">
                  <c:v>0.10000266092365059</c:v>
                </c:pt>
                <c:pt idx="183">
                  <c:v>0.10007491325960954</c:v>
                </c:pt>
                <c:pt idx="184">
                  <c:v>0.10018028124954964</c:v>
                </c:pt>
                <c:pt idx="185">
                  <c:v>0.10022242844552567</c:v>
                </c:pt>
                <c:pt idx="186">
                  <c:v>0.10022242844552567</c:v>
                </c:pt>
                <c:pt idx="187">
                  <c:v>0.10277835483007261</c:v>
                </c:pt>
                <c:pt idx="188">
                  <c:v>0.10282652305404522</c:v>
                </c:pt>
                <c:pt idx="189">
                  <c:v>0.10292285950199045</c:v>
                </c:pt>
                <c:pt idx="190">
                  <c:v>0.10313660599586894</c:v>
                </c:pt>
                <c:pt idx="191">
                  <c:v>0.10342862585370291</c:v>
                </c:pt>
                <c:pt idx="192">
                  <c:v>0.10353098332964472</c:v>
                </c:pt>
                <c:pt idx="193">
                  <c:v>0.10378988753349752</c:v>
                </c:pt>
                <c:pt idx="194">
                  <c:v>0.1042414646332408</c:v>
                </c:pt>
                <c:pt idx="195">
                  <c:v>0.10438596930515864</c:v>
                </c:pt>
                <c:pt idx="196">
                  <c:v>0.1069087800357244</c:v>
                </c:pt>
                <c:pt idx="197">
                  <c:v>0.10727004171551904</c:v>
                </c:pt>
                <c:pt idx="198">
                  <c:v>0.1075169038633787</c:v>
                </c:pt>
                <c:pt idx="199">
                  <c:v>0.1075169038633787</c:v>
                </c:pt>
                <c:pt idx="200">
                  <c:v>0.1075169038633787</c:v>
                </c:pt>
                <c:pt idx="201">
                  <c:v>0.1076433454513068</c:v>
                </c:pt>
                <c:pt idx="202">
                  <c:v>0.1076433454513068</c:v>
                </c:pt>
                <c:pt idx="203">
                  <c:v>0.11034979753576818</c:v>
                </c:pt>
                <c:pt idx="204">
                  <c:v>0.11054548094565692</c:v>
                </c:pt>
                <c:pt idx="205">
                  <c:v>0.11143358257515201</c:v>
                </c:pt>
                <c:pt idx="206">
                  <c:v>0.11146669822913319</c:v>
                </c:pt>
                <c:pt idx="207">
                  <c:v>0.11483245287921973</c:v>
                </c:pt>
                <c:pt idx="208">
                  <c:v>0.11483245287921973</c:v>
                </c:pt>
                <c:pt idx="209">
                  <c:v>0.11483245287921973</c:v>
                </c:pt>
                <c:pt idx="210">
                  <c:v>0.11517565147502462</c:v>
                </c:pt>
                <c:pt idx="211">
                  <c:v>0.11532015614694247</c:v>
                </c:pt>
                <c:pt idx="212">
                  <c:v>-2.2471069554721987E-2</c:v>
                </c:pt>
                <c:pt idx="213">
                  <c:v>1.6431475715688593E-3</c:v>
                </c:pt>
                <c:pt idx="214">
                  <c:v>-1.7606078933487784E-2</c:v>
                </c:pt>
                <c:pt idx="215">
                  <c:v>0.10708037933362685</c:v>
                </c:pt>
                <c:pt idx="216">
                  <c:v>-2.0809265827666734E-2</c:v>
                </c:pt>
                <c:pt idx="217">
                  <c:v>-1.6263389690251109E-2</c:v>
                </c:pt>
                <c:pt idx="218">
                  <c:v>-1.392723082757924E-2</c:v>
                </c:pt>
                <c:pt idx="219">
                  <c:v>-5.961410788107871E-3</c:v>
                </c:pt>
                <c:pt idx="220">
                  <c:v>-4.949878084682946E-3</c:v>
                </c:pt>
                <c:pt idx="221">
                  <c:v>-2.7160766979528739E-3</c:v>
                </c:pt>
                <c:pt idx="222">
                  <c:v>5.466500349395248E-3</c:v>
                </c:pt>
                <c:pt idx="223">
                  <c:v>1.0259238634670542E-2</c:v>
                </c:pt>
                <c:pt idx="224">
                  <c:v>4.6126502410279685E-2</c:v>
                </c:pt>
                <c:pt idx="225">
                  <c:v>9.654358033961713E-2</c:v>
                </c:pt>
                <c:pt idx="226">
                  <c:v>0.10708941087562174</c:v>
                </c:pt>
                <c:pt idx="227">
                  <c:v>9.9210895742100735E-2</c:v>
                </c:pt>
                <c:pt idx="228">
                  <c:v>9.9984597839660877E-2</c:v>
                </c:pt>
                <c:pt idx="229">
                  <c:v>0.11483245287921973</c:v>
                </c:pt>
                <c:pt idx="230">
                  <c:v>5.0527873875777451E-2</c:v>
                </c:pt>
                <c:pt idx="231">
                  <c:v>6.5592485923213095E-2</c:v>
                </c:pt>
                <c:pt idx="232">
                  <c:v>6.9765058324840951E-2</c:v>
                </c:pt>
                <c:pt idx="233">
                  <c:v>7.3419822318763178E-2</c:v>
                </c:pt>
                <c:pt idx="234">
                  <c:v>7.3763020914568073E-2</c:v>
                </c:pt>
                <c:pt idx="235">
                  <c:v>7.7411763880493728E-2</c:v>
                </c:pt>
                <c:pt idx="236">
                  <c:v>7.7441869020476617E-2</c:v>
                </c:pt>
                <c:pt idx="237">
                  <c:v>8.0542698438713756E-2</c:v>
                </c:pt>
                <c:pt idx="238">
                  <c:v>8.0651076942652167E-2</c:v>
                </c:pt>
                <c:pt idx="239">
                  <c:v>8.1232106144321831E-2</c:v>
                </c:pt>
                <c:pt idx="240">
                  <c:v>8.1265221798303006E-2</c:v>
                </c:pt>
                <c:pt idx="241">
                  <c:v>8.1915492821933333E-2</c:v>
                </c:pt>
                <c:pt idx="242">
                  <c:v>8.4396156356523033E-2</c:v>
                </c:pt>
                <c:pt idx="243">
                  <c:v>8.9158789501815439E-2</c:v>
                </c:pt>
                <c:pt idx="244">
                  <c:v>9.1103581544709822E-2</c:v>
                </c:pt>
                <c:pt idx="245">
                  <c:v>9.1392590888545511E-2</c:v>
                </c:pt>
                <c:pt idx="246">
                  <c:v>9.2295745088032066E-2</c:v>
                </c:pt>
                <c:pt idx="247">
                  <c:v>9.2792479897749663E-2</c:v>
                </c:pt>
                <c:pt idx="248">
                  <c:v>9.2792479897749663E-2</c:v>
                </c:pt>
                <c:pt idx="249">
                  <c:v>9.5243038292356502E-2</c:v>
                </c:pt>
                <c:pt idx="250">
                  <c:v>9.5243038292356502E-2</c:v>
                </c:pt>
                <c:pt idx="251">
                  <c:v>9.5243038292356502E-2</c:v>
                </c:pt>
                <c:pt idx="252">
                  <c:v>9.654358033961713E-2</c:v>
                </c:pt>
                <c:pt idx="253">
                  <c:v>9.654358033961713E-2</c:v>
                </c:pt>
                <c:pt idx="254">
                  <c:v>9.9024243874206858E-2</c:v>
                </c:pt>
                <c:pt idx="255">
                  <c:v>9.9024243874206858E-2</c:v>
                </c:pt>
                <c:pt idx="256">
                  <c:v>9.9210895742100735E-2</c:v>
                </c:pt>
                <c:pt idx="257">
                  <c:v>9.9210895742100735E-2</c:v>
                </c:pt>
                <c:pt idx="258">
                  <c:v>9.9984597839660877E-2</c:v>
                </c:pt>
                <c:pt idx="259">
                  <c:v>9.9984597839660877E-2</c:v>
                </c:pt>
                <c:pt idx="260">
                  <c:v>0.10022242844552567</c:v>
                </c:pt>
                <c:pt idx="261">
                  <c:v>0.10022242844552567</c:v>
                </c:pt>
                <c:pt idx="262">
                  <c:v>0.1003157543794726</c:v>
                </c:pt>
                <c:pt idx="263">
                  <c:v>0.10325100552780389</c:v>
                </c:pt>
                <c:pt idx="264">
                  <c:v>0.10368451954355742</c:v>
                </c:pt>
                <c:pt idx="265">
                  <c:v>0.10401567608336917</c:v>
                </c:pt>
                <c:pt idx="266">
                  <c:v>0.10438596930515864</c:v>
                </c:pt>
                <c:pt idx="267">
                  <c:v>0.10650236064595547</c:v>
                </c:pt>
                <c:pt idx="268">
                  <c:v>0.10729111531350705</c:v>
                </c:pt>
                <c:pt idx="269">
                  <c:v>0.10745669358341292</c:v>
                </c:pt>
                <c:pt idx="270">
                  <c:v>0.10755905105935473</c:v>
                </c:pt>
                <c:pt idx="271">
                  <c:v>0.10802267021509115</c:v>
                </c:pt>
                <c:pt idx="272">
                  <c:v>0.11146669822913319</c:v>
                </c:pt>
                <c:pt idx="273">
                  <c:v>8.4621944906394686E-2</c:v>
                </c:pt>
                <c:pt idx="274">
                  <c:v>8.8114141144409325E-2</c:v>
                </c:pt>
                <c:pt idx="275">
                  <c:v>8.8969127119923275E-2</c:v>
                </c:pt>
                <c:pt idx="276">
                  <c:v>9.1606337382423991E-2</c:v>
                </c:pt>
                <c:pt idx="277">
                  <c:v>9.1606337382423991E-2</c:v>
                </c:pt>
                <c:pt idx="278">
                  <c:v>9.1606337382423991E-2</c:v>
                </c:pt>
                <c:pt idx="279">
                  <c:v>9.2792479897749663E-2</c:v>
                </c:pt>
                <c:pt idx="280">
                  <c:v>9.2792479897749663E-2</c:v>
                </c:pt>
                <c:pt idx="281">
                  <c:v>9.5243038292356502E-2</c:v>
                </c:pt>
                <c:pt idx="282">
                  <c:v>9.5243038292356502E-2</c:v>
                </c:pt>
                <c:pt idx="283">
                  <c:v>9.654358033961713E-2</c:v>
                </c:pt>
                <c:pt idx="284">
                  <c:v>9.654358033961713E-2</c:v>
                </c:pt>
                <c:pt idx="285">
                  <c:v>9.654358033961713E-2</c:v>
                </c:pt>
                <c:pt idx="286">
                  <c:v>9.9210895742100735E-2</c:v>
                </c:pt>
                <c:pt idx="287">
                  <c:v>9.9984597839660877E-2</c:v>
                </c:pt>
                <c:pt idx="288">
                  <c:v>0.10022242844552567</c:v>
                </c:pt>
                <c:pt idx="289">
                  <c:v>0.10022242844552567</c:v>
                </c:pt>
                <c:pt idx="290">
                  <c:v>0.11483245287921973</c:v>
                </c:pt>
                <c:pt idx="291">
                  <c:v>0.11483245287921973</c:v>
                </c:pt>
                <c:pt idx="292">
                  <c:v>9.9984597839660877E-2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951-4015-88D7-400EACB52812}"/>
            </c:ext>
          </c:extLst>
        </c:ser>
        <c:ser>
          <c:idx val="8"/>
          <c:order val="8"/>
          <c:tx>
            <c:strRef>
              <c:f>'A (old)'!$P$20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(old)'!$F$21:$F$928</c:f>
              <c:numCache>
                <c:formatCode>General</c:formatCode>
                <c:ptCount val="908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24091</c:v>
                </c:pt>
                <c:pt idx="111">
                  <c:v>24410</c:v>
                </c:pt>
                <c:pt idx="112">
                  <c:v>24514</c:v>
                </c:pt>
                <c:pt idx="113">
                  <c:v>25135</c:v>
                </c:pt>
                <c:pt idx="114">
                  <c:v>25171</c:v>
                </c:pt>
                <c:pt idx="115">
                  <c:v>25243</c:v>
                </c:pt>
                <c:pt idx="116">
                  <c:v>26949</c:v>
                </c:pt>
                <c:pt idx="117">
                  <c:v>29375.5</c:v>
                </c:pt>
                <c:pt idx="118">
                  <c:v>29475</c:v>
                </c:pt>
                <c:pt idx="119">
                  <c:v>29478.5</c:v>
                </c:pt>
                <c:pt idx="120">
                  <c:v>29480</c:v>
                </c:pt>
                <c:pt idx="121">
                  <c:v>29971</c:v>
                </c:pt>
                <c:pt idx="122">
                  <c:v>30070.5</c:v>
                </c:pt>
                <c:pt idx="123">
                  <c:v>30078</c:v>
                </c:pt>
                <c:pt idx="124">
                  <c:v>31328.5</c:v>
                </c:pt>
                <c:pt idx="125">
                  <c:v>31768</c:v>
                </c:pt>
                <c:pt idx="126">
                  <c:v>32061</c:v>
                </c:pt>
                <c:pt idx="127">
                  <c:v>32088</c:v>
                </c:pt>
                <c:pt idx="128">
                  <c:v>32722</c:v>
                </c:pt>
                <c:pt idx="129">
                  <c:v>33123.5</c:v>
                </c:pt>
                <c:pt idx="130">
                  <c:v>33128.5</c:v>
                </c:pt>
                <c:pt idx="131">
                  <c:v>33175</c:v>
                </c:pt>
                <c:pt idx="132">
                  <c:v>33180</c:v>
                </c:pt>
                <c:pt idx="133">
                  <c:v>33228</c:v>
                </c:pt>
                <c:pt idx="134">
                  <c:v>33238.5</c:v>
                </c:pt>
                <c:pt idx="135">
                  <c:v>33238.5</c:v>
                </c:pt>
                <c:pt idx="136">
                  <c:v>33288</c:v>
                </c:pt>
                <c:pt idx="137">
                  <c:v>33295</c:v>
                </c:pt>
                <c:pt idx="138">
                  <c:v>33300</c:v>
                </c:pt>
                <c:pt idx="139">
                  <c:v>33353</c:v>
                </c:pt>
                <c:pt idx="140">
                  <c:v>33356.5</c:v>
                </c:pt>
                <c:pt idx="141">
                  <c:v>33360</c:v>
                </c:pt>
                <c:pt idx="142">
                  <c:v>33370.5</c:v>
                </c:pt>
                <c:pt idx="143">
                  <c:v>33780.5</c:v>
                </c:pt>
                <c:pt idx="144">
                  <c:v>33815</c:v>
                </c:pt>
                <c:pt idx="145">
                  <c:v>33818.5</c:v>
                </c:pt>
                <c:pt idx="146">
                  <c:v>33827</c:v>
                </c:pt>
                <c:pt idx="147">
                  <c:v>33835.5</c:v>
                </c:pt>
                <c:pt idx="148">
                  <c:v>33851</c:v>
                </c:pt>
                <c:pt idx="149">
                  <c:v>33938.5</c:v>
                </c:pt>
                <c:pt idx="150">
                  <c:v>33960.5</c:v>
                </c:pt>
                <c:pt idx="151">
                  <c:v>34294</c:v>
                </c:pt>
                <c:pt idx="152">
                  <c:v>34398</c:v>
                </c:pt>
                <c:pt idx="153">
                  <c:v>34398.5</c:v>
                </c:pt>
                <c:pt idx="154">
                  <c:v>34398.5</c:v>
                </c:pt>
                <c:pt idx="155">
                  <c:v>34398.5</c:v>
                </c:pt>
                <c:pt idx="156">
                  <c:v>34595.5</c:v>
                </c:pt>
                <c:pt idx="157">
                  <c:v>34595.5</c:v>
                </c:pt>
                <c:pt idx="158">
                  <c:v>34607.5</c:v>
                </c:pt>
                <c:pt idx="159">
                  <c:v>35002.5</c:v>
                </c:pt>
                <c:pt idx="160">
                  <c:v>35002.5</c:v>
                </c:pt>
                <c:pt idx="161">
                  <c:v>35002.5</c:v>
                </c:pt>
                <c:pt idx="162">
                  <c:v>35003</c:v>
                </c:pt>
                <c:pt idx="163">
                  <c:v>35114</c:v>
                </c:pt>
                <c:pt idx="164">
                  <c:v>35117.5</c:v>
                </c:pt>
                <c:pt idx="165">
                  <c:v>35126</c:v>
                </c:pt>
                <c:pt idx="166">
                  <c:v>35159</c:v>
                </c:pt>
                <c:pt idx="167">
                  <c:v>35218.5</c:v>
                </c:pt>
                <c:pt idx="168">
                  <c:v>35218.5</c:v>
                </c:pt>
                <c:pt idx="169">
                  <c:v>35218.5</c:v>
                </c:pt>
                <c:pt idx="170">
                  <c:v>35577.5</c:v>
                </c:pt>
                <c:pt idx="171">
                  <c:v>35589.5</c:v>
                </c:pt>
                <c:pt idx="172">
                  <c:v>35613.5</c:v>
                </c:pt>
                <c:pt idx="173">
                  <c:v>35622</c:v>
                </c:pt>
                <c:pt idx="174">
                  <c:v>35630.5</c:v>
                </c:pt>
                <c:pt idx="175">
                  <c:v>35630.5</c:v>
                </c:pt>
                <c:pt idx="176">
                  <c:v>35661.5</c:v>
                </c:pt>
                <c:pt idx="177">
                  <c:v>35661.5</c:v>
                </c:pt>
                <c:pt idx="178">
                  <c:v>35765</c:v>
                </c:pt>
                <c:pt idx="179">
                  <c:v>35790</c:v>
                </c:pt>
                <c:pt idx="180">
                  <c:v>35790</c:v>
                </c:pt>
                <c:pt idx="181">
                  <c:v>35790</c:v>
                </c:pt>
                <c:pt idx="182">
                  <c:v>35793</c:v>
                </c:pt>
                <c:pt idx="183">
                  <c:v>35805</c:v>
                </c:pt>
                <c:pt idx="184">
                  <c:v>35822.5</c:v>
                </c:pt>
                <c:pt idx="185">
                  <c:v>35829.5</c:v>
                </c:pt>
                <c:pt idx="186">
                  <c:v>35829.5</c:v>
                </c:pt>
                <c:pt idx="187">
                  <c:v>36254</c:v>
                </c:pt>
                <c:pt idx="188">
                  <c:v>36262</c:v>
                </c:pt>
                <c:pt idx="189">
                  <c:v>36278</c:v>
                </c:pt>
                <c:pt idx="190">
                  <c:v>36313.5</c:v>
                </c:pt>
                <c:pt idx="191">
                  <c:v>36362</c:v>
                </c:pt>
                <c:pt idx="192">
                  <c:v>36379</c:v>
                </c:pt>
                <c:pt idx="193">
                  <c:v>36422</c:v>
                </c:pt>
                <c:pt idx="194">
                  <c:v>36497</c:v>
                </c:pt>
                <c:pt idx="195">
                  <c:v>36521</c:v>
                </c:pt>
                <c:pt idx="196">
                  <c:v>36940</c:v>
                </c:pt>
                <c:pt idx="197">
                  <c:v>37000</c:v>
                </c:pt>
                <c:pt idx="198">
                  <c:v>37041</c:v>
                </c:pt>
                <c:pt idx="199">
                  <c:v>37041</c:v>
                </c:pt>
                <c:pt idx="200">
                  <c:v>37041</c:v>
                </c:pt>
                <c:pt idx="201">
                  <c:v>37062</c:v>
                </c:pt>
                <c:pt idx="202">
                  <c:v>37062</c:v>
                </c:pt>
                <c:pt idx="203">
                  <c:v>37511.5</c:v>
                </c:pt>
                <c:pt idx="204">
                  <c:v>37544</c:v>
                </c:pt>
                <c:pt idx="205">
                  <c:v>37691.5</c:v>
                </c:pt>
                <c:pt idx="206">
                  <c:v>37697</c:v>
                </c:pt>
                <c:pt idx="207">
                  <c:v>38256</c:v>
                </c:pt>
                <c:pt idx="208">
                  <c:v>38256</c:v>
                </c:pt>
                <c:pt idx="209">
                  <c:v>38256</c:v>
                </c:pt>
                <c:pt idx="210">
                  <c:v>38313</c:v>
                </c:pt>
                <c:pt idx="211">
                  <c:v>38337</c:v>
                </c:pt>
                <c:pt idx="212">
                  <c:v>15452</c:v>
                </c:pt>
                <c:pt idx="213">
                  <c:v>19457</c:v>
                </c:pt>
                <c:pt idx="214">
                  <c:v>16260</c:v>
                </c:pt>
                <c:pt idx="215">
                  <c:v>36968.5</c:v>
                </c:pt>
                <c:pt idx="216">
                  <c:v>15728</c:v>
                </c:pt>
                <c:pt idx="217">
                  <c:v>16483</c:v>
                </c:pt>
                <c:pt idx="218">
                  <c:v>16871</c:v>
                </c:pt>
                <c:pt idx="219">
                  <c:v>18194</c:v>
                </c:pt>
                <c:pt idx="220">
                  <c:v>18362</c:v>
                </c:pt>
                <c:pt idx="221">
                  <c:v>18733</c:v>
                </c:pt>
                <c:pt idx="222">
                  <c:v>20092</c:v>
                </c:pt>
                <c:pt idx="223">
                  <c:v>20888</c:v>
                </c:pt>
                <c:pt idx="224">
                  <c:v>26845</c:v>
                </c:pt>
                <c:pt idx="225">
                  <c:v>35218.5</c:v>
                </c:pt>
                <c:pt idx="226">
                  <c:v>36970</c:v>
                </c:pt>
                <c:pt idx="227">
                  <c:v>35661.5</c:v>
                </c:pt>
                <c:pt idx="228">
                  <c:v>35790</c:v>
                </c:pt>
                <c:pt idx="229">
                  <c:v>38256</c:v>
                </c:pt>
                <c:pt idx="230">
                  <c:v>27576</c:v>
                </c:pt>
                <c:pt idx="231">
                  <c:v>30078</c:v>
                </c:pt>
                <c:pt idx="232">
                  <c:v>30771</c:v>
                </c:pt>
                <c:pt idx="233">
                  <c:v>31378</c:v>
                </c:pt>
                <c:pt idx="234">
                  <c:v>31435</c:v>
                </c:pt>
                <c:pt idx="235">
                  <c:v>32041</c:v>
                </c:pt>
                <c:pt idx="236">
                  <c:v>32046</c:v>
                </c:pt>
                <c:pt idx="237">
                  <c:v>32561</c:v>
                </c:pt>
                <c:pt idx="238">
                  <c:v>32579</c:v>
                </c:pt>
                <c:pt idx="239">
                  <c:v>32675.5</c:v>
                </c:pt>
                <c:pt idx="240">
                  <c:v>32681</c:v>
                </c:pt>
                <c:pt idx="241">
                  <c:v>32789</c:v>
                </c:pt>
                <c:pt idx="242">
                  <c:v>33201</c:v>
                </c:pt>
                <c:pt idx="243">
                  <c:v>33992</c:v>
                </c:pt>
                <c:pt idx="244">
                  <c:v>34315</c:v>
                </c:pt>
                <c:pt idx="245">
                  <c:v>34363</c:v>
                </c:pt>
                <c:pt idx="246">
                  <c:v>34513</c:v>
                </c:pt>
                <c:pt idx="247">
                  <c:v>34595.5</c:v>
                </c:pt>
                <c:pt idx="248">
                  <c:v>34595.5</c:v>
                </c:pt>
                <c:pt idx="249">
                  <c:v>35002.5</c:v>
                </c:pt>
                <c:pt idx="250">
                  <c:v>35002.5</c:v>
                </c:pt>
                <c:pt idx="251">
                  <c:v>35002.5</c:v>
                </c:pt>
                <c:pt idx="252">
                  <c:v>35218.5</c:v>
                </c:pt>
                <c:pt idx="253">
                  <c:v>35218.5</c:v>
                </c:pt>
                <c:pt idx="254">
                  <c:v>35630.5</c:v>
                </c:pt>
                <c:pt idx="255">
                  <c:v>35630.5</c:v>
                </c:pt>
                <c:pt idx="256">
                  <c:v>35661.5</c:v>
                </c:pt>
                <c:pt idx="257">
                  <c:v>35661.5</c:v>
                </c:pt>
                <c:pt idx="258">
                  <c:v>35790</c:v>
                </c:pt>
                <c:pt idx="259">
                  <c:v>35790</c:v>
                </c:pt>
                <c:pt idx="260">
                  <c:v>35829.5</c:v>
                </c:pt>
                <c:pt idx="261">
                  <c:v>35829.5</c:v>
                </c:pt>
                <c:pt idx="262">
                  <c:v>35845</c:v>
                </c:pt>
                <c:pt idx="263">
                  <c:v>36332.5</c:v>
                </c:pt>
                <c:pt idx="264">
                  <c:v>36404.5</c:v>
                </c:pt>
                <c:pt idx="265">
                  <c:v>36459.5</c:v>
                </c:pt>
                <c:pt idx="266">
                  <c:v>36521</c:v>
                </c:pt>
                <c:pt idx="267">
                  <c:v>36872.5</c:v>
                </c:pt>
                <c:pt idx="268">
                  <c:v>37003.5</c:v>
                </c:pt>
                <c:pt idx="269">
                  <c:v>37031</c:v>
                </c:pt>
                <c:pt idx="270">
                  <c:v>37048</c:v>
                </c:pt>
                <c:pt idx="271">
                  <c:v>37125</c:v>
                </c:pt>
                <c:pt idx="272">
                  <c:v>37697</c:v>
                </c:pt>
                <c:pt idx="273">
                  <c:v>33238.5</c:v>
                </c:pt>
                <c:pt idx="274">
                  <c:v>33818.5</c:v>
                </c:pt>
                <c:pt idx="275">
                  <c:v>33960.5</c:v>
                </c:pt>
                <c:pt idx="276">
                  <c:v>34398.5</c:v>
                </c:pt>
                <c:pt idx="277">
                  <c:v>34398.5</c:v>
                </c:pt>
                <c:pt idx="278">
                  <c:v>34398.5</c:v>
                </c:pt>
                <c:pt idx="279">
                  <c:v>34595.5</c:v>
                </c:pt>
                <c:pt idx="280">
                  <c:v>34595.5</c:v>
                </c:pt>
                <c:pt idx="281">
                  <c:v>35002.5</c:v>
                </c:pt>
                <c:pt idx="282">
                  <c:v>35002.5</c:v>
                </c:pt>
                <c:pt idx="283">
                  <c:v>35218.5</c:v>
                </c:pt>
                <c:pt idx="284">
                  <c:v>35218.5</c:v>
                </c:pt>
                <c:pt idx="285">
                  <c:v>35218.5</c:v>
                </c:pt>
                <c:pt idx="286">
                  <c:v>35661.5</c:v>
                </c:pt>
                <c:pt idx="287">
                  <c:v>35790</c:v>
                </c:pt>
                <c:pt idx="288">
                  <c:v>35829.5</c:v>
                </c:pt>
                <c:pt idx="289">
                  <c:v>35829.5</c:v>
                </c:pt>
                <c:pt idx="290">
                  <c:v>38256</c:v>
                </c:pt>
                <c:pt idx="291">
                  <c:v>38256</c:v>
                </c:pt>
                <c:pt idx="292">
                  <c:v>35790</c:v>
                </c:pt>
              </c:numCache>
            </c:numRef>
          </c:xVal>
          <c:yVal>
            <c:numRef>
              <c:f>'A (old)'!$P$21:$P$928</c:f>
              <c:numCache>
                <c:formatCode>General</c:formatCode>
                <c:ptCount val="908"/>
                <c:pt idx="0">
                  <c:v>3.7821723339542784E-2</c:v>
                </c:pt>
                <c:pt idx="1">
                  <c:v>3.5434942795214953E-2</c:v>
                </c:pt>
                <c:pt idx="2">
                  <c:v>3.543285115420354E-2</c:v>
                </c:pt>
                <c:pt idx="3">
                  <c:v>2.3821719674329101E-2</c:v>
                </c:pt>
                <c:pt idx="4">
                  <c:v>2.3820016207813183E-2</c:v>
                </c:pt>
                <c:pt idx="5">
                  <c:v>1.4452909228474297E-2</c:v>
                </c:pt>
                <c:pt idx="6">
                  <c:v>1.417683058976273E-2</c:v>
                </c:pt>
                <c:pt idx="7">
                  <c:v>1.4145756030093186E-2</c:v>
                </c:pt>
                <c:pt idx="8">
                  <c:v>1.391642667350484E-2</c:v>
                </c:pt>
                <c:pt idx="9">
                  <c:v>1.391642667350484E-2</c:v>
                </c:pt>
                <c:pt idx="10">
                  <c:v>1.3006833074384839E-2</c:v>
                </c:pt>
                <c:pt idx="11">
                  <c:v>1.1787541529205046E-2</c:v>
                </c:pt>
                <c:pt idx="12">
                  <c:v>1.1286836637766326E-2</c:v>
                </c:pt>
                <c:pt idx="13">
                  <c:v>1.1031872002859008E-2</c:v>
                </c:pt>
                <c:pt idx="14">
                  <c:v>9.842991116611112E-3</c:v>
                </c:pt>
                <c:pt idx="15">
                  <c:v>9.7476341532000011E-3</c:v>
                </c:pt>
                <c:pt idx="16">
                  <c:v>9.0376844799834113E-3</c:v>
                </c:pt>
                <c:pt idx="17">
                  <c:v>8.989126034745297E-3</c:v>
                </c:pt>
                <c:pt idx="18">
                  <c:v>8.989126034745297E-3</c:v>
                </c:pt>
                <c:pt idx="19">
                  <c:v>8.7067964368268101E-3</c:v>
                </c:pt>
                <c:pt idx="20">
                  <c:v>8.629595789405347E-3</c:v>
                </c:pt>
                <c:pt idx="21">
                  <c:v>7.4486829914607901E-3</c:v>
                </c:pt>
                <c:pt idx="22">
                  <c:v>7.4396036835069814E-3</c:v>
                </c:pt>
                <c:pt idx="23">
                  <c:v>7.383453543715255E-3</c:v>
                </c:pt>
                <c:pt idx="24">
                  <c:v>7.3617834626070718E-3</c:v>
                </c:pt>
                <c:pt idx="25">
                  <c:v>7.3401499155690518E-3</c:v>
                </c:pt>
                <c:pt idx="26">
                  <c:v>7.2539810681186111E-3</c:v>
                </c:pt>
                <c:pt idx="27">
                  <c:v>7.1683967657907924E-3</c:v>
                </c:pt>
                <c:pt idx="28">
                  <c:v>6.4829539996819228E-3</c:v>
                </c:pt>
                <c:pt idx="29">
                  <c:v>6.3182540061391323E-3</c:v>
                </c:pt>
                <c:pt idx="30">
                  <c:v>6.2114699147560563E-3</c:v>
                </c:pt>
                <c:pt idx="31">
                  <c:v>6.208201248896786E-3</c:v>
                </c:pt>
                <c:pt idx="32">
                  <c:v>6.208201248896786E-3</c:v>
                </c:pt>
                <c:pt idx="33">
                  <c:v>6.1414172431071053E-3</c:v>
                </c:pt>
                <c:pt idx="34">
                  <c:v>5.8170383231892419E-3</c:v>
                </c:pt>
                <c:pt idx="35">
                  <c:v>5.4289061699752126E-3</c:v>
                </c:pt>
                <c:pt idx="36">
                  <c:v>5.3612922660948225E-3</c:v>
                </c:pt>
                <c:pt idx="37">
                  <c:v>5.3605438864339858E-3</c:v>
                </c:pt>
                <c:pt idx="38">
                  <c:v>5.3463367240470629E-3</c:v>
                </c:pt>
                <c:pt idx="39">
                  <c:v>5.3388684671039554E-3</c:v>
                </c:pt>
                <c:pt idx="40">
                  <c:v>5.3388684671039554E-3</c:v>
                </c:pt>
                <c:pt idx="41">
                  <c:v>5.2749032848960677E-3</c:v>
                </c:pt>
                <c:pt idx="42">
                  <c:v>5.1265044553696565E-3</c:v>
                </c:pt>
                <c:pt idx="43">
                  <c:v>4.7120275202581201E-3</c:v>
                </c:pt>
                <c:pt idx="44">
                  <c:v>3.0863489011137566E-3</c:v>
                </c:pt>
                <c:pt idx="45">
                  <c:v>3.0863489011137566E-3</c:v>
                </c:pt>
                <c:pt idx="46">
                  <c:v>2.418119528966711E-3</c:v>
                </c:pt>
                <c:pt idx="47">
                  <c:v>2.3871681725524665E-3</c:v>
                </c:pt>
                <c:pt idx="48">
                  <c:v>2.3854582936868583E-3</c:v>
                </c:pt>
                <c:pt idx="49">
                  <c:v>2.3811880364271966E-3</c:v>
                </c:pt>
                <c:pt idx="50">
                  <c:v>2.3769241218880473E-3</c:v>
                </c:pt>
                <c:pt idx="51">
                  <c:v>2.3769241218880473E-3</c:v>
                </c:pt>
                <c:pt idx="52">
                  <c:v>2.3739431556293509E-3</c:v>
                </c:pt>
                <c:pt idx="53">
                  <c:v>2.3709652973037043E-3</c:v>
                </c:pt>
                <c:pt idx="54">
                  <c:v>2.3363132599320065E-3</c:v>
                </c:pt>
                <c:pt idx="55">
                  <c:v>2.3304396815113809E-3</c:v>
                </c:pt>
                <c:pt idx="56">
                  <c:v>2.2637870604266586E-3</c:v>
                </c:pt>
                <c:pt idx="57">
                  <c:v>2.2527702699199808E-3</c:v>
                </c:pt>
                <c:pt idx="58">
                  <c:v>1.8680528442019612E-3</c:v>
                </c:pt>
                <c:pt idx="59">
                  <c:v>1.5266556412454379E-3</c:v>
                </c:pt>
                <c:pt idx="60">
                  <c:v>1.5072764515556151E-3</c:v>
                </c:pt>
                <c:pt idx="61">
                  <c:v>1.5389167266429034E-3</c:v>
                </c:pt>
                <c:pt idx="62">
                  <c:v>1.5635796405272136E-3</c:v>
                </c:pt>
                <c:pt idx="63">
                  <c:v>1.5770895359917391E-3</c:v>
                </c:pt>
                <c:pt idx="64">
                  <c:v>1.6447452049270592E-3</c:v>
                </c:pt>
                <c:pt idx="65">
                  <c:v>3.0670782357998319E-3</c:v>
                </c:pt>
                <c:pt idx="66">
                  <c:v>3.0670782357998319E-3</c:v>
                </c:pt>
                <c:pt idx="67">
                  <c:v>3.0670782357998319E-3</c:v>
                </c:pt>
                <c:pt idx="68">
                  <c:v>3.8118910120678862E-3</c:v>
                </c:pt>
                <c:pt idx="69">
                  <c:v>3.8124940124398821E-3</c:v>
                </c:pt>
                <c:pt idx="70">
                  <c:v>6.3314168658776052E-3</c:v>
                </c:pt>
                <c:pt idx="71">
                  <c:v>6.4770342673496767E-3</c:v>
                </c:pt>
                <c:pt idx="72">
                  <c:v>7.3761672487143472E-3</c:v>
                </c:pt>
                <c:pt idx="73">
                  <c:v>7.4168741016752589E-3</c:v>
                </c:pt>
                <c:pt idx="74">
                  <c:v>7.5571538935392812E-3</c:v>
                </c:pt>
                <c:pt idx="75">
                  <c:v>7.6582747078894446E-3</c:v>
                </c:pt>
                <c:pt idx="76">
                  <c:v>8.0267686396336135E-3</c:v>
                </c:pt>
                <c:pt idx="77">
                  <c:v>8.0267686396336135E-3</c:v>
                </c:pt>
                <c:pt idx="78">
                  <c:v>9.0436984912711411E-3</c:v>
                </c:pt>
                <c:pt idx="79">
                  <c:v>9.0436984912711411E-3</c:v>
                </c:pt>
                <c:pt idx="80">
                  <c:v>1.0132074199408519E-2</c:v>
                </c:pt>
                <c:pt idx="81">
                  <c:v>1.0217552406803849E-2</c:v>
                </c:pt>
                <c:pt idx="82">
                  <c:v>1.024359886583558E-2</c:v>
                </c:pt>
                <c:pt idx="83">
                  <c:v>1.0366725235391425E-2</c:v>
                </c:pt>
                <c:pt idx="84">
                  <c:v>1.0517088529192382E-2</c:v>
                </c:pt>
                <c:pt idx="85">
                  <c:v>1.0517088529192382E-2</c:v>
                </c:pt>
                <c:pt idx="86">
                  <c:v>1.3190511786264628E-2</c:v>
                </c:pt>
                <c:pt idx="87">
                  <c:v>1.3259154813922706E-2</c:v>
                </c:pt>
                <c:pt idx="88">
                  <c:v>2.8446396351227574E-2</c:v>
                </c:pt>
                <c:pt idx="89">
                  <c:v>2.8504327715241987E-2</c:v>
                </c:pt>
                <c:pt idx="90">
                  <c:v>2.863911316812634E-2</c:v>
                </c:pt>
                <c:pt idx="91">
                  <c:v>2.910967115787079E-2</c:v>
                </c:pt>
                <c:pt idx="92">
                  <c:v>2.9141813049215481E-2</c:v>
                </c:pt>
                <c:pt idx="93">
                  <c:v>2.9187221043181166E-2</c:v>
                </c:pt>
                <c:pt idx="94">
                  <c:v>2.9200471923272908E-2</c:v>
                </c:pt>
                <c:pt idx="95">
                  <c:v>3.0655684020046883E-2</c:v>
                </c:pt>
                <c:pt idx="96">
                  <c:v>3.0902746485242813E-2</c:v>
                </c:pt>
                <c:pt idx="97">
                  <c:v>3.0902746485242813E-2</c:v>
                </c:pt>
                <c:pt idx="98">
                  <c:v>3.1103871275882891E-2</c:v>
                </c:pt>
                <c:pt idx="99">
                  <c:v>3.11371313254271E-2</c:v>
                </c:pt>
                <c:pt idx="100">
                  <c:v>3.1184117895674462E-2</c:v>
                </c:pt>
                <c:pt idx="101">
                  <c:v>3.1466804532632009E-2</c:v>
                </c:pt>
                <c:pt idx="102">
                  <c:v>3.1642178224061485E-2</c:v>
                </c:pt>
                <c:pt idx="103">
                  <c:v>3.3332272373742658E-2</c:v>
                </c:pt>
                <c:pt idx="104">
                  <c:v>3.3366738999010354E-2</c:v>
                </c:pt>
                <c:pt idx="105">
                  <c:v>3.3380936466711697E-2</c:v>
                </c:pt>
                <c:pt idx="106">
                  <c:v>3.3498692187947376E-2</c:v>
                </c:pt>
                <c:pt idx="107">
                  <c:v>3.3547481105656154E-2</c:v>
                </c:pt>
                <c:pt idx="108">
                  <c:v>3.3967755239813005E-2</c:v>
                </c:pt>
                <c:pt idx="109">
                  <c:v>3.4066069845645516E-2</c:v>
                </c:pt>
                <c:pt idx="110">
                  <c:v>3.4522675810959108E-2</c:v>
                </c:pt>
                <c:pt idx="111">
                  <c:v>3.5852304384788453E-2</c:v>
                </c:pt>
                <c:pt idx="112">
                  <c:v>3.6291368887762271E-2</c:v>
                </c:pt>
                <c:pt idx="113">
                  <c:v>3.8970203610277421E-2</c:v>
                </c:pt>
                <c:pt idx="114">
                  <c:v>3.9128498737312237E-2</c:v>
                </c:pt>
                <c:pt idx="115">
                  <c:v>3.944607541127633E-2</c:v>
                </c:pt>
                <c:pt idx="116">
                  <c:v>4.7355661692765422E-2</c:v>
                </c:pt>
                <c:pt idx="117">
                  <c:v>5.987776084922268E-2</c:v>
                </c:pt>
                <c:pt idx="118">
                  <c:v>6.0423119789118601E-2</c:v>
                </c:pt>
                <c:pt idx="119">
                  <c:v>6.0442349000431356E-2</c:v>
                </c:pt>
                <c:pt idx="120">
                  <c:v>6.0450591042402052E-2</c:v>
                </c:pt>
                <c:pt idx="121">
                  <c:v>6.3179161730500866E-2</c:v>
                </c:pt>
                <c:pt idx="122">
                  <c:v>6.373955348886115E-2</c:v>
                </c:pt>
                <c:pt idx="123">
                  <c:v>6.3781895874326436E-2</c:v>
                </c:pt>
                <c:pt idx="124">
                  <c:v>7.104134129584555E-2</c:v>
                </c:pt>
                <c:pt idx="125">
                  <c:v>7.3686963493387658E-2</c:v>
                </c:pt>
                <c:pt idx="126">
                  <c:v>7.5477937435755121E-2</c:v>
                </c:pt>
                <c:pt idx="127">
                  <c:v>7.5644072012276159E-2</c:v>
                </c:pt>
                <c:pt idx="128">
                  <c:v>7.9598319379427004E-2</c:v>
                </c:pt>
                <c:pt idx="129">
                  <c:v>8.2155208279203709E-2</c:v>
                </c:pt>
                <c:pt idx="130">
                  <c:v>8.2187307815646635E-2</c:v>
                </c:pt>
                <c:pt idx="131">
                  <c:v>8.248613728916486E-2</c:v>
                </c:pt>
                <c:pt idx="132">
                  <c:v>8.2518302155629095E-2</c:v>
                </c:pt>
                <c:pt idx="133">
                  <c:v>8.2827407591305427E-2</c:v>
                </c:pt>
                <c:pt idx="134">
                  <c:v>8.2895102325681133E-2</c:v>
                </c:pt>
                <c:pt idx="135">
                  <c:v>8.2895102325681133E-2</c:v>
                </c:pt>
                <c:pt idx="136">
                  <c:v>8.3214611402479516E-2</c:v>
                </c:pt>
                <c:pt idx="137">
                  <c:v>8.3259844675168268E-2</c:v>
                </c:pt>
                <c:pt idx="138">
                  <c:v>8.3292161766924833E-2</c:v>
                </c:pt>
                <c:pt idx="139">
                  <c:v>8.363511289000175E-2</c:v>
                </c:pt>
                <c:pt idx="140">
                  <c:v>8.3657785691136272E-2</c:v>
                </c:pt>
                <c:pt idx="141">
                  <c:v>8.3680461600203843E-2</c:v>
                </c:pt>
                <c:pt idx="142">
                  <c:v>8.3748507975004882E-2</c:v>
                </c:pt>
                <c:pt idx="143">
                  <c:v>8.6427427230413925E-2</c:v>
                </c:pt>
                <c:pt idx="144">
                  <c:v>8.6654793828927892E-2</c:v>
                </c:pt>
                <c:pt idx="145">
                  <c:v>8.6677876877225293E-2</c:v>
                </c:pt>
                <c:pt idx="146">
                  <c:v>8.673394864795457E-2</c:v>
                </c:pt>
                <c:pt idx="147">
                  <c:v>8.6790038749146134E-2</c:v>
                </c:pt>
                <c:pt idx="148">
                  <c:v>8.6892367888218427E-2</c:v>
                </c:pt>
                <c:pt idx="149">
                  <c:v>8.7471175658354092E-2</c:v>
                </c:pt>
                <c:pt idx="150">
                  <c:v>8.7617010061405459E-2</c:v>
                </c:pt>
                <c:pt idx="151">
                  <c:v>8.9842766798677393E-2</c:v>
                </c:pt>
                <c:pt idx="152">
                  <c:v>9.0542627731845723E-2</c:v>
                </c:pt>
                <c:pt idx="153">
                  <c:v>9.0545999076013503E-2</c:v>
                </c:pt>
                <c:pt idx="154">
                  <c:v>9.0545999076013503E-2</c:v>
                </c:pt>
                <c:pt idx="155">
                  <c:v>9.0545999076013503E-2</c:v>
                </c:pt>
                <c:pt idx="156">
                  <c:v>9.1879244266089427E-2</c:v>
                </c:pt>
                <c:pt idx="157">
                  <c:v>9.1879244266089427E-2</c:v>
                </c:pt>
                <c:pt idx="158">
                  <c:v>9.1960775321929672E-2</c:v>
                </c:pt>
                <c:pt idx="159">
                  <c:v>9.4664899659275215E-2</c:v>
                </c:pt>
                <c:pt idx="160">
                  <c:v>9.4664899659275215E-2</c:v>
                </c:pt>
                <c:pt idx="161">
                  <c:v>9.4664899659275215E-2</c:v>
                </c:pt>
                <c:pt idx="162">
                  <c:v>9.4668347686934023E-2</c:v>
                </c:pt>
                <c:pt idx="163">
                  <c:v>9.5435379840798071E-2</c:v>
                </c:pt>
                <c:pt idx="164">
                  <c:v>9.5459616376248266E-2</c:v>
                </c:pt>
                <c:pt idx="165">
                  <c:v>9.5518489472919979E-2</c:v>
                </c:pt>
                <c:pt idx="166">
                  <c:v>9.5747229340054543E-2</c:v>
                </c:pt>
                <c:pt idx="167">
                  <c:v>9.616035242696995E-2</c:v>
                </c:pt>
                <c:pt idx="168">
                  <c:v>9.616035242696995E-2</c:v>
                </c:pt>
                <c:pt idx="169">
                  <c:v>9.616035242696995E-2</c:v>
                </c:pt>
                <c:pt idx="170">
                  <c:v>9.8672036235662508E-2</c:v>
                </c:pt>
                <c:pt idx="171">
                  <c:v>9.8756556996244527E-2</c:v>
                </c:pt>
                <c:pt idx="172">
                  <c:v>9.892570811961901E-2</c:v>
                </c:pt>
                <c:pt idx="173">
                  <c:v>9.8985650852678325E-2</c:v>
                </c:pt>
                <c:pt idx="174">
                  <c:v>9.9045611916199927E-2</c:v>
                </c:pt>
                <c:pt idx="175">
                  <c:v>9.9045611916199927E-2</c:v>
                </c:pt>
                <c:pt idx="176">
                  <c:v>9.9264448775209985E-2</c:v>
                </c:pt>
                <c:pt idx="177">
                  <c:v>9.9264448775209985E-2</c:v>
                </c:pt>
                <c:pt idx="178">
                  <c:v>9.9996847422694934E-2</c:v>
                </c:pt>
                <c:pt idx="179">
                  <c:v>0.10017416282835394</c:v>
                </c:pt>
                <c:pt idx="180">
                  <c:v>0.10017416282835394</c:v>
                </c:pt>
                <c:pt idx="181">
                  <c:v>0.10017416282835394</c:v>
                </c:pt>
                <c:pt idx="182">
                  <c:v>0.10019545133280347</c:v>
                </c:pt>
                <c:pt idx="183">
                  <c:v>0.10028062818439551</c:v>
                </c:pt>
                <c:pt idx="184">
                  <c:v>0.10040490991488986</c:v>
                </c:pt>
                <c:pt idx="185">
                  <c:v>0.10045464436261896</c:v>
                </c:pt>
                <c:pt idx="186">
                  <c:v>0.10045464436261896</c:v>
                </c:pt>
                <c:pt idx="187">
                  <c:v>0.10349391951566236</c:v>
                </c:pt>
                <c:pt idx="188">
                  <c:v>0.10355163570217957</c:v>
                </c:pt>
                <c:pt idx="189">
                  <c:v>0.1036671167873075</c:v>
                </c:pt>
                <c:pt idx="190">
                  <c:v>0.10392357236651076</c:v>
                </c:pt>
                <c:pt idx="191">
                  <c:v>0.10427445806127569</c:v>
                </c:pt>
                <c:pt idx="192">
                  <c:v>0.1043975901757441</c:v>
                </c:pt>
                <c:pt idx="193">
                  <c:v>0.10470936927907218</c:v>
                </c:pt>
                <c:pt idx="194">
                  <c:v>0.10525429270222196</c:v>
                </c:pt>
                <c:pt idx="195">
                  <c:v>0.10542896960370875</c:v>
                </c:pt>
                <c:pt idx="196">
                  <c:v>0.10850208351057394</c:v>
                </c:pt>
                <c:pt idx="197">
                  <c:v>0.10894579335026822</c:v>
                </c:pt>
                <c:pt idx="198">
                  <c:v>0.10924952037817233</c:v>
                </c:pt>
                <c:pt idx="199">
                  <c:v>0.10924952037817233</c:v>
                </c:pt>
                <c:pt idx="200">
                  <c:v>0.10924952037817233</c:v>
                </c:pt>
                <c:pt idx="201">
                  <c:v>0.10940525304471177</c:v>
                </c:pt>
                <c:pt idx="202">
                  <c:v>0.10940525304471177</c:v>
                </c:pt>
                <c:pt idx="203">
                  <c:v>0.11276550210030079</c:v>
                </c:pt>
                <c:pt idx="204">
                  <c:v>0.1130104438782123</c:v>
                </c:pt>
                <c:pt idx="205">
                  <c:v>0.11412547070101926</c:v>
                </c:pt>
                <c:pt idx="206">
                  <c:v>0.11416715472036446</c:v>
                </c:pt>
                <c:pt idx="207">
                  <c:v>0.11844379647522152</c:v>
                </c:pt>
                <c:pt idx="208">
                  <c:v>0.11844379647522152</c:v>
                </c:pt>
                <c:pt idx="209">
                  <c:v>0.11844379647522152</c:v>
                </c:pt>
                <c:pt idx="210">
                  <c:v>0.11888433033687648</c:v>
                </c:pt>
                <c:pt idx="211">
                  <c:v>0.11907006488359956</c:v>
                </c:pt>
                <c:pt idx="212">
                  <c:v>8.3313629906703116E-3</c:v>
                </c:pt>
                <c:pt idx="213">
                  <c:v>1.8119220565494077E-2</c:v>
                </c:pt>
                <c:pt idx="214">
                  <c:v>9.9783546040240097E-3</c:v>
                </c:pt>
                <c:pt idx="215">
                  <c:v>0.10871273180088188</c:v>
                </c:pt>
                <c:pt idx="216">
                  <c:v>8.8753229480637817E-3</c:v>
                </c:pt>
                <c:pt idx="217">
                  <c:v>1.0462073460495293E-2</c:v>
                </c:pt>
                <c:pt idx="218">
                  <c:v>1.1333774009237196E-2</c:v>
                </c:pt>
                <c:pt idx="219">
                  <c:v>1.4593247514794464E-2</c:v>
                </c:pt>
                <c:pt idx="220">
                  <c:v>1.5038924419850611E-2</c:v>
                </c:pt>
                <c:pt idx="221">
                  <c:v>1.6048494534754484E-2</c:v>
                </c:pt>
                <c:pt idx="222">
                  <c:v>2.0044866936808788E-2</c:v>
                </c:pt>
                <c:pt idx="223">
                  <c:v>2.260324487164303E-2</c:v>
                </c:pt>
                <c:pt idx="224">
                  <c:v>4.685234796806724E-2</c:v>
                </c:pt>
                <c:pt idx="225">
                  <c:v>9.616035242696995E-2</c:v>
                </c:pt>
                <c:pt idx="226">
                  <c:v>0.10872382426145182</c:v>
                </c:pt>
                <c:pt idx="227">
                  <c:v>9.9264448775209985E-2</c:v>
                </c:pt>
                <c:pt idx="228">
                  <c:v>0.10017416282835394</c:v>
                </c:pt>
                <c:pt idx="229">
                  <c:v>0.11844379647522152</c:v>
                </c:pt>
                <c:pt idx="230">
                  <c:v>5.0448204775939781E-2</c:v>
                </c:pt>
                <c:pt idx="231">
                  <c:v>6.3781895874326436E-2</c:v>
                </c:pt>
                <c:pt idx="232">
                  <c:v>6.7755913320804287E-2</c:v>
                </c:pt>
                <c:pt idx="233">
                  <c:v>7.1336863472201945E-2</c:v>
                </c:pt>
                <c:pt idx="234">
                  <c:v>7.167793180558274E-2</c:v>
                </c:pt>
                <c:pt idx="235">
                  <c:v>7.5354994029625963E-2</c:v>
                </c:pt>
                <c:pt idx="236">
                  <c:v>7.5385720367077483E-2</c:v>
                </c:pt>
                <c:pt idx="237">
                  <c:v>7.8584504735659991E-2</c:v>
                </c:pt>
                <c:pt idx="238">
                  <c:v>7.8697523948978138E-2</c:v>
                </c:pt>
                <c:pt idx="239">
                  <c:v>7.9304834155359938E-2</c:v>
                </c:pt>
                <c:pt idx="240">
                  <c:v>7.9339518855762861E-2</c:v>
                </c:pt>
                <c:pt idx="241">
                  <c:v>8.0022155226854436E-2</c:v>
                </c:pt>
                <c:pt idx="242">
                  <c:v>8.2653463857286849E-2</c:v>
                </c:pt>
                <c:pt idx="243">
                  <c:v>8.7826032192623929E-2</c:v>
                </c:pt>
                <c:pt idx="244">
                  <c:v>8.9983863764483835E-2</c:v>
                </c:pt>
                <c:pt idx="245">
                  <c:v>9.0306791256705515E-2</c:v>
                </c:pt>
                <c:pt idx="246">
                  <c:v>9.131970724588391E-2</c:v>
                </c:pt>
                <c:pt idx="247">
                  <c:v>9.1879244266089427E-2</c:v>
                </c:pt>
                <c:pt idx="248">
                  <c:v>9.1879244266089427E-2</c:v>
                </c:pt>
                <c:pt idx="249">
                  <c:v>9.4664899659275215E-2</c:v>
                </c:pt>
                <c:pt idx="250">
                  <c:v>9.4664899659275215E-2</c:v>
                </c:pt>
                <c:pt idx="251">
                  <c:v>9.4664899659275215E-2</c:v>
                </c:pt>
                <c:pt idx="252">
                  <c:v>9.616035242696995E-2</c:v>
                </c:pt>
                <c:pt idx="253">
                  <c:v>9.616035242696995E-2</c:v>
                </c:pt>
                <c:pt idx="254">
                  <c:v>9.9045611916199927E-2</c:v>
                </c:pt>
                <c:pt idx="255">
                  <c:v>9.9045611916199927E-2</c:v>
                </c:pt>
                <c:pt idx="256">
                  <c:v>9.9264448775209985E-2</c:v>
                </c:pt>
                <c:pt idx="257">
                  <c:v>9.9264448775209985E-2</c:v>
                </c:pt>
                <c:pt idx="258">
                  <c:v>0.10017416282835394</c:v>
                </c:pt>
                <c:pt idx="259">
                  <c:v>0.10017416282835394</c:v>
                </c:pt>
                <c:pt idx="260">
                  <c:v>0.10045464436261896</c:v>
                </c:pt>
                <c:pt idx="261">
                  <c:v>0.10045464436261896</c:v>
                </c:pt>
                <c:pt idx="262">
                  <c:v>0.10056481488020901</c:v>
                </c:pt>
                <c:pt idx="263">
                  <c:v>0.10406096163988254</c:v>
                </c:pt>
                <c:pt idx="264">
                  <c:v>0.10458242582591386</c:v>
                </c:pt>
                <c:pt idx="265">
                  <c:v>0.10498165260163257</c:v>
                </c:pt>
                <c:pt idx="266">
                  <c:v>0.10542896960370875</c:v>
                </c:pt>
                <c:pt idx="267">
                  <c:v>0.10800400168168643</c:v>
                </c:pt>
                <c:pt idx="268">
                  <c:v>0.10897170461764308</c:v>
                </c:pt>
                <c:pt idx="269">
                  <c:v>0.10917540129040171</c:v>
                </c:pt>
                <c:pt idx="270">
                  <c:v>0.10930141883528659</c:v>
                </c:pt>
                <c:pt idx="271">
                  <c:v>0.10987312235786929</c:v>
                </c:pt>
                <c:pt idx="272">
                  <c:v>0.11416715472036446</c:v>
                </c:pt>
                <c:pt idx="273">
                  <c:v>8.2895102325681133E-2</c:v>
                </c:pt>
                <c:pt idx="274">
                  <c:v>8.6677876877225293E-2</c:v>
                </c:pt>
                <c:pt idx="275">
                  <c:v>8.7617010061405459E-2</c:v>
                </c:pt>
                <c:pt idx="276">
                  <c:v>9.0545999076013503E-2</c:v>
                </c:pt>
                <c:pt idx="277">
                  <c:v>9.0545999076013503E-2</c:v>
                </c:pt>
                <c:pt idx="278">
                  <c:v>9.0545999076013503E-2</c:v>
                </c:pt>
                <c:pt idx="279">
                  <c:v>9.1879244266089427E-2</c:v>
                </c:pt>
                <c:pt idx="280">
                  <c:v>9.1879244266089427E-2</c:v>
                </c:pt>
                <c:pt idx="281">
                  <c:v>9.4664899659275215E-2</c:v>
                </c:pt>
                <c:pt idx="282">
                  <c:v>9.4664899659275215E-2</c:v>
                </c:pt>
                <c:pt idx="283">
                  <c:v>9.616035242696995E-2</c:v>
                </c:pt>
                <c:pt idx="284">
                  <c:v>9.616035242696995E-2</c:v>
                </c:pt>
                <c:pt idx="285">
                  <c:v>9.616035242696995E-2</c:v>
                </c:pt>
                <c:pt idx="286">
                  <c:v>9.9264448775209985E-2</c:v>
                </c:pt>
                <c:pt idx="287">
                  <c:v>0.10017416282835394</c:v>
                </c:pt>
                <c:pt idx="288">
                  <c:v>0.10045464436261896</c:v>
                </c:pt>
                <c:pt idx="289">
                  <c:v>0.10045464436261896</c:v>
                </c:pt>
                <c:pt idx="290">
                  <c:v>0.11844379647522152</c:v>
                </c:pt>
                <c:pt idx="291">
                  <c:v>0.11844379647522152</c:v>
                </c:pt>
                <c:pt idx="292">
                  <c:v>0.10017416282835394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951-4015-88D7-400EACB52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6778496"/>
        <c:axId val="1"/>
      </c:scatterChart>
      <c:valAx>
        <c:axId val="79677849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404958677685952"/>
              <c:y val="0.8580073110196572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3.3057851239669422E-2"/>
              <c:y val="0.365559546748499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6778496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8.0991735537190079E-2"/>
          <c:y val="0.9214501510574018"/>
          <c:w val="0.87272727272727268"/>
          <c:h val="0.9818731117824773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5a.  V401 Cyg -- [34215.694, 0.5827207]</a:t>
            </a:r>
          </a:p>
        </c:rich>
      </c:tx>
      <c:layout>
        <c:manualLayout>
          <c:xMode val="edge"/>
          <c:yMode val="edge"/>
          <c:x val="0.15531914893617021"/>
          <c:y val="1.83823529411764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63829787234042"/>
          <c:y val="0.14338235294117646"/>
          <c:w val="0.82978723404255317"/>
          <c:h val="0.7022058823529411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(old)'!$H$20:$H$20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(old)'!$F$21:$F$928</c:f>
              <c:numCache>
                <c:formatCode>General</c:formatCode>
                <c:ptCount val="908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24091</c:v>
                </c:pt>
                <c:pt idx="111">
                  <c:v>24410</c:v>
                </c:pt>
                <c:pt idx="112">
                  <c:v>24514</c:v>
                </c:pt>
                <c:pt idx="113">
                  <c:v>25135</c:v>
                </c:pt>
                <c:pt idx="114">
                  <c:v>25171</c:v>
                </c:pt>
                <c:pt idx="115">
                  <c:v>25243</c:v>
                </c:pt>
                <c:pt idx="116">
                  <c:v>26949</c:v>
                </c:pt>
                <c:pt idx="117">
                  <c:v>29375.5</c:v>
                </c:pt>
                <c:pt idx="118">
                  <c:v>29475</c:v>
                </c:pt>
                <c:pt idx="119">
                  <c:v>29478.5</c:v>
                </c:pt>
                <c:pt idx="120">
                  <c:v>29480</c:v>
                </c:pt>
                <c:pt idx="121">
                  <c:v>29971</c:v>
                </c:pt>
                <c:pt idx="122">
                  <c:v>30070.5</c:v>
                </c:pt>
                <c:pt idx="123">
                  <c:v>30078</c:v>
                </c:pt>
                <c:pt idx="124">
                  <c:v>31328.5</c:v>
                </c:pt>
                <c:pt idx="125">
                  <c:v>31768</c:v>
                </c:pt>
                <c:pt idx="126">
                  <c:v>32061</c:v>
                </c:pt>
                <c:pt idx="127">
                  <c:v>32088</c:v>
                </c:pt>
                <c:pt idx="128">
                  <c:v>32722</c:v>
                </c:pt>
                <c:pt idx="129">
                  <c:v>33123.5</c:v>
                </c:pt>
                <c:pt idx="130">
                  <c:v>33128.5</c:v>
                </c:pt>
                <c:pt idx="131">
                  <c:v>33175</c:v>
                </c:pt>
                <c:pt idx="132">
                  <c:v>33180</c:v>
                </c:pt>
                <c:pt idx="133">
                  <c:v>33228</c:v>
                </c:pt>
                <c:pt idx="134">
                  <c:v>33238.5</c:v>
                </c:pt>
                <c:pt idx="135">
                  <c:v>33238.5</c:v>
                </c:pt>
                <c:pt idx="136">
                  <c:v>33288</c:v>
                </c:pt>
                <c:pt idx="137">
                  <c:v>33295</c:v>
                </c:pt>
                <c:pt idx="138">
                  <c:v>33300</c:v>
                </c:pt>
                <c:pt idx="139">
                  <c:v>33353</c:v>
                </c:pt>
                <c:pt idx="140">
                  <c:v>33356.5</c:v>
                </c:pt>
                <c:pt idx="141">
                  <c:v>33360</c:v>
                </c:pt>
                <c:pt idx="142">
                  <c:v>33370.5</c:v>
                </c:pt>
                <c:pt idx="143">
                  <c:v>33780.5</c:v>
                </c:pt>
                <c:pt idx="144">
                  <c:v>33815</c:v>
                </c:pt>
                <c:pt idx="145">
                  <c:v>33818.5</c:v>
                </c:pt>
                <c:pt idx="146">
                  <c:v>33827</c:v>
                </c:pt>
                <c:pt idx="147">
                  <c:v>33835.5</c:v>
                </c:pt>
                <c:pt idx="148">
                  <c:v>33851</c:v>
                </c:pt>
                <c:pt idx="149">
                  <c:v>33938.5</c:v>
                </c:pt>
                <c:pt idx="150">
                  <c:v>33960.5</c:v>
                </c:pt>
                <c:pt idx="151">
                  <c:v>34294</c:v>
                </c:pt>
                <c:pt idx="152">
                  <c:v>34398</c:v>
                </c:pt>
                <c:pt idx="153">
                  <c:v>34398.5</c:v>
                </c:pt>
                <c:pt idx="154">
                  <c:v>34398.5</c:v>
                </c:pt>
                <c:pt idx="155">
                  <c:v>34398.5</c:v>
                </c:pt>
                <c:pt idx="156">
                  <c:v>34595.5</c:v>
                </c:pt>
                <c:pt idx="157">
                  <c:v>34595.5</c:v>
                </c:pt>
                <c:pt idx="158">
                  <c:v>34607.5</c:v>
                </c:pt>
                <c:pt idx="159">
                  <c:v>35002.5</c:v>
                </c:pt>
                <c:pt idx="160">
                  <c:v>35002.5</c:v>
                </c:pt>
                <c:pt idx="161">
                  <c:v>35002.5</c:v>
                </c:pt>
                <c:pt idx="162">
                  <c:v>35003</c:v>
                </c:pt>
                <c:pt idx="163">
                  <c:v>35114</c:v>
                </c:pt>
                <c:pt idx="164">
                  <c:v>35117.5</c:v>
                </c:pt>
                <c:pt idx="165">
                  <c:v>35126</c:v>
                </c:pt>
                <c:pt idx="166">
                  <c:v>35159</c:v>
                </c:pt>
                <c:pt idx="167">
                  <c:v>35218.5</c:v>
                </c:pt>
                <c:pt idx="168">
                  <c:v>35218.5</c:v>
                </c:pt>
                <c:pt idx="169">
                  <c:v>35218.5</c:v>
                </c:pt>
                <c:pt idx="170">
                  <c:v>35577.5</c:v>
                </c:pt>
                <c:pt idx="171">
                  <c:v>35589.5</c:v>
                </c:pt>
                <c:pt idx="172">
                  <c:v>35613.5</c:v>
                </c:pt>
                <c:pt idx="173">
                  <c:v>35622</c:v>
                </c:pt>
                <c:pt idx="174">
                  <c:v>35630.5</c:v>
                </c:pt>
                <c:pt idx="175">
                  <c:v>35630.5</c:v>
                </c:pt>
                <c:pt idx="176">
                  <c:v>35661.5</c:v>
                </c:pt>
                <c:pt idx="177">
                  <c:v>35661.5</c:v>
                </c:pt>
                <c:pt idx="178">
                  <c:v>35765</c:v>
                </c:pt>
                <c:pt idx="179">
                  <c:v>35790</c:v>
                </c:pt>
                <c:pt idx="180">
                  <c:v>35790</c:v>
                </c:pt>
                <c:pt idx="181">
                  <c:v>35790</c:v>
                </c:pt>
                <c:pt idx="182">
                  <c:v>35793</c:v>
                </c:pt>
                <c:pt idx="183">
                  <c:v>35805</c:v>
                </c:pt>
                <c:pt idx="184">
                  <c:v>35822.5</c:v>
                </c:pt>
                <c:pt idx="185">
                  <c:v>35829.5</c:v>
                </c:pt>
                <c:pt idx="186">
                  <c:v>35829.5</c:v>
                </c:pt>
                <c:pt idx="187">
                  <c:v>36254</c:v>
                </c:pt>
                <c:pt idx="188">
                  <c:v>36262</c:v>
                </c:pt>
                <c:pt idx="189">
                  <c:v>36278</c:v>
                </c:pt>
                <c:pt idx="190">
                  <c:v>36313.5</c:v>
                </c:pt>
                <c:pt idx="191">
                  <c:v>36362</c:v>
                </c:pt>
                <c:pt idx="192">
                  <c:v>36379</c:v>
                </c:pt>
                <c:pt idx="193">
                  <c:v>36422</c:v>
                </c:pt>
                <c:pt idx="194">
                  <c:v>36497</c:v>
                </c:pt>
                <c:pt idx="195">
                  <c:v>36521</c:v>
                </c:pt>
                <c:pt idx="196">
                  <c:v>36940</c:v>
                </c:pt>
                <c:pt idx="197">
                  <c:v>37000</c:v>
                </c:pt>
                <c:pt idx="198">
                  <c:v>37041</c:v>
                </c:pt>
                <c:pt idx="199">
                  <c:v>37041</c:v>
                </c:pt>
                <c:pt idx="200">
                  <c:v>37041</c:v>
                </c:pt>
                <c:pt idx="201">
                  <c:v>37062</c:v>
                </c:pt>
                <c:pt idx="202">
                  <c:v>37062</c:v>
                </c:pt>
                <c:pt idx="203">
                  <c:v>37511.5</c:v>
                </c:pt>
                <c:pt idx="204">
                  <c:v>37544</c:v>
                </c:pt>
                <c:pt idx="205">
                  <c:v>37691.5</c:v>
                </c:pt>
                <c:pt idx="206">
                  <c:v>37697</c:v>
                </c:pt>
                <c:pt idx="207">
                  <c:v>38256</c:v>
                </c:pt>
                <c:pt idx="208">
                  <c:v>38256</c:v>
                </c:pt>
                <c:pt idx="209">
                  <c:v>38256</c:v>
                </c:pt>
                <c:pt idx="210">
                  <c:v>38313</c:v>
                </c:pt>
                <c:pt idx="211">
                  <c:v>38337</c:v>
                </c:pt>
                <c:pt idx="212">
                  <c:v>15452</c:v>
                </c:pt>
                <c:pt idx="213">
                  <c:v>19457</c:v>
                </c:pt>
                <c:pt idx="214">
                  <c:v>16260</c:v>
                </c:pt>
                <c:pt idx="215">
                  <c:v>36968.5</c:v>
                </c:pt>
                <c:pt idx="216">
                  <c:v>15728</c:v>
                </c:pt>
                <c:pt idx="217">
                  <c:v>16483</c:v>
                </c:pt>
                <c:pt idx="218">
                  <c:v>16871</c:v>
                </c:pt>
                <c:pt idx="219">
                  <c:v>18194</c:v>
                </c:pt>
                <c:pt idx="220">
                  <c:v>18362</c:v>
                </c:pt>
                <c:pt idx="221">
                  <c:v>18733</c:v>
                </c:pt>
                <c:pt idx="222">
                  <c:v>20092</c:v>
                </c:pt>
                <c:pt idx="223">
                  <c:v>20888</c:v>
                </c:pt>
                <c:pt idx="224">
                  <c:v>26845</c:v>
                </c:pt>
                <c:pt idx="225">
                  <c:v>35218.5</c:v>
                </c:pt>
                <c:pt idx="226">
                  <c:v>36970</c:v>
                </c:pt>
                <c:pt idx="227">
                  <c:v>35661.5</c:v>
                </c:pt>
                <c:pt idx="228">
                  <c:v>35790</c:v>
                </c:pt>
                <c:pt idx="229">
                  <c:v>38256</c:v>
                </c:pt>
                <c:pt idx="230">
                  <c:v>27576</c:v>
                </c:pt>
                <c:pt idx="231">
                  <c:v>30078</c:v>
                </c:pt>
                <c:pt idx="232">
                  <c:v>30771</c:v>
                </c:pt>
                <c:pt idx="233">
                  <c:v>31378</c:v>
                </c:pt>
                <c:pt idx="234">
                  <c:v>31435</c:v>
                </c:pt>
                <c:pt idx="235">
                  <c:v>32041</c:v>
                </c:pt>
                <c:pt idx="236">
                  <c:v>32046</c:v>
                </c:pt>
                <c:pt idx="237">
                  <c:v>32561</c:v>
                </c:pt>
                <c:pt idx="238">
                  <c:v>32579</c:v>
                </c:pt>
                <c:pt idx="239">
                  <c:v>32675.5</c:v>
                </c:pt>
                <c:pt idx="240">
                  <c:v>32681</c:v>
                </c:pt>
                <c:pt idx="241">
                  <c:v>32789</c:v>
                </c:pt>
                <c:pt idx="242">
                  <c:v>33201</c:v>
                </c:pt>
                <c:pt idx="243">
                  <c:v>33992</c:v>
                </c:pt>
                <c:pt idx="244">
                  <c:v>34315</c:v>
                </c:pt>
                <c:pt idx="245">
                  <c:v>34363</c:v>
                </c:pt>
                <c:pt idx="246">
                  <c:v>34513</c:v>
                </c:pt>
                <c:pt idx="247">
                  <c:v>34595.5</c:v>
                </c:pt>
                <c:pt idx="248">
                  <c:v>34595.5</c:v>
                </c:pt>
                <c:pt idx="249">
                  <c:v>35002.5</c:v>
                </c:pt>
                <c:pt idx="250">
                  <c:v>35002.5</c:v>
                </c:pt>
                <c:pt idx="251">
                  <c:v>35002.5</c:v>
                </c:pt>
                <c:pt idx="252">
                  <c:v>35218.5</c:v>
                </c:pt>
                <c:pt idx="253">
                  <c:v>35218.5</c:v>
                </c:pt>
                <c:pt idx="254">
                  <c:v>35630.5</c:v>
                </c:pt>
                <c:pt idx="255">
                  <c:v>35630.5</c:v>
                </c:pt>
                <c:pt idx="256">
                  <c:v>35661.5</c:v>
                </c:pt>
                <c:pt idx="257">
                  <c:v>35661.5</c:v>
                </c:pt>
                <c:pt idx="258">
                  <c:v>35790</c:v>
                </c:pt>
                <c:pt idx="259">
                  <c:v>35790</c:v>
                </c:pt>
                <c:pt idx="260">
                  <c:v>35829.5</c:v>
                </c:pt>
                <c:pt idx="261">
                  <c:v>35829.5</c:v>
                </c:pt>
                <c:pt idx="262">
                  <c:v>35845</c:v>
                </c:pt>
                <c:pt idx="263">
                  <c:v>36332.5</c:v>
                </c:pt>
                <c:pt idx="264">
                  <c:v>36404.5</c:v>
                </c:pt>
                <c:pt idx="265">
                  <c:v>36459.5</c:v>
                </c:pt>
                <c:pt idx="266">
                  <c:v>36521</c:v>
                </c:pt>
                <c:pt idx="267">
                  <c:v>36872.5</c:v>
                </c:pt>
                <c:pt idx="268">
                  <c:v>37003.5</c:v>
                </c:pt>
                <c:pt idx="269">
                  <c:v>37031</c:v>
                </c:pt>
                <c:pt idx="270">
                  <c:v>37048</c:v>
                </c:pt>
                <c:pt idx="271">
                  <c:v>37125</c:v>
                </c:pt>
                <c:pt idx="272">
                  <c:v>37697</c:v>
                </c:pt>
                <c:pt idx="273">
                  <c:v>33238.5</c:v>
                </c:pt>
                <c:pt idx="274">
                  <c:v>33818.5</c:v>
                </c:pt>
                <c:pt idx="275">
                  <c:v>33960.5</c:v>
                </c:pt>
                <c:pt idx="276">
                  <c:v>34398.5</c:v>
                </c:pt>
                <c:pt idx="277">
                  <c:v>34398.5</c:v>
                </c:pt>
                <c:pt idx="278">
                  <c:v>34398.5</c:v>
                </c:pt>
                <c:pt idx="279">
                  <c:v>34595.5</c:v>
                </c:pt>
                <c:pt idx="280">
                  <c:v>34595.5</c:v>
                </c:pt>
                <c:pt idx="281">
                  <c:v>35002.5</c:v>
                </c:pt>
                <c:pt idx="282">
                  <c:v>35002.5</c:v>
                </c:pt>
                <c:pt idx="283">
                  <c:v>35218.5</c:v>
                </c:pt>
                <c:pt idx="284">
                  <c:v>35218.5</c:v>
                </c:pt>
                <c:pt idx="285">
                  <c:v>35218.5</c:v>
                </c:pt>
                <c:pt idx="286">
                  <c:v>35661.5</c:v>
                </c:pt>
                <c:pt idx="287">
                  <c:v>35790</c:v>
                </c:pt>
                <c:pt idx="288">
                  <c:v>35829.5</c:v>
                </c:pt>
                <c:pt idx="289">
                  <c:v>35829.5</c:v>
                </c:pt>
                <c:pt idx="290">
                  <c:v>38256</c:v>
                </c:pt>
                <c:pt idx="291">
                  <c:v>38256</c:v>
                </c:pt>
                <c:pt idx="292">
                  <c:v>35790</c:v>
                </c:pt>
              </c:numCache>
            </c:numRef>
          </c:xVal>
          <c:yVal>
            <c:numRef>
              <c:f>'A (old)'!$G$21:$G$928</c:f>
              <c:numCache>
                <c:formatCode>General</c:formatCode>
                <c:ptCount val="908"/>
                <c:pt idx="0">
                  <c:v>3.4619599999132333E-2</c:v>
                </c:pt>
                <c:pt idx="1">
                  <c:v>2.5306899995484855E-2</c:v>
                </c:pt>
                <c:pt idx="2">
                  <c:v>3.7946549993648659E-2</c:v>
                </c:pt>
                <c:pt idx="3">
                  <c:v>3.1964899997547036E-2</c:v>
                </c:pt>
                <c:pt idx="4">
                  <c:v>3.0604549996496644E-2</c:v>
                </c:pt>
                <c:pt idx="5">
                  <c:v>1.5878999984124675E-3</c:v>
                </c:pt>
                <c:pt idx="6">
                  <c:v>1.9193699998140801E-2</c:v>
                </c:pt>
                <c:pt idx="7">
                  <c:v>1.3545299996621907E-2</c:v>
                </c:pt>
                <c:pt idx="8">
                  <c:v>5.4029999955673702E-3</c:v>
                </c:pt>
                <c:pt idx="9">
                  <c:v>2.6402999996207654E-2</c:v>
                </c:pt>
                <c:pt idx="10">
                  <c:v>7.230299997900147E-3</c:v>
                </c:pt>
                <c:pt idx="11">
                  <c:v>4.0556100000685547E-2</c:v>
                </c:pt>
                <c:pt idx="12">
                  <c:v>3.9884899997559842E-2</c:v>
                </c:pt>
                <c:pt idx="13">
                  <c:v>3.1664999987697229E-3</c:v>
                </c:pt>
                <c:pt idx="14">
                  <c:v>9.54710000223713E-3</c:v>
                </c:pt>
                <c:pt idx="15">
                  <c:v>-1.5884400003415067E-2</c:v>
                </c:pt>
                <c:pt idx="16">
                  <c:v>-2.0084499999938998E-2</c:v>
                </c:pt>
                <c:pt idx="17">
                  <c:v>-1.8381300003966317E-2</c:v>
                </c:pt>
                <c:pt idx="18">
                  <c:v>-5.3813000049558468E-3</c:v>
                </c:pt>
                <c:pt idx="19">
                  <c:v>0</c:v>
                </c:pt>
                <c:pt idx="20">
                  <c:v>8.8926999960676767E-3</c:v>
                </c:pt>
                <c:pt idx="21">
                  <c:v>2.2896599999512546E-2</c:v>
                </c:pt>
                <c:pt idx="22">
                  <c:v>1.4293100000941195E-2</c:v>
                </c:pt>
                <c:pt idx="23">
                  <c:v>7.9513999953633174E-3</c:v>
                </c:pt>
                <c:pt idx="24">
                  <c:v>-1.6970000069704838E-3</c:v>
                </c:pt>
                <c:pt idx="25">
                  <c:v>2.8654599998844787E-2</c:v>
                </c:pt>
                <c:pt idx="26">
                  <c:v>3.0609999957960099E-3</c:v>
                </c:pt>
                <c:pt idx="27">
                  <c:v>2.5467399995250162E-2</c:v>
                </c:pt>
                <c:pt idx="28">
                  <c:v>1.349499994830694E-3</c:v>
                </c:pt>
                <c:pt idx="29">
                  <c:v>-9.9998000005143695E-3</c:v>
                </c:pt>
                <c:pt idx="30">
                  <c:v>2.2154699996463023E-2</c:v>
                </c:pt>
                <c:pt idx="31">
                  <c:v>-1.1286700006166939E-2</c:v>
                </c:pt>
                <c:pt idx="32">
                  <c:v>6.7132999975001439E-3</c:v>
                </c:pt>
                <c:pt idx="33">
                  <c:v>2.8164600000309292E-2</c:v>
                </c:pt>
                <c:pt idx="34">
                  <c:v>3.8624999942840077E-3</c:v>
                </c:pt>
                <c:pt idx="35">
                  <c:v>-4.753900007926859E-3</c:v>
                </c:pt>
                <c:pt idx="36">
                  <c:v>-1.3185400006477721E-2</c:v>
                </c:pt>
                <c:pt idx="37">
                  <c:v>-3.5457500052871183E-3</c:v>
                </c:pt>
                <c:pt idx="38">
                  <c:v>-6.3923999987309799E-3</c:v>
                </c:pt>
                <c:pt idx="39">
                  <c:v>-4.9959000025410205E-3</c:v>
                </c:pt>
                <c:pt idx="40">
                  <c:v>1.6004099998099264E-2</c:v>
                </c:pt>
                <c:pt idx="41">
                  <c:v>-2.5986000000557397E-2</c:v>
                </c:pt>
                <c:pt idx="42">
                  <c:v>-2.7767000065068714E-3</c:v>
                </c:pt>
                <c:pt idx="43">
                  <c:v>-1.4221099998394493E-2</c:v>
                </c:pt>
                <c:pt idx="44">
                  <c:v>-4.779800001415424E-3</c:v>
                </c:pt>
                <c:pt idx="45">
                  <c:v>-6.7980000312672928E-4</c:v>
                </c:pt>
                <c:pt idx="46">
                  <c:v>2.3109499990823679E-2</c:v>
                </c:pt>
                <c:pt idx="47">
                  <c:v>1.6164299995580222E-2</c:v>
                </c:pt>
                <c:pt idx="48">
                  <c:v>7.2289999661734328E-4</c:v>
                </c:pt>
                <c:pt idx="49">
                  <c:v>-2.8806000045733526E-3</c:v>
                </c:pt>
                <c:pt idx="50">
                  <c:v>8.5159000009298325E-3</c:v>
                </c:pt>
                <c:pt idx="51">
                  <c:v>1.9515899999532849E-2</c:v>
                </c:pt>
                <c:pt idx="52">
                  <c:v>-5.0065500035998411E-3</c:v>
                </c:pt>
                <c:pt idx="53">
                  <c:v>-1.3529000003472902E-2</c:v>
                </c:pt>
                <c:pt idx="54">
                  <c:v>2.1922299994912464E-2</c:v>
                </c:pt>
                <c:pt idx="55">
                  <c:v>9.8773999998229556E-3</c:v>
                </c:pt>
                <c:pt idx="56">
                  <c:v>-1.0138950005057268E-2</c:v>
                </c:pt>
                <c:pt idx="57">
                  <c:v>1.1131599996588193E-2</c:v>
                </c:pt>
                <c:pt idx="58">
                  <c:v>-6.9478500008699484E-3</c:v>
                </c:pt>
                <c:pt idx="59">
                  <c:v>-1.7400001524947584E-5</c:v>
                </c:pt>
                <c:pt idx="60">
                  <c:v>3.3739999344106764E-4</c:v>
                </c:pt>
                <c:pt idx="61">
                  <c:v>-3.4468800004106015E-2</c:v>
                </c:pt>
                <c:pt idx="62">
                  <c:v>-2.7539950002392288E-2</c:v>
                </c:pt>
                <c:pt idx="63">
                  <c:v>-4.483674999937648E-2</c:v>
                </c:pt>
                <c:pt idx="64">
                  <c:v>1.6201699996599928E-2</c:v>
                </c:pt>
                <c:pt idx="65">
                  <c:v>-2.5769999774638563E-4</c:v>
                </c:pt>
                <c:pt idx="66">
                  <c:v>7.4229999881936237E-4</c:v>
                </c:pt>
                <c:pt idx="67">
                  <c:v>8.7423000004491769E-3</c:v>
                </c:pt>
                <c:pt idx="68">
                  <c:v>1.1975000015809201E-3</c:v>
                </c:pt>
                <c:pt idx="69">
                  <c:v>2.8371500011417083E-3</c:v>
                </c:pt>
                <c:pt idx="70">
                  <c:v>-2.0362500072224066E-3</c:v>
                </c:pt>
                <c:pt idx="71">
                  <c:v>-2.7097500002128072E-2</c:v>
                </c:pt>
                <c:pt idx="72">
                  <c:v>1.6609500016784295E-3</c:v>
                </c:pt>
                <c:pt idx="73">
                  <c:v>4.4452000001911074E-3</c:v>
                </c:pt>
                <c:pt idx="74">
                  <c:v>1.4951299999665935E-2</c:v>
                </c:pt>
                <c:pt idx="75">
                  <c:v>2.531279999675462E-2</c:v>
                </c:pt>
                <c:pt idx="76">
                  <c:v>6.3348999974550679E-3</c:v>
                </c:pt>
                <c:pt idx="77">
                  <c:v>1.0334899998269975E-2</c:v>
                </c:pt>
                <c:pt idx="78">
                  <c:v>-3.3480499987490475E-3</c:v>
                </c:pt>
                <c:pt idx="79">
                  <c:v>4.651950002880767E-3</c:v>
                </c:pt>
                <c:pt idx="80">
                  <c:v>1.4887949990225025E-2</c:v>
                </c:pt>
                <c:pt idx="81">
                  <c:v>6.4203000001725741E-3</c:v>
                </c:pt>
                <c:pt idx="82">
                  <c:v>1.8771899995044805E-2</c:v>
                </c:pt>
                <c:pt idx="83">
                  <c:v>1.2052350000885781E-2</c:v>
                </c:pt>
                <c:pt idx="84">
                  <c:v>4.6843999953125603E-3</c:v>
                </c:pt>
                <c:pt idx="85">
                  <c:v>1.1684399993100669E-2</c:v>
                </c:pt>
                <c:pt idx="86">
                  <c:v>2.1767450001789257E-2</c:v>
                </c:pt>
                <c:pt idx="87">
                  <c:v>1.7048199995770119E-2</c:v>
                </c:pt>
                <c:pt idx="88">
                  <c:v>1.4458149998972658E-2</c:v>
                </c:pt>
                <c:pt idx="89">
                  <c:v>1.5287299996998627E-2</c:v>
                </c:pt>
                <c:pt idx="90">
                  <c:v>3.0342099998961203E-2</c:v>
                </c:pt>
                <c:pt idx="91">
                  <c:v>3.0254599994805176E-2</c:v>
                </c:pt>
                <c:pt idx="92">
                  <c:v>4.7128649996011518E-2</c:v>
                </c:pt>
                <c:pt idx="93">
                  <c:v>5.4480249993503094E-2</c:v>
                </c:pt>
                <c:pt idx="94">
                  <c:v>2.2957799992582295E-2</c:v>
                </c:pt>
                <c:pt idx="95">
                  <c:v>2.3452150002412964E-2</c:v>
                </c:pt>
                <c:pt idx="96">
                  <c:v>1.4687700000649784E-2</c:v>
                </c:pt>
                <c:pt idx="98">
                  <c:v>2.1571649995166808E-2</c:v>
                </c:pt>
                <c:pt idx="99">
                  <c:v>2.2445700000389479E-2</c:v>
                </c:pt>
                <c:pt idx="100">
                  <c:v>2.5797299997066148E-2</c:v>
                </c:pt>
                <c:pt idx="101">
                  <c:v>4.2906899994704872E-2</c:v>
                </c:pt>
                <c:pt idx="102">
                  <c:v>4.6835749999445397E-2</c:v>
                </c:pt>
                <c:pt idx="103">
                  <c:v>4.2339999999967404E-2</c:v>
                </c:pt>
                <c:pt idx="104">
                  <c:v>3.6214050000126008E-2</c:v>
                </c:pt>
                <c:pt idx="105">
                  <c:v>4.3691599996236619E-2</c:v>
                </c:pt>
                <c:pt idx="106">
                  <c:v>4.8791299996082671E-2</c:v>
                </c:pt>
                <c:pt idx="107">
                  <c:v>3.9142900001024827E-2</c:v>
                </c:pt>
                <c:pt idx="108">
                  <c:v>2.6910799992037937E-2</c:v>
                </c:pt>
                <c:pt idx="109">
                  <c:v>4.1613999994297046E-2</c:v>
                </c:pt>
                <c:pt idx="110">
                  <c:v>4.0916300000390038E-2</c:v>
                </c:pt>
                <c:pt idx="111">
                  <c:v>3.9712999998300802E-2</c:v>
                </c:pt>
                <c:pt idx="112">
                  <c:v>3.2760199996118899E-2</c:v>
                </c:pt>
                <c:pt idx="113">
                  <c:v>4.3205499998293817E-2</c:v>
                </c:pt>
                <c:pt idx="114">
                  <c:v>4.7260300001653377E-2</c:v>
                </c:pt>
                <c:pt idx="115">
                  <c:v>2.636989999882644E-2</c:v>
                </c:pt>
                <c:pt idx="116">
                  <c:v>4.1855700001178775E-2</c:v>
                </c:pt>
                <c:pt idx="117">
                  <c:v>5.8417150001332629E-2</c:v>
                </c:pt>
                <c:pt idx="118">
                  <c:v>5.7717499999853317E-2</c:v>
                </c:pt>
                <c:pt idx="119">
                  <c:v>6.134504999499768E-2</c:v>
                </c:pt>
                <c:pt idx="120">
                  <c:v>5.9763999997812789E-2</c:v>
                </c:pt>
                <c:pt idx="121">
                  <c:v>6.4350300002843142E-2</c:v>
                </c:pt>
                <c:pt idx="122">
                  <c:v>6.7890649996115826E-2</c:v>
                </c:pt>
                <c:pt idx="123">
                  <c:v>6.6615399999136571E-2</c:v>
                </c:pt>
                <c:pt idx="124">
                  <c:v>7.0150049999938346E-2</c:v>
                </c:pt>
                <c:pt idx="125">
                  <c:v>7.2602399995957967E-2</c:v>
                </c:pt>
                <c:pt idx="126">
                  <c:v>7.8937299993413035E-2</c:v>
                </c:pt>
                <c:pt idx="127">
                  <c:v>7.7678399997239467E-2</c:v>
                </c:pt>
                <c:pt idx="128">
                  <c:v>8.6354599996411707E-2</c:v>
                </c:pt>
                <c:pt idx="129">
                  <c:v>8.0393550000735559E-2</c:v>
                </c:pt>
                <c:pt idx="130">
                  <c:v>8.2190049994096626E-2</c:v>
                </c:pt>
                <c:pt idx="131">
                  <c:v>8.6777500000607688E-2</c:v>
                </c:pt>
                <c:pt idx="132">
                  <c:v>8.1173999999009538E-2</c:v>
                </c:pt>
                <c:pt idx="133">
                  <c:v>8.2480399993073661E-2</c:v>
                </c:pt>
                <c:pt idx="134">
                  <c:v>8.1513049997738563E-2</c:v>
                </c:pt>
                <c:pt idx="135">
                  <c:v>8.2303049995971378E-2</c:v>
                </c:pt>
                <c:pt idx="136">
                  <c:v>7.953839999390766E-2</c:v>
                </c:pt>
                <c:pt idx="137">
                  <c:v>8.0793499997525942E-2</c:v>
                </c:pt>
                <c:pt idx="138">
                  <c:v>8.0690000002505258E-2</c:v>
                </c:pt>
                <c:pt idx="139">
                  <c:v>8.0892899997706991E-2</c:v>
                </c:pt>
                <c:pt idx="140">
                  <c:v>8.2670449999568518E-2</c:v>
                </c:pt>
                <c:pt idx="141">
                  <c:v>8.1147999990207609E-2</c:v>
                </c:pt>
                <c:pt idx="142">
                  <c:v>8.4780649995082058E-2</c:v>
                </c:pt>
                <c:pt idx="143">
                  <c:v>8.5193650003930088E-2</c:v>
                </c:pt>
                <c:pt idx="144">
                  <c:v>8.5129499995673541E-2</c:v>
                </c:pt>
                <c:pt idx="145">
                  <c:v>8.6117049999302253E-2</c:v>
                </c:pt>
                <c:pt idx="146">
                  <c:v>8.4281099996587727E-2</c:v>
                </c:pt>
                <c:pt idx="147">
                  <c:v>8.4955149999586865E-2</c:v>
                </c:pt>
                <c:pt idx="148">
                  <c:v>8.6184299994783942E-2</c:v>
                </c:pt>
                <c:pt idx="149">
                  <c:v>8.8123050001740921E-2</c:v>
                </c:pt>
                <c:pt idx="150">
                  <c:v>8.7427649996243417E-2</c:v>
                </c:pt>
                <c:pt idx="151">
                  <c:v>9.1714199996204115E-2</c:v>
                </c:pt>
                <c:pt idx="152">
                  <c:v>9.3661400002019946E-2</c:v>
                </c:pt>
                <c:pt idx="153">
                  <c:v>9.4051050000416581E-2</c:v>
                </c:pt>
                <c:pt idx="154">
                  <c:v>9.5731049994355999E-2</c:v>
                </c:pt>
                <c:pt idx="155">
                  <c:v>9.6741049994307104E-2</c:v>
                </c:pt>
                <c:pt idx="156">
                  <c:v>9.8913150002772454E-2</c:v>
                </c:pt>
                <c:pt idx="157">
                  <c:v>9.9513150002167094E-2</c:v>
                </c:pt>
                <c:pt idx="158">
                  <c:v>0.10037474999990081</c:v>
                </c:pt>
                <c:pt idx="159">
                  <c:v>9.8348250001436099E-2</c:v>
                </c:pt>
                <c:pt idx="160">
                  <c:v>9.8848250003356952E-2</c:v>
                </c:pt>
                <c:pt idx="161">
                  <c:v>0.10024825000436977</c:v>
                </c:pt>
                <c:pt idx="162">
                  <c:v>9.7637899998517241E-2</c:v>
                </c:pt>
                <c:pt idx="163">
                  <c:v>9.5340200001373887E-2</c:v>
                </c:pt>
                <c:pt idx="164">
                  <c:v>0.10721775000274647</c:v>
                </c:pt>
                <c:pt idx="165">
                  <c:v>9.6391799997945782E-2</c:v>
                </c:pt>
                <c:pt idx="166">
                  <c:v>9.7608699994452763E-2</c:v>
                </c:pt>
                <c:pt idx="167">
                  <c:v>9.7307049996743444E-2</c:v>
                </c:pt>
                <c:pt idx="168">
                  <c:v>9.8107049998361617E-2</c:v>
                </c:pt>
                <c:pt idx="169">
                  <c:v>9.860705000028247E-2</c:v>
                </c:pt>
                <c:pt idx="170">
                  <c:v>9.3895749996590894E-2</c:v>
                </c:pt>
                <c:pt idx="171">
                  <c:v>9.5147349995386321E-2</c:v>
                </c:pt>
                <c:pt idx="172">
                  <c:v>9.5550550002371892E-2</c:v>
                </c:pt>
                <c:pt idx="173">
                  <c:v>9.482459999708226E-2</c:v>
                </c:pt>
                <c:pt idx="174">
                  <c:v>9.3308650000835769E-2</c:v>
                </c:pt>
                <c:pt idx="175">
                  <c:v>9.4008649997704197E-2</c:v>
                </c:pt>
                <c:pt idx="176">
                  <c:v>9.4726949995674659E-2</c:v>
                </c:pt>
                <c:pt idx="177">
                  <c:v>9.5526949997292832E-2</c:v>
                </c:pt>
                <c:pt idx="178">
                  <c:v>9.6064499994099606E-2</c:v>
                </c:pt>
                <c:pt idx="179">
                  <c:v>9.5707000000402331E-2</c:v>
                </c:pt>
                <c:pt idx="180">
                  <c:v>9.6007000000099652E-2</c:v>
                </c:pt>
                <c:pt idx="181">
                  <c:v>9.6107000004849397E-2</c:v>
                </c:pt>
                <c:pt idx="182">
                  <c:v>9.6284899998863693E-2</c:v>
                </c:pt>
                <c:pt idx="183">
                  <c:v>9.4536499993409961E-2</c:v>
                </c:pt>
                <c:pt idx="184">
                  <c:v>9.7424249994219281E-2</c:v>
                </c:pt>
                <c:pt idx="185">
                  <c:v>9.8129350000817794E-2</c:v>
                </c:pt>
                <c:pt idx="186">
                  <c:v>9.9229350002133287E-2</c:v>
                </c:pt>
                <c:pt idx="187">
                  <c:v>0.10204219999286579</c:v>
                </c:pt>
                <c:pt idx="188">
                  <c:v>0.10247659999731695</c:v>
                </c:pt>
                <c:pt idx="189">
                  <c:v>0.10244539999985136</c:v>
                </c:pt>
                <c:pt idx="190">
                  <c:v>0.10676054999930784</c:v>
                </c:pt>
                <c:pt idx="191">
                  <c:v>0.10300660000211792</c:v>
                </c:pt>
                <c:pt idx="192">
                  <c:v>0.10385469999891939</c:v>
                </c:pt>
                <c:pt idx="193">
                  <c:v>0.10546460000477964</c:v>
                </c:pt>
                <c:pt idx="194">
                  <c:v>0.10681209999893326</c:v>
                </c:pt>
                <c:pt idx="195">
                  <c:v>0.10853530000167666</c:v>
                </c:pt>
                <c:pt idx="196">
                  <c:v>0.11224200000287965</c:v>
                </c:pt>
                <c:pt idx="197">
                  <c:v>0.11249999999563443</c:v>
                </c:pt>
                <c:pt idx="198">
                  <c:v>0.11205129999871133</c:v>
                </c:pt>
                <c:pt idx="199">
                  <c:v>0.11295129999780329</c:v>
                </c:pt>
                <c:pt idx="200">
                  <c:v>0.11315130000002682</c:v>
                </c:pt>
                <c:pt idx="201">
                  <c:v>0.1119165999989491</c:v>
                </c:pt>
                <c:pt idx="202">
                  <c:v>0.1119165999989491</c:v>
                </c:pt>
                <c:pt idx="203">
                  <c:v>0.10976194999966538</c:v>
                </c:pt>
                <c:pt idx="204">
                  <c:v>0.1074391999936779</c:v>
                </c:pt>
                <c:pt idx="205">
                  <c:v>0.11453594999329653</c:v>
                </c:pt>
                <c:pt idx="206">
                  <c:v>0.10707209999236511</c:v>
                </c:pt>
                <c:pt idx="207">
                  <c:v>0.11332079999556299</c:v>
                </c:pt>
                <c:pt idx="208">
                  <c:v>0.11361079999915091</c:v>
                </c:pt>
                <c:pt idx="209">
                  <c:v>0.11392079999495763</c:v>
                </c:pt>
                <c:pt idx="210">
                  <c:v>0.11452089999511372</c:v>
                </c:pt>
                <c:pt idx="211">
                  <c:v>0.1158240999939153</c:v>
                </c:pt>
                <c:pt idx="212">
                  <c:v>5.7435999988229014E-3</c:v>
                </c:pt>
                <c:pt idx="213">
                  <c:v>9.3400999903678894E-3</c:v>
                </c:pt>
                <c:pt idx="214">
                  <c:v>-2.582000000984408E-3</c:v>
                </c:pt>
                <c:pt idx="215">
                  <c:v>0.1158020500006387</c:v>
                </c:pt>
                <c:pt idx="216">
                  <c:v>-2.0169600000372157E-2</c:v>
                </c:pt>
                <c:pt idx="217">
                  <c:v>-1.6298100003041327E-2</c:v>
                </c:pt>
                <c:pt idx="218">
                  <c:v>-6.929700008186046E-3</c:v>
                </c:pt>
                <c:pt idx="219">
                  <c:v>-1.4157999976305291E-3</c:v>
                </c:pt>
                <c:pt idx="220">
                  <c:v>-4.9340000987285748E-4</c:v>
                </c:pt>
                <c:pt idx="221">
                  <c:v>-8.8730999996187165E-3</c:v>
                </c:pt>
                <c:pt idx="222">
                  <c:v>-1.0304400006134529E-2</c:v>
                </c:pt>
                <c:pt idx="223">
                  <c:v>-1.7981600001803599E-2</c:v>
                </c:pt>
                <c:pt idx="224">
                  <c:v>1.7808500000683125E-2</c:v>
                </c:pt>
                <c:pt idx="225">
                  <c:v>9.8027050000382587E-2</c:v>
                </c:pt>
                <c:pt idx="226">
                  <c:v>0.11272099999769125</c:v>
                </c:pt>
                <c:pt idx="227">
                  <c:v>9.4756949998554774E-2</c:v>
                </c:pt>
                <c:pt idx="228">
                  <c:v>9.6147000003838912E-2</c:v>
                </c:pt>
                <c:pt idx="229">
                  <c:v>0.11390079999546288</c:v>
                </c:pt>
                <c:pt idx="230">
                  <c:v>4.9476799991680309E-2</c:v>
                </c:pt>
                <c:pt idx="231">
                  <c:v>6.6685399993730243E-2</c:v>
                </c:pt>
                <c:pt idx="232">
                  <c:v>7.4040299994521774E-2</c:v>
                </c:pt>
                <c:pt idx="233">
                  <c:v>6.8775399995502084E-2</c:v>
                </c:pt>
                <c:pt idx="234">
                  <c:v>6.8595500000810716E-2</c:v>
                </c:pt>
                <c:pt idx="235">
                  <c:v>7.3451299998851027E-2</c:v>
                </c:pt>
                <c:pt idx="236">
                  <c:v>7.6047800001106225E-2</c:v>
                </c:pt>
                <c:pt idx="237">
                  <c:v>8.6587300000246614E-2</c:v>
                </c:pt>
                <c:pt idx="238">
                  <c:v>8.5114699992118403E-2</c:v>
                </c:pt>
                <c:pt idx="239">
                  <c:v>8.9267149996885564E-2</c:v>
                </c:pt>
                <c:pt idx="240">
                  <c:v>8.510329999262467E-2</c:v>
                </c:pt>
                <c:pt idx="241">
                  <c:v>8.5067699998035096E-2</c:v>
                </c:pt>
                <c:pt idx="242">
                  <c:v>8.0139300000155345E-2</c:v>
                </c:pt>
                <c:pt idx="243">
                  <c:v>8.6065599993162323E-2</c:v>
                </c:pt>
                <c:pt idx="244">
                  <c:v>9.1879499996139202E-2</c:v>
                </c:pt>
                <c:pt idx="245">
                  <c:v>9.298589999525575E-2</c:v>
                </c:pt>
                <c:pt idx="246">
                  <c:v>9.3780899995181244E-2</c:v>
                </c:pt>
                <c:pt idx="247">
                  <c:v>9.8823150001408067E-2</c:v>
                </c:pt>
                <c:pt idx="248">
                  <c:v>9.9423150000802707E-2</c:v>
                </c:pt>
                <c:pt idx="249">
                  <c:v>9.8298249999061227E-2</c:v>
                </c:pt>
                <c:pt idx="250">
                  <c:v>9.879825000098208E-2</c:v>
                </c:pt>
                <c:pt idx="251">
                  <c:v>0.10019825000199489</c:v>
                </c:pt>
                <c:pt idx="252">
                  <c:v>9.7227049998764414E-2</c:v>
                </c:pt>
                <c:pt idx="253">
                  <c:v>9.852705000230344E-2</c:v>
                </c:pt>
                <c:pt idx="254">
                  <c:v>9.3298650004726369E-2</c:v>
                </c:pt>
                <c:pt idx="255">
                  <c:v>9.3998650001594797E-2</c:v>
                </c:pt>
                <c:pt idx="256">
                  <c:v>9.4656950001080986E-2</c:v>
                </c:pt>
                <c:pt idx="257">
                  <c:v>9.5456949995423201E-2</c:v>
                </c:pt>
                <c:pt idx="258">
                  <c:v>9.5647000001918059E-2</c:v>
                </c:pt>
                <c:pt idx="259">
                  <c:v>9.5947000001615379E-2</c:v>
                </c:pt>
                <c:pt idx="260">
                  <c:v>9.8079349998442922E-2</c:v>
                </c:pt>
                <c:pt idx="261">
                  <c:v>9.9179349999758415E-2</c:v>
                </c:pt>
                <c:pt idx="262">
                  <c:v>9.6208499999193009E-2</c:v>
                </c:pt>
                <c:pt idx="263">
                  <c:v>0.10536724999110447</c:v>
                </c:pt>
                <c:pt idx="264">
                  <c:v>0.10487684998952318</c:v>
                </c:pt>
                <c:pt idx="265">
                  <c:v>0.10983834999933606</c:v>
                </c:pt>
                <c:pt idx="266">
                  <c:v>0.1085153000021819</c:v>
                </c:pt>
                <c:pt idx="267">
                  <c:v>0.11368924999987939</c:v>
                </c:pt>
                <c:pt idx="268">
                  <c:v>0.10927754999283934</c:v>
                </c:pt>
                <c:pt idx="269">
                  <c:v>0.11265829999319976</c:v>
                </c:pt>
                <c:pt idx="270">
                  <c:v>0.11160639999434352</c:v>
                </c:pt>
                <c:pt idx="271">
                  <c:v>0.11171249999460997</c:v>
                </c:pt>
                <c:pt idx="272">
                  <c:v>0.10697209999489132</c:v>
                </c:pt>
                <c:pt idx="273">
                  <c:v>8.2313049999356735E-2</c:v>
                </c:pt>
                <c:pt idx="274">
                  <c:v>8.6107050003192853E-2</c:v>
                </c:pt>
                <c:pt idx="275">
                  <c:v>8.7467649995232932E-2</c:v>
                </c:pt>
                <c:pt idx="276">
                  <c:v>9.4101049995515496E-2</c:v>
                </c:pt>
                <c:pt idx="277">
                  <c:v>9.5701049998751841E-2</c:v>
                </c:pt>
                <c:pt idx="278">
                  <c:v>9.6701049995317589E-2</c:v>
                </c:pt>
                <c:pt idx="279">
                  <c:v>9.8923150006157812E-2</c:v>
                </c:pt>
                <c:pt idx="280">
                  <c:v>9.9523150005552452E-2</c:v>
                </c:pt>
                <c:pt idx="281">
                  <c:v>9.8898249998455867E-2</c:v>
                </c:pt>
                <c:pt idx="282">
                  <c:v>0.10029824999946868</c:v>
                </c:pt>
                <c:pt idx="283">
                  <c:v>9.7327050003514159E-2</c:v>
                </c:pt>
                <c:pt idx="284">
                  <c:v>9.8127049997856375E-2</c:v>
                </c:pt>
                <c:pt idx="285">
                  <c:v>9.8627049999777228E-2</c:v>
                </c:pt>
                <c:pt idx="286">
                  <c:v>9.5556950000172947E-2</c:v>
                </c:pt>
                <c:pt idx="287">
                  <c:v>9.5746999999391846E-2</c:v>
                </c:pt>
                <c:pt idx="288">
                  <c:v>9.8179350003192667E-2</c:v>
                </c:pt>
                <c:pt idx="289">
                  <c:v>9.9279349997232202E-2</c:v>
                </c:pt>
                <c:pt idx="290">
                  <c:v>0.11330079999606824</c:v>
                </c:pt>
                <c:pt idx="291">
                  <c:v>0.11360079999576556</c:v>
                </c:pt>
                <c:pt idx="292">
                  <c:v>9.6046999999089167E-2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FA8-46E7-8F19-55394564806F}"/>
            </c:ext>
          </c:extLst>
        </c:ser>
        <c:ser>
          <c:idx val="8"/>
          <c:order val="1"/>
          <c:tx>
            <c:strRef>
              <c:f>'A (old)'!$P$20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(old)'!$F$21:$F$928</c:f>
              <c:numCache>
                <c:formatCode>General</c:formatCode>
                <c:ptCount val="908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24091</c:v>
                </c:pt>
                <c:pt idx="111">
                  <c:v>24410</c:v>
                </c:pt>
                <c:pt idx="112">
                  <c:v>24514</c:v>
                </c:pt>
                <c:pt idx="113">
                  <c:v>25135</c:v>
                </c:pt>
                <c:pt idx="114">
                  <c:v>25171</c:v>
                </c:pt>
                <c:pt idx="115">
                  <c:v>25243</c:v>
                </c:pt>
                <c:pt idx="116">
                  <c:v>26949</c:v>
                </c:pt>
                <c:pt idx="117">
                  <c:v>29375.5</c:v>
                </c:pt>
                <c:pt idx="118">
                  <c:v>29475</c:v>
                </c:pt>
                <c:pt idx="119">
                  <c:v>29478.5</c:v>
                </c:pt>
                <c:pt idx="120">
                  <c:v>29480</c:v>
                </c:pt>
                <c:pt idx="121">
                  <c:v>29971</c:v>
                </c:pt>
                <c:pt idx="122">
                  <c:v>30070.5</c:v>
                </c:pt>
                <c:pt idx="123">
                  <c:v>30078</c:v>
                </c:pt>
                <c:pt idx="124">
                  <c:v>31328.5</c:v>
                </c:pt>
                <c:pt idx="125">
                  <c:v>31768</c:v>
                </c:pt>
                <c:pt idx="126">
                  <c:v>32061</c:v>
                </c:pt>
                <c:pt idx="127">
                  <c:v>32088</c:v>
                </c:pt>
                <c:pt idx="128">
                  <c:v>32722</c:v>
                </c:pt>
                <c:pt idx="129">
                  <c:v>33123.5</c:v>
                </c:pt>
                <c:pt idx="130">
                  <c:v>33128.5</c:v>
                </c:pt>
                <c:pt idx="131">
                  <c:v>33175</c:v>
                </c:pt>
                <c:pt idx="132">
                  <c:v>33180</c:v>
                </c:pt>
                <c:pt idx="133">
                  <c:v>33228</c:v>
                </c:pt>
                <c:pt idx="134">
                  <c:v>33238.5</c:v>
                </c:pt>
                <c:pt idx="135">
                  <c:v>33238.5</c:v>
                </c:pt>
                <c:pt idx="136">
                  <c:v>33288</c:v>
                </c:pt>
                <c:pt idx="137">
                  <c:v>33295</c:v>
                </c:pt>
                <c:pt idx="138">
                  <c:v>33300</c:v>
                </c:pt>
                <c:pt idx="139">
                  <c:v>33353</c:v>
                </c:pt>
                <c:pt idx="140">
                  <c:v>33356.5</c:v>
                </c:pt>
                <c:pt idx="141">
                  <c:v>33360</c:v>
                </c:pt>
                <c:pt idx="142">
                  <c:v>33370.5</c:v>
                </c:pt>
                <c:pt idx="143">
                  <c:v>33780.5</c:v>
                </c:pt>
                <c:pt idx="144">
                  <c:v>33815</c:v>
                </c:pt>
                <c:pt idx="145">
                  <c:v>33818.5</c:v>
                </c:pt>
                <c:pt idx="146">
                  <c:v>33827</c:v>
                </c:pt>
                <c:pt idx="147">
                  <c:v>33835.5</c:v>
                </c:pt>
                <c:pt idx="148">
                  <c:v>33851</c:v>
                </c:pt>
                <c:pt idx="149">
                  <c:v>33938.5</c:v>
                </c:pt>
                <c:pt idx="150">
                  <c:v>33960.5</c:v>
                </c:pt>
                <c:pt idx="151">
                  <c:v>34294</c:v>
                </c:pt>
                <c:pt idx="152">
                  <c:v>34398</c:v>
                </c:pt>
                <c:pt idx="153">
                  <c:v>34398.5</c:v>
                </c:pt>
                <c:pt idx="154">
                  <c:v>34398.5</c:v>
                </c:pt>
                <c:pt idx="155">
                  <c:v>34398.5</c:v>
                </c:pt>
                <c:pt idx="156">
                  <c:v>34595.5</c:v>
                </c:pt>
                <c:pt idx="157">
                  <c:v>34595.5</c:v>
                </c:pt>
                <c:pt idx="158">
                  <c:v>34607.5</c:v>
                </c:pt>
                <c:pt idx="159">
                  <c:v>35002.5</c:v>
                </c:pt>
                <c:pt idx="160">
                  <c:v>35002.5</c:v>
                </c:pt>
                <c:pt idx="161">
                  <c:v>35002.5</c:v>
                </c:pt>
                <c:pt idx="162">
                  <c:v>35003</c:v>
                </c:pt>
                <c:pt idx="163">
                  <c:v>35114</c:v>
                </c:pt>
                <c:pt idx="164">
                  <c:v>35117.5</c:v>
                </c:pt>
                <c:pt idx="165">
                  <c:v>35126</c:v>
                </c:pt>
                <c:pt idx="166">
                  <c:v>35159</c:v>
                </c:pt>
                <c:pt idx="167">
                  <c:v>35218.5</c:v>
                </c:pt>
                <c:pt idx="168">
                  <c:v>35218.5</c:v>
                </c:pt>
                <c:pt idx="169">
                  <c:v>35218.5</c:v>
                </c:pt>
                <c:pt idx="170">
                  <c:v>35577.5</c:v>
                </c:pt>
                <c:pt idx="171">
                  <c:v>35589.5</c:v>
                </c:pt>
                <c:pt idx="172">
                  <c:v>35613.5</c:v>
                </c:pt>
                <c:pt idx="173">
                  <c:v>35622</c:v>
                </c:pt>
                <c:pt idx="174">
                  <c:v>35630.5</c:v>
                </c:pt>
                <c:pt idx="175">
                  <c:v>35630.5</c:v>
                </c:pt>
                <c:pt idx="176">
                  <c:v>35661.5</c:v>
                </c:pt>
                <c:pt idx="177">
                  <c:v>35661.5</c:v>
                </c:pt>
                <c:pt idx="178">
                  <c:v>35765</c:v>
                </c:pt>
                <c:pt idx="179">
                  <c:v>35790</c:v>
                </c:pt>
                <c:pt idx="180">
                  <c:v>35790</c:v>
                </c:pt>
                <c:pt idx="181">
                  <c:v>35790</c:v>
                </c:pt>
                <c:pt idx="182">
                  <c:v>35793</c:v>
                </c:pt>
                <c:pt idx="183">
                  <c:v>35805</c:v>
                </c:pt>
                <c:pt idx="184">
                  <c:v>35822.5</c:v>
                </c:pt>
                <c:pt idx="185">
                  <c:v>35829.5</c:v>
                </c:pt>
                <c:pt idx="186">
                  <c:v>35829.5</c:v>
                </c:pt>
                <c:pt idx="187">
                  <c:v>36254</c:v>
                </c:pt>
                <c:pt idx="188">
                  <c:v>36262</c:v>
                </c:pt>
                <c:pt idx="189">
                  <c:v>36278</c:v>
                </c:pt>
                <c:pt idx="190">
                  <c:v>36313.5</c:v>
                </c:pt>
                <c:pt idx="191">
                  <c:v>36362</c:v>
                </c:pt>
                <c:pt idx="192">
                  <c:v>36379</c:v>
                </c:pt>
                <c:pt idx="193">
                  <c:v>36422</c:v>
                </c:pt>
                <c:pt idx="194">
                  <c:v>36497</c:v>
                </c:pt>
                <c:pt idx="195">
                  <c:v>36521</c:v>
                </c:pt>
                <c:pt idx="196">
                  <c:v>36940</c:v>
                </c:pt>
                <c:pt idx="197">
                  <c:v>37000</c:v>
                </c:pt>
                <c:pt idx="198">
                  <c:v>37041</c:v>
                </c:pt>
                <c:pt idx="199">
                  <c:v>37041</c:v>
                </c:pt>
                <c:pt idx="200">
                  <c:v>37041</c:v>
                </c:pt>
                <c:pt idx="201">
                  <c:v>37062</c:v>
                </c:pt>
                <c:pt idx="202">
                  <c:v>37062</c:v>
                </c:pt>
                <c:pt idx="203">
                  <c:v>37511.5</c:v>
                </c:pt>
                <c:pt idx="204">
                  <c:v>37544</c:v>
                </c:pt>
                <c:pt idx="205">
                  <c:v>37691.5</c:v>
                </c:pt>
                <c:pt idx="206">
                  <c:v>37697</c:v>
                </c:pt>
                <c:pt idx="207">
                  <c:v>38256</c:v>
                </c:pt>
                <c:pt idx="208">
                  <c:v>38256</c:v>
                </c:pt>
                <c:pt idx="209">
                  <c:v>38256</c:v>
                </c:pt>
                <c:pt idx="210">
                  <c:v>38313</c:v>
                </c:pt>
                <c:pt idx="211">
                  <c:v>38337</c:v>
                </c:pt>
                <c:pt idx="212">
                  <c:v>15452</c:v>
                </c:pt>
                <c:pt idx="213">
                  <c:v>19457</c:v>
                </c:pt>
                <c:pt idx="214">
                  <c:v>16260</c:v>
                </c:pt>
                <c:pt idx="215">
                  <c:v>36968.5</c:v>
                </c:pt>
                <c:pt idx="216">
                  <c:v>15728</c:v>
                </c:pt>
                <c:pt idx="217">
                  <c:v>16483</c:v>
                </c:pt>
                <c:pt idx="218">
                  <c:v>16871</c:v>
                </c:pt>
                <c:pt idx="219">
                  <c:v>18194</c:v>
                </c:pt>
                <c:pt idx="220">
                  <c:v>18362</c:v>
                </c:pt>
                <c:pt idx="221">
                  <c:v>18733</c:v>
                </c:pt>
                <c:pt idx="222">
                  <c:v>20092</c:v>
                </c:pt>
                <c:pt idx="223">
                  <c:v>20888</c:v>
                </c:pt>
                <c:pt idx="224">
                  <c:v>26845</c:v>
                </c:pt>
                <c:pt idx="225">
                  <c:v>35218.5</c:v>
                </c:pt>
                <c:pt idx="226">
                  <c:v>36970</c:v>
                </c:pt>
                <c:pt idx="227">
                  <c:v>35661.5</c:v>
                </c:pt>
                <c:pt idx="228">
                  <c:v>35790</c:v>
                </c:pt>
                <c:pt idx="229">
                  <c:v>38256</c:v>
                </c:pt>
                <c:pt idx="230">
                  <c:v>27576</c:v>
                </c:pt>
                <c:pt idx="231">
                  <c:v>30078</c:v>
                </c:pt>
                <c:pt idx="232">
                  <c:v>30771</c:v>
                </c:pt>
                <c:pt idx="233">
                  <c:v>31378</c:v>
                </c:pt>
                <c:pt idx="234">
                  <c:v>31435</c:v>
                </c:pt>
                <c:pt idx="235">
                  <c:v>32041</c:v>
                </c:pt>
                <c:pt idx="236">
                  <c:v>32046</c:v>
                </c:pt>
                <c:pt idx="237">
                  <c:v>32561</c:v>
                </c:pt>
                <c:pt idx="238">
                  <c:v>32579</c:v>
                </c:pt>
                <c:pt idx="239">
                  <c:v>32675.5</c:v>
                </c:pt>
                <c:pt idx="240">
                  <c:v>32681</c:v>
                </c:pt>
                <c:pt idx="241">
                  <c:v>32789</c:v>
                </c:pt>
                <c:pt idx="242">
                  <c:v>33201</c:v>
                </c:pt>
                <c:pt idx="243">
                  <c:v>33992</c:v>
                </c:pt>
                <c:pt idx="244">
                  <c:v>34315</c:v>
                </c:pt>
                <c:pt idx="245">
                  <c:v>34363</c:v>
                </c:pt>
                <c:pt idx="246">
                  <c:v>34513</c:v>
                </c:pt>
                <c:pt idx="247">
                  <c:v>34595.5</c:v>
                </c:pt>
                <c:pt idx="248">
                  <c:v>34595.5</c:v>
                </c:pt>
                <c:pt idx="249">
                  <c:v>35002.5</c:v>
                </c:pt>
                <c:pt idx="250">
                  <c:v>35002.5</c:v>
                </c:pt>
                <c:pt idx="251">
                  <c:v>35002.5</c:v>
                </c:pt>
                <c:pt idx="252">
                  <c:v>35218.5</c:v>
                </c:pt>
                <c:pt idx="253">
                  <c:v>35218.5</c:v>
                </c:pt>
                <c:pt idx="254">
                  <c:v>35630.5</c:v>
                </c:pt>
                <c:pt idx="255">
                  <c:v>35630.5</c:v>
                </c:pt>
                <c:pt idx="256">
                  <c:v>35661.5</c:v>
                </c:pt>
                <c:pt idx="257">
                  <c:v>35661.5</c:v>
                </c:pt>
                <c:pt idx="258">
                  <c:v>35790</c:v>
                </c:pt>
                <c:pt idx="259">
                  <c:v>35790</c:v>
                </c:pt>
                <c:pt idx="260">
                  <c:v>35829.5</c:v>
                </c:pt>
                <c:pt idx="261">
                  <c:v>35829.5</c:v>
                </c:pt>
                <c:pt idx="262">
                  <c:v>35845</c:v>
                </c:pt>
                <c:pt idx="263">
                  <c:v>36332.5</c:v>
                </c:pt>
                <c:pt idx="264">
                  <c:v>36404.5</c:v>
                </c:pt>
                <c:pt idx="265">
                  <c:v>36459.5</c:v>
                </c:pt>
                <c:pt idx="266">
                  <c:v>36521</c:v>
                </c:pt>
                <c:pt idx="267">
                  <c:v>36872.5</c:v>
                </c:pt>
                <c:pt idx="268">
                  <c:v>37003.5</c:v>
                </c:pt>
                <c:pt idx="269">
                  <c:v>37031</c:v>
                </c:pt>
                <c:pt idx="270">
                  <c:v>37048</c:v>
                </c:pt>
                <c:pt idx="271">
                  <c:v>37125</c:v>
                </c:pt>
                <c:pt idx="272">
                  <c:v>37697</c:v>
                </c:pt>
                <c:pt idx="273">
                  <c:v>33238.5</c:v>
                </c:pt>
                <c:pt idx="274">
                  <c:v>33818.5</c:v>
                </c:pt>
                <c:pt idx="275">
                  <c:v>33960.5</c:v>
                </c:pt>
                <c:pt idx="276">
                  <c:v>34398.5</c:v>
                </c:pt>
                <c:pt idx="277">
                  <c:v>34398.5</c:v>
                </c:pt>
                <c:pt idx="278">
                  <c:v>34398.5</c:v>
                </c:pt>
                <c:pt idx="279">
                  <c:v>34595.5</c:v>
                </c:pt>
                <c:pt idx="280">
                  <c:v>34595.5</c:v>
                </c:pt>
                <c:pt idx="281">
                  <c:v>35002.5</c:v>
                </c:pt>
                <c:pt idx="282">
                  <c:v>35002.5</c:v>
                </c:pt>
                <c:pt idx="283">
                  <c:v>35218.5</c:v>
                </c:pt>
                <c:pt idx="284">
                  <c:v>35218.5</c:v>
                </c:pt>
                <c:pt idx="285">
                  <c:v>35218.5</c:v>
                </c:pt>
                <c:pt idx="286">
                  <c:v>35661.5</c:v>
                </c:pt>
                <c:pt idx="287">
                  <c:v>35790</c:v>
                </c:pt>
                <c:pt idx="288">
                  <c:v>35829.5</c:v>
                </c:pt>
                <c:pt idx="289">
                  <c:v>35829.5</c:v>
                </c:pt>
                <c:pt idx="290">
                  <c:v>38256</c:v>
                </c:pt>
                <c:pt idx="291">
                  <c:v>38256</c:v>
                </c:pt>
                <c:pt idx="292">
                  <c:v>35790</c:v>
                </c:pt>
              </c:numCache>
            </c:numRef>
          </c:xVal>
          <c:yVal>
            <c:numRef>
              <c:f>'A (old)'!$P$21:$P$928</c:f>
              <c:numCache>
                <c:formatCode>General</c:formatCode>
                <c:ptCount val="908"/>
                <c:pt idx="0">
                  <c:v>3.7821723339542784E-2</c:v>
                </c:pt>
                <c:pt idx="1">
                  <c:v>3.5434942795214953E-2</c:v>
                </c:pt>
                <c:pt idx="2">
                  <c:v>3.543285115420354E-2</c:v>
                </c:pt>
                <c:pt idx="3">
                  <c:v>2.3821719674329101E-2</c:v>
                </c:pt>
                <c:pt idx="4">
                  <c:v>2.3820016207813183E-2</c:v>
                </c:pt>
                <c:pt idx="5">
                  <c:v>1.4452909228474297E-2</c:v>
                </c:pt>
                <c:pt idx="6">
                  <c:v>1.417683058976273E-2</c:v>
                </c:pt>
                <c:pt idx="7">
                  <c:v>1.4145756030093186E-2</c:v>
                </c:pt>
                <c:pt idx="8">
                  <c:v>1.391642667350484E-2</c:v>
                </c:pt>
                <c:pt idx="9">
                  <c:v>1.391642667350484E-2</c:v>
                </c:pt>
                <c:pt idx="10">
                  <c:v>1.3006833074384839E-2</c:v>
                </c:pt>
                <c:pt idx="11">
                  <c:v>1.1787541529205046E-2</c:v>
                </c:pt>
                <c:pt idx="12">
                  <c:v>1.1286836637766326E-2</c:v>
                </c:pt>
                <c:pt idx="13">
                  <c:v>1.1031872002859008E-2</c:v>
                </c:pt>
                <c:pt idx="14">
                  <c:v>9.842991116611112E-3</c:v>
                </c:pt>
                <c:pt idx="15">
                  <c:v>9.7476341532000011E-3</c:v>
                </c:pt>
                <c:pt idx="16">
                  <c:v>9.0376844799834113E-3</c:v>
                </c:pt>
                <c:pt idx="17">
                  <c:v>8.989126034745297E-3</c:v>
                </c:pt>
                <c:pt idx="18">
                  <c:v>8.989126034745297E-3</c:v>
                </c:pt>
                <c:pt idx="19">
                  <c:v>8.7067964368268101E-3</c:v>
                </c:pt>
                <c:pt idx="20">
                  <c:v>8.629595789405347E-3</c:v>
                </c:pt>
                <c:pt idx="21">
                  <c:v>7.4486829914607901E-3</c:v>
                </c:pt>
                <c:pt idx="22">
                  <c:v>7.4396036835069814E-3</c:v>
                </c:pt>
                <c:pt idx="23">
                  <c:v>7.383453543715255E-3</c:v>
                </c:pt>
                <c:pt idx="24">
                  <c:v>7.3617834626070718E-3</c:v>
                </c:pt>
                <c:pt idx="25">
                  <c:v>7.3401499155690518E-3</c:v>
                </c:pt>
                <c:pt idx="26">
                  <c:v>7.2539810681186111E-3</c:v>
                </c:pt>
                <c:pt idx="27">
                  <c:v>7.1683967657907924E-3</c:v>
                </c:pt>
                <c:pt idx="28">
                  <c:v>6.4829539996819228E-3</c:v>
                </c:pt>
                <c:pt idx="29">
                  <c:v>6.3182540061391323E-3</c:v>
                </c:pt>
                <c:pt idx="30">
                  <c:v>6.2114699147560563E-3</c:v>
                </c:pt>
                <c:pt idx="31">
                  <c:v>6.208201248896786E-3</c:v>
                </c:pt>
                <c:pt idx="32">
                  <c:v>6.208201248896786E-3</c:v>
                </c:pt>
                <c:pt idx="33">
                  <c:v>6.1414172431071053E-3</c:v>
                </c:pt>
                <c:pt idx="34">
                  <c:v>5.8170383231892419E-3</c:v>
                </c:pt>
                <c:pt idx="35">
                  <c:v>5.4289061699752126E-3</c:v>
                </c:pt>
                <c:pt idx="36">
                  <c:v>5.3612922660948225E-3</c:v>
                </c:pt>
                <c:pt idx="37">
                  <c:v>5.3605438864339858E-3</c:v>
                </c:pt>
                <c:pt idx="38">
                  <c:v>5.3463367240470629E-3</c:v>
                </c:pt>
                <c:pt idx="39">
                  <c:v>5.3388684671039554E-3</c:v>
                </c:pt>
                <c:pt idx="40">
                  <c:v>5.3388684671039554E-3</c:v>
                </c:pt>
                <c:pt idx="41">
                  <c:v>5.2749032848960677E-3</c:v>
                </c:pt>
                <c:pt idx="42">
                  <c:v>5.1265044553696565E-3</c:v>
                </c:pt>
                <c:pt idx="43">
                  <c:v>4.7120275202581201E-3</c:v>
                </c:pt>
                <c:pt idx="44">
                  <c:v>3.0863489011137566E-3</c:v>
                </c:pt>
                <c:pt idx="45">
                  <c:v>3.0863489011137566E-3</c:v>
                </c:pt>
                <c:pt idx="46">
                  <c:v>2.418119528966711E-3</c:v>
                </c:pt>
                <c:pt idx="47">
                  <c:v>2.3871681725524665E-3</c:v>
                </c:pt>
                <c:pt idx="48">
                  <c:v>2.3854582936868583E-3</c:v>
                </c:pt>
                <c:pt idx="49">
                  <c:v>2.3811880364271966E-3</c:v>
                </c:pt>
                <c:pt idx="50">
                  <c:v>2.3769241218880473E-3</c:v>
                </c:pt>
                <c:pt idx="51">
                  <c:v>2.3769241218880473E-3</c:v>
                </c:pt>
                <c:pt idx="52">
                  <c:v>2.3739431556293509E-3</c:v>
                </c:pt>
                <c:pt idx="53">
                  <c:v>2.3709652973037043E-3</c:v>
                </c:pt>
                <c:pt idx="54">
                  <c:v>2.3363132599320065E-3</c:v>
                </c:pt>
                <c:pt idx="55">
                  <c:v>2.3304396815113809E-3</c:v>
                </c:pt>
                <c:pt idx="56">
                  <c:v>2.2637870604266586E-3</c:v>
                </c:pt>
                <c:pt idx="57">
                  <c:v>2.2527702699199808E-3</c:v>
                </c:pt>
                <c:pt idx="58">
                  <c:v>1.8680528442019612E-3</c:v>
                </c:pt>
                <c:pt idx="59">
                  <c:v>1.5266556412454379E-3</c:v>
                </c:pt>
                <c:pt idx="60">
                  <c:v>1.5072764515556151E-3</c:v>
                </c:pt>
                <c:pt idx="61">
                  <c:v>1.5389167266429034E-3</c:v>
                </c:pt>
                <c:pt idx="62">
                  <c:v>1.5635796405272136E-3</c:v>
                </c:pt>
                <c:pt idx="63">
                  <c:v>1.5770895359917391E-3</c:v>
                </c:pt>
                <c:pt idx="64">
                  <c:v>1.6447452049270592E-3</c:v>
                </c:pt>
                <c:pt idx="65">
                  <c:v>3.0670782357998319E-3</c:v>
                </c:pt>
                <c:pt idx="66">
                  <c:v>3.0670782357998319E-3</c:v>
                </c:pt>
                <c:pt idx="67">
                  <c:v>3.0670782357998319E-3</c:v>
                </c:pt>
                <c:pt idx="68">
                  <c:v>3.8118910120678862E-3</c:v>
                </c:pt>
                <c:pt idx="69">
                  <c:v>3.8124940124398821E-3</c:v>
                </c:pt>
                <c:pt idx="70">
                  <c:v>6.3314168658776052E-3</c:v>
                </c:pt>
                <c:pt idx="71">
                  <c:v>6.4770342673496767E-3</c:v>
                </c:pt>
                <c:pt idx="72">
                  <c:v>7.3761672487143472E-3</c:v>
                </c:pt>
                <c:pt idx="73">
                  <c:v>7.4168741016752589E-3</c:v>
                </c:pt>
                <c:pt idx="74">
                  <c:v>7.5571538935392812E-3</c:v>
                </c:pt>
                <c:pt idx="75">
                  <c:v>7.6582747078894446E-3</c:v>
                </c:pt>
                <c:pt idx="76">
                  <c:v>8.0267686396336135E-3</c:v>
                </c:pt>
                <c:pt idx="77">
                  <c:v>8.0267686396336135E-3</c:v>
                </c:pt>
                <c:pt idx="78">
                  <c:v>9.0436984912711411E-3</c:v>
                </c:pt>
                <c:pt idx="79">
                  <c:v>9.0436984912711411E-3</c:v>
                </c:pt>
                <c:pt idx="80">
                  <c:v>1.0132074199408519E-2</c:v>
                </c:pt>
                <c:pt idx="81">
                  <c:v>1.0217552406803849E-2</c:v>
                </c:pt>
                <c:pt idx="82">
                  <c:v>1.024359886583558E-2</c:v>
                </c:pt>
                <c:pt idx="83">
                  <c:v>1.0366725235391425E-2</c:v>
                </c:pt>
                <c:pt idx="84">
                  <c:v>1.0517088529192382E-2</c:v>
                </c:pt>
                <c:pt idx="85">
                  <c:v>1.0517088529192382E-2</c:v>
                </c:pt>
                <c:pt idx="86">
                  <c:v>1.3190511786264628E-2</c:v>
                </c:pt>
                <c:pt idx="87">
                  <c:v>1.3259154813922706E-2</c:v>
                </c:pt>
                <c:pt idx="88">
                  <c:v>2.8446396351227574E-2</c:v>
                </c:pt>
                <c:pt idx="89">
                  <c:v>2.8504327715241987E-2</c:v>
                </c:pt>
                <c:pt idx="90">
                  <c:v>2.863911316812634E-2</c:v>
                </c:pt>
                <c:pt idx="91">
                  <c:v>2.910967115787079E-2</c:v>
                </c:pt>
                <c:pt idx="92">
                  <c:v>2.9141813049215481E-2</c:v>
                </c:pt>
                <c:pt idx="93">
                  <c:v>2.9187221043181166E-2</c:v>
                </c:pt>
                <c:pt idx="94">
                  <c:v>2.9200471923272908E-2</c:v>
                </c:pt>
                <c:pt idx="95">
                  <c:v>3.0655684020046883E-2</c:v>
                </c:pt>
                <c:pt idx="96">
                  <c:v>3.0902746485242813E-2</c:v>
                </c:pt>
                <c:pt idx="97">
                  <c:v>3.0902746485242813E-2</c:v>
                </c:pt>
                <c:pt idx="98">
                  <c:v>3.1103871275882891E-2</c:v>
                </c:pt>
                <c:pt idx="99">
                  <c:v>3.11371313254271E-2</c:v>
                </c:pt>
                <c:pt idx="100">
                  <c:v>3.1184117895674462E-2</c:v>
                </c:pt>
                <c:pt idx="101">
                  <c:v>3.1466804532632009E-2</c:v>
                </c:pt>
                <c:pt idx="102">
                  <c:v>3.1642178224061485E-2</c:v>
                </c:pt>
                <c:pt idx="103">
                  <c:v>3.3332272373742658E-2</c:v>
                </c:pt>
                <c:pt idx="104">
                  <c:v>3.3366738999010354E-2</c:v>
                </c:pt>
                <c:pt idx="105">
                  <c:v>3.3380936466711697E-2</c:v>
                </c:pt>
                <c:pt idx="106">
                  <c:v>3.3498692187947376E-2</c:v>
                </c:pt>
                <c:pt idx="107">
                  <c:v>3.3547481105656154E-2</c:v>
                </c:pt>
                <c:pt idx="108">
                  <c:v>3.3967755239813005E-2</c:v>
                </c:pt>
                <c:pt idx="109">
                  <c:v>3.4066069845645516E-2</c:v>
                </c:pt>
                <c:pt idx="110">
                  <c:v>3.4522675810959108E-2</c:v>
                </c:pt>
                <c:pt idx="111">
                  <c:v>3.5852304384788453E-2</c:v>
                </c:pt>
                <c:pt idx="112">
                  <c:v>3.6291368887762271E-2</c:v>
                </c:pt>
                <c:pt idx="113">
                  <c:v>3.8970203610277421E-2</c:v>
                </c:pt>
                <c:pt idx="114">
                  <c:v>3.9128498737312237E-2</c:v>
                </c:pt>
                <c:pt idx="115">
                  <c:v>3.944607541127633E-2</c:v>
                </c:pt>
                <c:pt idx="116">
                  <c:v>4.7355661692765422E-2</c:v>
                </c:pt>
                <c:pt idx="117">
                  <c:v>5.987776084922268E-2</c:v>
                </c:pt>
                <c:pt idx="118">
                  <c:v>6.0423119789118601E-2</c:v>
                </c:pt>
                <c:pt idx="119">
                  <c:v>6.0442349000431356E-2</c:v>
                </c:pt>
                <c:pt idx="120">
                  <c:v>6.0450591042402052E-2</c:v>
                </c:pt>
                <c:pt idx="121">
                  <c:v>6.3179161730500866E-2</c:v>
                </c:pt>
                <c:pt idx="122">
                  <c:v>6.373955348886115E-2</c:v>
                </c:pt>
                <c:pt idx="123">
                  <c:v>6.3781895874326436E-2</c:v>
                </c:pt>
                <c:pt idx="124">
                  <c:v>7.104134129584555E-2</c:v>
                </c:pt>
                <c:pt idx="125">
                  <c:v>7.3686963493387658E-2</c:v>
                </c:pt>
                <c:pt idx="126">
                  <c:v>7.5477937435755121E-2</c:v>
                </c:pt>
                <c:pt idx="127">
                  <c:v>7.5644072012276159E-2</c:v>
                </c:pt>
                <c:pt idx="128">
                  <c:v>7.9598319379427004E-2</c:v>
                </c:pt>
                <c:pt idx="129">
                  <c:v>8.2155208279203709E-2</c:v>
                </c:pt>
                <c:pt idx="130">
                  <c:v>8.2187307815646635E-2</c:v>
                </c:pt>
                <c:pt idx="131">
                  <c:v>8.248613728916486E-2</c:v>
                </c:pt>
                <c:pt idx="132">
                  <c:v>8.2518302155629095E-2</c:v>
                </c:pt>
                <c:pt idx="133">
                  <c:v>8.2827407591305427E-2</c:v>
                </c:pt>
                <c:pt idx="134">
                  <c:v>8.2895102325681133E-2</c:v>
                </c:pt>
                <c:pt idx="135">
                  <c:v>8.2895102325681133E-2</c:v>
                </c:pt>
                <c:pt idx="136">
                  <c:v>8.3214611402479516E-2</c:v>
                </c:pt>
                <c:pt idx="137">
                  <c:v>8.3259844675168268E-2</c:v>
                </c:pt>
                <c:pt idx="138">
                  <c:v>8.3292161766924833E-2</c:v>
                </c:pt>
                <c:pt idx="139">
                  <c:v>8.363511289000175E-2</c:v>
                </c:pt>
                <c:pt idx="140">
                  <c:v>8.3657785691136272E-2</c:v>
                </c:pt>
                <c:pt idx="141">
                  <c:v>8.3680461600203843E-2</c:v>
                </c:pt>
                <c:pt idx="142">
                  <c:v>8.3748507975004882E-2</c:v>
                </c:pt>
                <c:pt idx="143">
                  <c:v>8.6427427230413925E-2</c:v>
                </c:pt>
                <c:pt idx="144">
                  <c:v>8.6654793828927892E-2</c:v>
                </c:pt>
                <c:pt idx="145">
                  <c:v>8.6677876877225293E-2</c:v>
                </c:pt>
                <c:pt idx="146">
                  <c:v>8.673394864795457E-2</c:v>
                </c:pt>
                <c:pt idx="147">
                  <c:v>8.6790038749146134E-2</c:v>
                </c:pt>
                <c:pt idx="148">
                  <c:v>8.6892367888218427E-2</c:v>
                </c:pt>
                <c:pt idx="149">
                  <c:v>8.7471175658354092E-2</c:v>
                </c:pt>
                <c:pt idx="150">
                  <c:v>8.7617010061405459E-2</c:v>
                </c:pt>
                <c:pt idx="151">
                  <c:v>8.9842766798677393E-2</c:v>
                </c:pt>
                <c:pt idx="152">
                  <c:v>9.0542627731845723E-2</c:v>
                </c:pt>
                <c:pt idx="153">
                  <c:v>9.0545999076013503E-2</c:v>
                </c:pt>
                <c:pt idx="154">
                  <c:v>9.0545999076013503E-2</c:v>
                </c:pt>
                <c:pt idx="155">
                  <c:v>9.0545999076013503E-2</c:v>
                </c:pt>
                <c:pt idx="156">
                  <c:v>9.1879244266089427E-2</c:v>
                </c:pt>
                <c:pt idx="157">
                  <c:v>9.1879244266089427E-2</c:v>
                </c:pt>
                <c:pt idx="158">
                  <c:v>9.1960775321929672E-2</c:v>
                </c:pt>
                <c:pt idx="159">
                  <c:v>9.4664899659275215E-2</c:v>
                </c:pt>
                <c:pt idx="160">
                  <c:v>9.4664899659275215E-2</c:v>
                </c:pt>
                <c:pt idx="161">
                  <c:v>9.4664899659275215E-2</c:v>
                </c:pt>
                <c:pt idx="162">
                  <c:v>9.4668347686934023E-2</c:v>
                </c:pt>
                <c:pt idx="163">
                  <c:v>9.5435379840798071E-2</c:v>
                </c:pt>
                <c:pt idx="164">
                  <c:v>9.5459616376248266E-2</c:v>
                </c:pt>
                <c:pt idx="165">
                  <c:v>9.5518489472919979E-2</c:v>
                </c:pt>
                <c:pt idx="166">
                  <c:v>9.5747229340054543E-2</c:v>
                </c:pt>
                <c:pt idx="167">
                  <c:v>9.616035242696995E-2</c:v>
                </c:pt>
                <c:pt idx="168">
                  <c:v>9.616035242696995E-2</c:v>
                </c:pt>
                <c:pt idx="169">
                  <c:v>9.616035242696995E-2</c:v>
                </c:pt>
                <c:pt idx="170">
                  <c:v>9.8672036235662508E-2</c:v>
                </c:pt>
                <c:pt idx="171">
                  <c:v>9.8756556996244527E-2</c:v>
                </c:pt>
                <c:pt idx="172">
                  <c:v>9.892570811961901E-2</c:v>
                </c:pt>
                <c:pt idx="173">
                  <c:v>9.8985650852678325E-2</c:v>
                </c:pt>
                <c:pt idx="174">
                  <c:v>9.9045611916199927E-2</c:v>
                </c:pt>
                <c:pt idx="175">
                  <c:v>9.9045611916199927E-2</c:v>
                </c:pt>
                <c:pt idx="176">
                  <c:v>9.9264448775209985E-2</c:v>
                </c:pt>
                <c:pt idx="177">
                  <c:v>9.9264448775209985E-2</c:v>
                </c:pt>
                <c:pt idx="178">
                  <c:v>9.9996847422694934E-2</c:v>
                </c:pt>
                <c:pt idx="179">
                  <c:v>0.10017416282835394</c:v>
                </c:pt>
                <c:pt idx="180">
                  <c:v>0.10017416282835394</c:v>
                </c:pt>
                <c:pt idx="181">
                  <c:v>0.10017416282835394</c:v>
                </c:pt>
                <c:pt idx="182">
                  <c:v>0.10019545133280347</c:v>
                </c:pt>
                <c:pt idx="183">
                  <c:v>0.10028062818439551</c:v>
                </c:pt>
                <c:pt idx="184">
                  <c:v>0.10040490991488986</c:v>
                </c:pt>
                <c:pt idx="185">
                  <c:v>0.10045464436261896</c:v>
                </c:pt>
                <c:pt idx="186">
                  <c:v>0.10045464436261896</c:v>
                </c:pt>
                <c:pt idx="187">
                  <c:v>0.10349391951566236</c:v>
                </c:pt>
                <c:pt idx="188">
                  <c:v>0.10355163570217957</c:v>
                </c:pt>
                <c:pt idx="189">
                  <c:v>0.1036671167873075</c:v>
                </c:pt>
                <c:pt idx="190">
                  <c:v>0.10392357236651076</c:v>
                </c:pt>
                <c:pt idx="191">
                  <c:v>0.10427445806127569</c:v>
                </c:pt>
                <c:pt idx="192">
                  <c:v>0.1043975901757441</c:v>
                </c:pt>
                <c:pt idx="193">
                  <c:v>0.10470936927907218</c:v>
                </c:pt>
                <c:pt idx="194">
                  <c:v>0.10525429270222196</c:v>
                </c:pt>
                <c:pt idx="195">
                  <c:v>0.10542896960370875</c:v>
                </c:pt>
                <c:pt idx="196">
                  <c:v>0.10850208351057394</c:v>
                </c:pt>
                <c:pt idx="197">
                  <c:v>0.10894579335026822</c:v>
                </c:pt>
                <c:pt idx="198">
                  <c:v>0.10924952037817233</c:v>
                </c:pt>
                <c:pt idx="199">
                  <c:v>0.10924952037817233</c:v>
                </c:pt>
                <c:pt idx="200">
                  <c:v>0.10924952037817233</c:v>
                </c:pt>
                <c:pt idx="201">
                  <c:v>0.10940525304471177</c:v>
                </c:pt>
                <c:pt idx="202">
                  <c:v>0.10940525304471177</c:v>
                </c:pt>
                <c:pt idx="203">
                  <c:v>0.11276550210030079</c:v>
                </c:pt>
                <c:pt idx="204">
                  <c:v>0.1130104438782123</c:v>
                </c:pt>
                <c:pt idx="205">
                  <c:v>0.11412547070101926</c:v>
                </c:pt>
                <c:pt idx="206">
                  <c:v>0.11416715472036446</c:v>
                </c:pt>
                <c:pt idx="207">
                  <c:v>0.11844379647522152</c:v>
                </c:pt>
                <c:pt idx="208">
                  <c:v>0.11844379647522152</c:v>
                </c:pt>
                <c:pt idx="209">
                  <c:v>0.11844379647522152</c:v>
                </c:pt>
                <c:pt idx="210">
                  <c:v>0.11888433033687648</c:v>
                </c:pt>
                <c:pt idx="211">
                  <c:v>0.11907006488359956</c:v>
                </c:pt>
                <c:pt idx="212">
                  <c:v>8.3313629906703116E-3</c:v>
                </c:pt>
                <c:pt idx="213">
                  <c:v>1.8119220565494077E-2</c:v>
                </c:pt>
                <c:pt idx="214">
                  <c:v>9.9783546040240097E-3</c:v>
                </c:pt>
                <c:pt idx="215">
                  <c:v>0.10871273180088188</c:v>
                </c:pt>
                <c:pt idx="216">
                  <c:v>8.8753229480637817E-3</c:v>
                </c:pt>
                <c:pt idx="217">
                  <c:v>1.0462073460495293E-2</c:v>
                </c:pt>
                <c:pt idx="218">
                  <c:v>1.1333774009237196E-2</c:v>
                </c:pt>
                <c:pt idx="219">
                  <c:v>1.4593247514794464E-2</c:v>
                </c:pt>
                <c:pt idx="220">
                  <c:v>1.5038924419850611E-2</c:v>
                </c:pt>
                <c:pt idx="221">
                  <c:v>1.6048494534754484E-2</c:v>
                </c:pt>
                <c:pt idx="222">
                  <c:v>2.0044866936808788E-2</c:v>
                </c:pt>
                <c:pt idx="223">
                  <c:v>2.260324487164303E-2</c:v>
                </c:pt>
                <c:pt idx="224">
                  <c:v>4.685234796806724E-2</c:v>
                </c:pt>
                <c:pt idx="225">
                  <c:v>9.616035242696995E-2</c:v>
                </c:pt>
                <c:pt idx="226">
                  <c:v>0.10872382426145182</c:v>
                </c:pt>
                <c:pt idx="227">
                  <c:v>9.9264448775209985E-2</c:v>
                </c:pt>
                <c:pt idx="228">
                  <c:v>0.10017416282835394</c:v>
                </c:pt>
                <c:pt idx="229">
                  <c:v>0.11844379647522152</c:v>
                </c:pt>
                <c:pt idx="230">
                  <c:v>5.0448204775939781E-2</c:v>
                </c:pt>
                <c:pt idx="231">
                  <c:v>6.3781895874326436E-2</c:v>
                </c:pt>
                <c:pt idx="232">
                  <c:v>6.7755913320804287E-2</c:v>
                </c:pt>
                <c:pt idx="233">
                  <c:v>7.1336863472201945E-2</c:v>
                </c:pt>
                <c:pt idx="234">
                  <c:v>7.167793180558274E-2</c:v>
                </c:pt>
                <c:pt idx="235">
                  <c:v>7.5354994029625963E-2</c:v>
                </c:pt>
                <c:pt idx="236">
                  <c:v>7.5385720367077483E-2</c:v>
                </c:pt>
                <c:pt idx="237">
                  <c:v>7.8584504735659991E-2</c:v>
                </c:pt>
                <c:pt idx="238">
                  <c:v>7.8697523948978138E-2</c:v>
                </c:pt>
                <c:pt idx="239">
                  <c:v>7.9304834155359938E-2</c:v>
                </c:pt>
                <c:pt idx="240">
                  <c:v>7.9339518855762861E-2</c:v>
                </c:pt>
                <c:pt idx="241">
                  <c:v>8.0022155226854436E-2</c:v>
                </c:pt>
                <c:pt idx="242">
                  <c:v>8.2653463857286849E-2</c:v>
                </c:pt>
                <c:pt idx="243">
                  <c:v>8.7826032192623929E-2</c:v>
                </c:pt>
                <c:pt idx="244">
                  <c:v>8.9983863764483835E-2</c:v>
                </c:pt>
                <c:pt idx="245">
                  <c:v>9.0306791256705515E-2</c:v>
                </c:pt>
                <c:pt idx="246">
                  <c:v>9.131970724588391E-2</c:v>
                </c:pt>
                <c:pt idx="247">
                  <c:v>9.1879244266089427E-2</c:v>
                </c:pt>
                <c:pt idx="248">
                  <c:v>9.1879244266089427E-2</c:v>
                </c:pt>
                <c:pt idx="249">
                  <c:v>9.4664899659275215E-2</c:v>
                </c:pt>
                <c:pt idx="250">
                  <c:v>9.4664899659275215E-2</c:v>
                </c:pt>
                <c:pt idx="251">
                  <c:v>9.4664899659275215E-2</c:v>
                </c:pt>
                <c:pt idx="252">
                  <c:v>9.616035242696995E-2</c:v>
                </c:pt>
                <c:pt idx="253">
                  <c:v>9.616035242696995E-2</c:v>
                </c:pt>
                <c:pt idx="254">
                  <c:v>9.9045611916199927E-2</c:v>
                </c:pt>
                <c:pt idx="255">
                  <c:v>9.9045611916199927E-2</c:v>
                </c:pt>
                <c:pt idx="256">
                  <c:v>9.9264448775209985E-2</c:v>
                </c:pt>
                <c:pt idx="257">
                  <c:v>9.9264448775209985E-2</c:v>
                </c:pt>
                <c:pt idx="258">
                  <c:v>0.10017416282835394</c:v>
                </c:pt>
                <c:pt idx="259">
                  <c:v>0.10017416282835394</c:v>
                </c:pt>
                <c:pt idx="260">
                  <c:v>0.10045464436261896</c:v>
                </c:pt>
                <c:pt idx="261">
                  <c:v>0.10045464436261896</c:v>
                </c:pt>
                <c:pt idx="262">
                  <c:v>0.10056481488020901</c:v>
                </c:pt>
                <c:pt idx="263">
                  <c:v>0.10406096163988254</c:v>
                </c:pt>
                <c:pt idx="264">
                  <c:v>0.10458242582591386</c:v>
                </c:pt>
                <c:pt idx="265">
                  <c:v>0.10498165260163257</c:v>
                </c:pt>
                <c:pt idx="266">
                  <c:v>0.10542896960370875</c:v>
                </c:pt>
                <c:pt idx="267">
                  <c:v>0.10800400168168643</c:v>
                </c:pt>
                <c:pt idx="268">
                  <c:v>0.10897170461764308</c:v>
                </c:pt>
                <c:pt idx="269">
                  <c:v>0.10917540129040171</c:v>
                </c:pt>
                <c:pt idx="270">
                  <c:v>0.10930141883528659</c:v>
                </c:pt>
                <c:pt idx="271">
                  <c:v>0.10987312235786929</c:v>
                </c:pt>
                <c:pt idx="272">
                  <c:v>0.11416715472036446</c:v>
                </c:pt>
                <c:pt idx="273">
                  <c:v>8.2895102325681133E-2</c:v>
                </c:pt>
                <c:pt idx="274">
                  <c:v>8.6677876877225293E-2</c:v>
                </c:pt>
                <c:pt idx="275">
                  <c:v>8.7617010061405459E-2</c:v>
                </c:pt>
                <c:pt idx="276">
                  <c:v>9.0545999076013503E-2</c:v>
                </c:pt>
                <c:pt idx="277">
                  <c:v>9.0545999076013503E-2</c:v>
                </c:pt>
                <c:pt idx="278">
                  <c:v>9.0545999076013503E-2</c:v>
                </c:pt>
                <c:pt idx="279">
                  <c:v>9.1879244266089427E-2</c:v>
                </c:pt>
                <c:pt idx="280">
                  <c:v>9.1879244266089427E-2</c:v>
                </c:pt>
                <c:pt idx="281">
                  <c:v>9.4664899659275215E-2</c:v>
                </c:pt>
                <c:pt idx="282">
                  <c:v>9.4664899659275215E-2</c:v>
                </c:pt>
                <c:pt idx="283">
                  <c:v>9.616035242696995E-2</c:v>
                </c:pt>
                <c:pt idx="284">
                  <c:v>9.616035242696995E-2</c:v>
                </c:pt>
                <c:pt idx="285">
                  <c:v>9.616035242696995E-2</c:v>
                </c:pt>
                <c:pt idx="286">
                  <c:v>9.9264448775209985E-2</c:v>
                </c:pt>
                <c:pt idx="287">
                  <c:v>0.10017416282835394</c:v>
                </c:pt>
                <c:pt idx="288">
                  <c:v>0.10045464436261896</c:v>
                </c:pt>
                <c:pt idx="289">
                  <c:v>0.10045464436261896</c:v>
                </c:pt>
                <c:pt idx="290">
                  <c:v>0.11844379647522152</c:v>
                </c:pt>
                <c:pt idx="291">
                  <c:v>0.11844379647522152</c:v>
                </c:pt>
                <c:pt idx="292">
                  <c:v>0.10017416282835394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FA8-46E7-8F19-553945648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6779480"/>
        <c:axId val="1"/>
      </c:scatterChart>
      <c:valAx>
        <c:axId val="796779480"/>
        <c:scaling>
          <c:orientation val="minMax"/>
          <c:max val="40000"/>
          <c:min val="-1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2"/>
          <c:min val="-0.0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6779480"/>
        <c:crosses val="autoZero"/>
        <c:crossBetween val="midCat"/>
        <c:majorUnit val="0.05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V401 Cyg -- Residuals</a:t>
            </a:r>
          </a:p>
        </c:rich>
      </c:tx>
      <c:layout>
        <c:manualLayout>
          <c:xMode val="edge"/>
          <c:yMode val="edge"/>
          <c:x val="0.35867768595041322"/>
          <c:y val="3.66666666666666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61983471074381"/>
          <c:y val="0.14666714409877638"/>
          <c:w val="0.82809917355371898"/>
          <c:h val="0.60666864149948407"/>
        </c:manualLayout>
      </c:layout>
      <c:scatterChart>
        <c:scatterStyle val="lineMarker"/>
        <c:varyColors val="0"/>
        <c:ser>
          <c:idx val="1"/>
          <c:order val="0"/>
          <c:tx>
            <c:strRef>
              <c:f>'A (old)'!$U$20</c:f>
              <c:strCache>
                <c:ptCount val="1"/>
                <c:pt idx="0">
                  <c:v>Residuals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(old)'!$F$21:$F$928</c:f>
              <c:numCache>
                <c:formatCode>General</c:formatCode>
                <c:ptCount val="908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24091</c:v>
                </c:pt>
                <c:pt idx="111">
                  <c:v>24410</c:v>
                </c:pt>
                <c:pt idx="112">
                  <c:v>24514</c:v>
                </c:pt>
                <c:pt idx="113">
                  <c:v>25135</c:v>
                </c:pt>
                <c:pt idx="114">
                  <c:v>25171</c:v>
                </c:pt>
                <c:pt idx="115">
                  <c:v>25243</c:v>
                </c:pt>
                <c:pt idx="116">
                  <c:v>26949</c:v>
                </c:pt>
                <c:pt idx="117">
                  <c:v>29375.5</c:v>
                </c:pt>
                <c:pt idx="118">
                  <c:v>29475</c:v>
                </c:pt>
                <c:pt idx="119">
                  <c:v>29478.5</c:v>
                </c:pt>
                <c:pt idx="120">
                  <c:v>29480</c:v>
                </c:pt>
                <c:pt idx="121">
                  <c:v>29971</c:v>
                </c:pt>
                <c:pt idx="122">
                  <c:v>30070.5</c:v>
                </c:pt>
                <c:pt idx="123">
                  <c:v>30078</c:v>
                </c:pt>
                <c:pt idx="124">
                  <c:v>31328.5</c:v>
                </c:pt>
                <c:pt idx="125">
                  <c:v>31768</c:v>
                </c:pt>
                <c:pt idx="126">
                  <c:v>32061</c:v>
                </c:pt>
                <c:pt idx="127">
                  <c:v>32088</c:v>
                </c:pt>
                <c:pt idx="128">
                  <c:v>32722</c:v>
                </c:pt>
                <c:pt idx="129">
                  <c:v>33123.5</c:v>
                </c:pt>
                <c:pt idx="130">
                  <c:v>33128.5</c:v>
                </c:pt>
                <c:pt idx="131">
                  <c:v>33175</c:v>
                </c:pt>
                <c:pt idx="132">
                  <c:v>33180</c:v>
                </c:pt>
                <c:pt idx="133">
                  <c:v>33228</c:v>
                </c:pt>
                <c:pt idx="134">
                  <c:v>33238.5</c:v>
                </c:pt>
                <c:pt idx="135">
                  <c:v>33238.5</c:v>
                </c:pt>
                <c:pt idx="136">
                  <c:v>33288</c:v>
                </c:pt>
                <c:pt idx="137">
                  <c:v>33295</c:v>
                </c:pt>
                <c:pt idx="138">
                  <c:v>33300</c:v>
                </c:pt>
                <c:pt idx="139">
                  <c:v>33353</c:v>
                </c:pt>
                <c:pt idx="140">
                  <c:v>33356.5</c:v>
                </c:pt>
                <c:pt idx="141">
                  <c:v>33360</c:v>
                </c:pt>
                <c:pt idx="142">
                  <c:v>33370.5</c:v>
                </c:pt>
                <c:pt idx="143">
                  <c:v>33780.5</c:v>
                </c:pt>
                <c:pt idx="144">
                  <c:v>33815</c:v>
                </c:pt>
                <c:pt idx="145">
                  <c:v>33818.5</c:v>
                </c:pt>
                <c:pt idx="146">
                  <c:v>33827</c:v>
                </c:pt>
                <c:pt idx="147">
                  <c:v>33835.5</c:v>
                </c:pt>
                <c:pt idx="148">
                  <c:v>33851</c:v>
                </c:pt>
                <c:pt idx="149">
                  <c:v>33938.5</c:v>
                </c:pt>
                <c:pt idx="150">
                  <c:v>33960.5</c:v>
                </c:pt>
                <c:pt idx="151">
                  <c:v>34294</c:v>
                </c:pt>
                <c:pt idx="152">
                  <c:v>34398</c:v>
                </c:pt>
                <c:pt idx="153">
                  <c:v>34398.5</c:v>
                </c:pt>
                <c:pt idx="154">
                  <c:v>34398.5</c:v>
                </c:pt>
                <c:pt idx="155">
                  <c:v>34398.5</c:v>
                </c:pt>
                <c:pt idx="156">
                  <c:v>34595.5</c:v>
                </c:pt>
                <c:pt idx="157">
                  <c:v>34595.5</c:v>
                </c:pt>
                <c:pt idx="158">
                  <c:v>34607.5</c:v>
                </c:pt>
                <c:pt idx="159">
                  <c:v>35002.5</c:v>
                </c:pt>
                <c:pt idx="160">
                  <c:v>35002.5</c:v>
                </c:pt>
                <c:pt idx="161">
                  <c:v>35002.5</c:v>
                </c:pt>
                <c:pt idx="162">
                  <c:v>35003</c:v>
                </c:pt>
                <c:pt idx="163">
                  <c:v>35114</c:v>
                </c:pt>
                <c:pt idx="164">
                  <c:v>35117.5</c:v>
                </c:pt>
                <c:pt idx="165">
                  <c:v>35126</c:v>
                </c:pt>
                <c:pt idx="166">
                  <c:v>35159</c:v>
                </c:pt>
                <c:pt idx="167">
                  <c:v>35218.5</c:v>
                </c:pt>
                <c:pt idx="168">
                  <c:v>35218.5</c:v>
                </c:pt>
                <c:pt idx="169">
                  <c:v>35218.5</c:v>
                </c:pt>
                <c:pt idx="170">
                  <c:v>35577.5</c:v>
                </c:pt>
                <c:pt idx="171">
                  <c:v>35589.5</c:v>
                </c:pt>
                <c:pt idx="172">
                  <c:v>35613.5</c:v>
                </c:pt>
                <c:pt idx="173">
                  <c:v>35622</c:v>
                </c:pt>
                <c:pt idx="174">
                  <c:v>35630.5</c:v>
                </c:pt>
                <c:pt idx="175">
                  <c:v>35630.5</c:v>
                </c:pt>
                <c:pt idx="176">
                  <c:v>35661.5</c:v>
                </c:pt>
                <c:pt idx="177">
                  <c:v>35661.5</c:v>
                </c:pt>
                <c:pt idx="178">
                  <c:v>35765</c:v>
                </c:pt>
                <c:pt idx="179">
                  <c:v>35790</c:v>
                </c:pt>
                <c:pt idx="180">
                  <c:v>35790</c:v>
                </c:pt>
                <c:pt idx="181">
                  <c:v>35790</c:v>
                </c:pt>
                <c:pt idx="182">
                  <c:v>35793</c:v>
                </c:pt>
                <c:pt idx="183">
                  <c:v>35805</c:v>
                </c:pt>
                <c:pt idx="184">
                  <c:v>35822.5</c:v>
                </c:pt>
                <c:pt idx="185">
                  <c:v>35829.5</c:v>
                </c:pt>
                <c:pt idx="186">
                  <c:v>35829.5</c:v>
                </c:pt>
                <c:pt idx="187">
                  <c:v>36254</c:v>
                </c:pt>
                <c:pt idx="188">
                  <c:v>36262</c:v>
                </c:pt>
                <c:pt idx="189">
                  <c:v>36278</c:v>
                </c:pt>
                <c:pt idx="190">
                  <c:v>36313.5</c:v>
                </c:pt>
                <c:pt idx="191">
                  <c:v>36362</c:v>
                </c:pt>
                <c:pt idx="192">
                  <c:v>36379</c:v>
                </c:pt>
                <c:pt idx="193">
                  <c:v>36422</c:v>
                </c:pt>
                <c:pt idx="194">
                  <c:v>36497</c:v>
                </c:pt>
                <c:pt idx="195">
                  <c:v>36521</c:v>
                </c:pt>
                <c:pt idx="196">
                  <c:v>36940</c:v>
                </c:pt>
                <c:pt idx="197">
                  <c:v>37000</c:v>
                </c:pt>
                <c:pt idx="198">
                  <c:v>37041</c:v>
                </c:pt>
                <c:pt idx="199">
                  <c:v>37041</c:v>
                </c:pt>
                <c:pt idx="200">
                  <c:v>37041</c:v>
                </c:pt>
                <c:pt idx="201">
                  <c:v>37062</c:v>
                </c:pt>
                <c:pt idx="202">
                  <c:v>37062</c:v>
                </c:pt>
                <c:pt idx="203">
                  <c:v>37511.5</c:v>
                </c:pt>
                <c:pt idx="204">
                  <c:v>37544</c:v>
                </c:pt>
                <c:pt idx="205">
                  <c:v>37691.5</c:v>
                </c:pt>
                <c:pt idx="206">
                  <c:v>37697</c:v>
                </c:pt>
                <c:pt idx="207">
                  <c:v>38256</c:v>
                </c:pt>
                <c:pt idx="208">
                  <c:v>38256</c:v>
                </c:pt>
                <c:pt idx="209">
                  <c:v>38256</c:v>
                </c:pt>
                <c:pt idx="210">
                  <c:v>38313</c:v>
                </c:pt>
                <c:pt idx="211">
                  <c:v>38337</c:v>
                </c:pt>
                <c:pt idx="212">
                  <c:v>15452</c:v>
                </c:pt>
                <c:pt idx="213">
                  <c:v>19457</c:v>
                </c:pt>
                <c:pt idx="214">
                  <c:v>16260</c:v>
                </c:pt>
                <c:pt idx="215">
                  <c:v>36968.5</c:v>
                </c:pt>
                <c:pt idx="216">
                  <c:v>15728</c:v>
                </c:pt>
                <c:pt idx="217">
                  <c:v>16483</c:v>
                </c:pt>
                <c:pt idx="218">
                  <c:v>16871</c:v>
                </c:pt>
                <c:pt idx="219">
                  <c:v>18194</c:v>
                </c:pt>
                <c:pt idx="220">
                  <c:v>18362</c:v>
                </c:pt>
                <c:pt idx="221">
                  <c:v>18733</c:v>
                </c:pt>
                <c:pt idx="222">
                  <c:v>20092</c:v>
                </c:pt>
                <c:pt idx="223">
                  <c:v>20888</c:v>
                </c:pt>
                <c:pt idx="224">
                  <c:v>26845</c:v>
                </c:pt>
                <c:pt idx="225">
                  <c:v>35218.5</c:v>
                </c:pt>
                <c:pt idx="226">
                  <c:v>36970</c:v>
                </c:pt>
                <c:pt idx="227">
                  <c:v>35661.5</c:v>
                </c:pt>
                <c:pt idx="228">
                  <c:v>35790</c:v>
                </c:pt>
                <c:pt idx="229">
                  <c:v>38256</c:v>
                </c:pt>
                <c:pt idx="230">
                  <c:v>27576</c:v>
                </c:pt>
                <c:pt idx="231">
                  <c:v>30078</c:v>
                </c:pt>
                <c:pt idx="232">
                  <c:v>30771</c:v>
                </c:pt>
                <c:pt idx="233">
                  <c:v>31378</c:v>
                </c:pt>
                <c:pt idx="234">
                  <c:v>31435</c:v>
                </c:pt>
                <c:pt idx="235">
                  <c:v>32041</c:v>
                </c:pt>
                <c:pt idx="236">
                  <c:v>32046</c:v>
                </c:pt>
                <c:pt idx="237">
                  <c:v>32561</c:v>
                </c:pt>
                <c:pt idx="238">
                  <c:v>32579</c:v>
                </c:pt>
                <c:pt idx="239">
                  <c:v>32675.5</c:v>
                </c:pt>
                <c:pt idx="240">
                  <c:v>32681</c:v>
                </c:pt>
                <c:pt idx="241">
                  <c:v>32789</c:v>
                </c:pt>
                <c:pt idx="242">
                  <c:v>33201</c:v>
                </c:pt>
                <c:pt idx="243">
                  <c:v>33992</c:v>
                </c:pt>
                <c:pt idx="244">
                  <c:v>34315</c:v>
                </c:pt>
                <c:pt idx="245">
                  <c:v>34363</c:v>
                </c:pt>
                <c:pt idx="246">
                  <c:v>34513</c:v>
                </c:pt>
                <c:pt idx="247">
                  <c:v>34595.5</c:v>
                </c:pt>
                <c:pt idx="248">
                  <c:v>34595.5</c:v>
                </c:pt>
                <c:pt idx="249">
                  <c:v>35002.5</c:v>
                </c:pt>
                <c:pt idx="250">
                  <c:v>35002.5</c:v>
                </c:pt>
                <c:pt idx="251">
                  <c:v>35002.5</c:v>
                </c:pt>
                <c:pt idx="252">
                  <c:v>35218.5</c:v>
                </c:pt>
                <c:pt idx="253">
                  <c:v>35218.5</c:v>
                </c:pt>
                <c:pt idx="254">
                  <c:v>35630.5</c:v>
                </c:pt>
                <c:pt idx="255">
                  <c:v>35630.5</c:v>
                </c:pt>
                <c:pt idx="256">
                  <c:v>35661.5</c:v>
                </c:pt>
                <c:pt idx="257">
                  <c:v>35661.5</c:v>
                </c:pt>
                <c:pt idx="258">
                  <c:v>35790</c:v>
                </c:pt>
                <c:pt idx="259">
                  <c:v>35790</c:v>
                </c:pt>
                <c:pt idx="260">
                  <c:v>35829.5</c:v>
                </c:pt>
                <c:pt idx="261">
                  <c:v>35829.5</c:v>
                </c:pt>
                <c:pt idx="262">
                  <c:v>35845</c:v>
                </c:pt>
                <c:pt idx="263">
                  <c:v>36332.5</c:v>
                </c:pt>
                <c:pt idx="264">
                  <c:v>36404.5</c:v>
                </c:pt>
                <c:pt idx="265">
                  <c:v>36459.5</c:v>
                </c:pt>
                <c:pt idx="266">
                  <c:v>36521</c:v>
                </c:pt>
                <c:pt idx="267">
                  <c:v>36872.5</c:v>
                </c:pt>
                <c:pt idx="268">
                  <c:v>37003.5</c:v>
                </c:pt>
                <c:pt idx="269">
                  <c:v>37031</c:v>
                </c:pt>
                <c:pt idx="270">
                  <c:v>37048</c:v>
                </c:pt>
                <c:pt idx="271">
                  <c:v>37125</c:v>
                </c:pt>
                <c:pt idx="272">
                  <c:v>37697</c:v>
                </c:pt>
                <c:pt idx="273">
                  <c:v>33238.5</c:v>
                </c:pt>
                <c:pt idx="274">
                  <c:v>33818.5</c:v>
                </c:pt>
                <c:pt idx="275">
                  <c:v>33960.5</c:v>
                </c:pt>
                <c:pt idx="276">
                  <c:v>34398.5</c:v>
                </c:pt>
                <c:pt idx="277">
                  <c:v>34398.5</c:v>
                </c:pt>
                <c:pt idx="278">
                  <c:v>34398.5</c:v>
                </c:pt>
                <c:pt idx="279">
                  <c:v>34595.5</c:v>
                </c:pt>
                <c:pt idx="280">
                  <c:v>34595.5</c:v>
                </c:pt>
                <c:pt idx="281">
                  <c:v>35002.5</c:v>
                </c:pt>
                <c:pt idx="282">
                  <c:v>35002.5</c:v>
                </c:pt>
                <c:pt idx="283">
                  <c:v>35218.5</c:v>
                </c:pt>
                <c:pt idx="284">
                  <c:v>35218.5</c:v>
                </c:pt>
                <c:pt idx="285">
                  <c:v>35218.5</c:v>
                </c:pt>
                <c:pt idx="286">
                  <c:v>35661.5</c:v>
                </c:pt>
                <c:pt idx="287">
                  <c:v>35790</c:v>
                </c:pt>
                <c:pt idx="288">
                  <c:v>35829.5</c:v>
                </c:pt>
                <c:pt idx="289">
                  <c:v>35829.5</c:v>
                </c:pt>
                <c:pt idx="290">
                  <c:v>38256</c:v>
                </c:pt>
                <c:pt idx="291">
                  <c:v>38256</c:v>
                </c:pt>
                <c:pt idx="292">
                  <c:v>35790</c:v>
                </c:pt>
              </c:numCache>
            </c:numRef>
          </c:xVal>
          <c:yVal>
            <c:numRef>
              <c:f>'A (old)'!$U$21:$U$928</c:f>
              <c:numCache>
                <c:formatCode>General</c:formatCode>
                <c:ptCount val="908"/>
                <c:pt idx="0">
                  <c:v>-3.202123340410451E-3</c:v>
                </c:pt>
                <c:pt idx="1">
                  <c:v>-1.0128042799730098E-2</c:v>
                </c:pt>
                <c:pt idx="2">
                  <c:v>2.5136988394451193E-3</c:v>
                </c:pt>
                <c:pt idx="3">
                  <c:v>8.1431803232179349E-3</c:v>
                </c:pt>
                <c:pt idx="4">
                  <c:v>6.7845337886834611E-3</c:v>
                </c:pt>
                <c:pt idx="5">
                  <c:v>-1.2865009230061829E-2</c:v>
                </c:pt>
                <c:pt idx="6">
                  <c:v>5.0168694083780711E-3</c:v>
                </c:pt>
                <c:pt idx="7">
                  <c:v>-6.0045603347127878E-4</c:v>
                </c:pt>
                <c:pt idx="8">
                  <c:v>-8.5134266779374693E-3</c:v>
                </c:pt>
                <c:pt idx="9">
                  <c:v>1.2486573322702815E-2</c:v>
                </c:pt>
                <c:pt idx="10">
                  <c:v>-5.7765330764846922E-3</c:v>
                </c:pt>
                <c:pt idx="11">
                  <c:v>2.87685584714805E-2</c:v>
                </c:pt>
                <c:pt idx="12">
                  <c:v>2.8598063359793514E-2</c:v>
                </c:pt>
                <c:pt idx="13">
                  <c:v>-7.8653720040892851E-3</c:v>
                </c:pt>
                <c:pt idx="14">
                  <c:v>-2.9589111437398202E-4</c:v>
                </c:pt>
                <c:pt idx="15">
                  <c:v>-2.5632034156615066E-2</c:v>
                </c:pt>
                <c:pt idx="16">
                  <c:v>-2.912218447992241E-2</c:v>
                </c:pt>
                <c:pt idx="17">
                  <c:v>-2.7370426038711614E-2</c:v>
                </c:pt>
                <c:pt idx="18">
                  <c:v>-1.4370426039701144E-2</c:v>
                </c:pt>
                <c:pt idx="19">
                  <c:v>-8.7067964368268101E-3</c:v>
                </c:pt>
                <c:pt idx="20">
                  <c:v>2.6310420666232973E-4</c:v>
                </c:pt>
                <c:pt idx="21">
                  <c:v>1.5447917008051756E-2</c:v>
                </c:pt>
                <c:pt idx="22">
                  <c:v>6.8534963174342132E-3</c:v>
                </c:pt>
                <c:pt idx="23">
                  <c:v>5.6794645164806243E-4</c:v>
                </c:pt>
                <c:pt idx="24">
                  <c:v>-9.0587834695775547E-3</c:v>
                </c:pt>
                <c:pt idx="25">
                  <c:v>2.1314450083275736E-2</c:v>
                </c:pt>
                <c:pt idx="26">
                  <c:v>-4.1929810723226012E-3</c:v>
                </c:pt>
                <c:pt idx="27">
                  <c:v>1.8299003229459369E-2</c:v>
                </c:pt>
                <c:pt idx="28">
                  <c:v>-5.1334540048512288E-3</c:v>
                </c:pt>
                <c:pt idx="29">
                  <c:v>-1.6318054006653503E-2</c:v>
                </c:pt>
                <c:pt idx="30">
                  <c:v>1.5943230081706967E-2</c:v>
                </c:pt>
                <c:pt idx="31">
                  <c:v>-1.7494901255063724E-2</c:v>
                </c:pt>
                <c:pt idx="32">
                  <c:v>5.0509874860335795E-4</c:v>
                </c:pt>
                <c:pt idx="33">
                  <c:v>2.2023182757202185E-2</c:v>
                </c:pt>
                <c:pt idx="34">
                  <c:v>-1.9545383289052342E-3</c:v>
                </c:pt>
                <c:pt idx="35">
                  <c:v>-1.0182806177902071E-2</c:v>
                </c:pt>
                <c:pt idx="36">
                  <c:v>-1.8546692272572544E-2</c:v>
                </c:pt>
                <c:pt idx="37">
                  <c:v>-8.9062938917211041E-3</c:v>
                </c:pt>
                <c:pt idx="38">
                  <c:v>-1.1738736722778042E-2</c:v>
                </c:pt>
                <c:pt idx="39">
                  <c:v>-1.0334768469644977E-2</c:v>
                </c:pt>
                <c:pt idx="40">
                  <c:v>1.0665231530995307E-2</c:v>
                </c:pt>
                <c:pt idx="41">
                  <c:v>-3.1260903285453466E-2</c:v>
                </c:pt>
                <c:pt idx="42">
                  <c:v>-7.9032044618765271E-3</c:v>
                </c:pt>
                <c:pt idx="43">
                  <c:v>-1.8933127518652615E-2</c:v>
                </c:pt>
                <c:pt idx="44">
                  <c:v>-7.8661489025291798E-3</c:v>
                </c:pt>
                <c:pt idx="45">
                  <c:v>-3.7661489042404859E-3</c:v>
                </c:pt>
                <c:pt idx="46">
                  <c:v>2.0691380461856968E-2</c:v>
                </c:pt>
                <c:pt idx="47">
                  <c:v>1.3777131823027755E-2</c:v>
                </c:pt>
                <c:pt idx="48">
                  <c:v>-1.662558297069515E-3</c:v>
                </c:pt>
                <c:pt idx="49">
                  <c:v>-5.2617880410005492E-3</c:v>
                </c:pt>
                <c:pt idx="50">
                  <c:v>6.1389758790417852E-3</c:v>
                </c:pt>
                <c:pt idx="51">
                  <c:v>1.7138975877644801E-2</c:v>
                </c:pt>
                <c:pt idx="52">
                  <c:v>-7.3804931592291925E-3</c:v>
                </c:pt>
                <c:pt idx="53">
                  <c:v>-1.5899965300776607E-2</c:v>
                </c:pt>
                <c:pt idx="54">
                  <c:v>1.9585986734980458E-2</c:v>
                </c:pt>
                <c:pt idx="55">
                  <c:v>7.5469603183115751E-3</c:v>
                </c:pt>
                <c:pt idx="56">
                  <c:v>-1.2402737065483926E-2</c:v>
                </c:pt>
                <c:pt idx="57">
                  <c:v>8.878829726668213E-3</c:v>
                </c:pt>
                <c:pt idx="58">
                  <c:v>-8.8159028450719087E-3</c:v>
                </c:pt>
                <c:pt idx="59">
                  <c:v>-1.5440556427703854E-3</c:v>
                </c:pt>
                <c:pt idx="60">
                  <c:v>-1.1698764581145474E-3</c:v>
                </c:pt>
                <c:pt idx="61">
                  <c:v>-3.6007716730748915E-2</c:v>
                </c:pt>
                <c:pt idx="62">
                  <c:v>-2.9103529642919502E-2</c:v>
                </c:pt>
                <c:pt idx="63">
                  <c:v>-4.641383953536822E-2</c:v>
                </c:pt>
                <c:pt idx="64">
                  <c:v>1.4556954791672868E-2</c:v>
                </c:pt>
                <c:pt idx="65">
                  <c:v>-3.3247782335462175E-3</c:v>
                </c:pt>
                <c:pt idx="66">
                  <c:v>-2.3247782369804695E-3</c:v>
                </c:pt>
                <c:pt idx="67">
                  <c:v>5.675221764649345E-3</c:v>
                </c:pt>
                <c:pt idx="68">
                  <c:v>-2.6143910104869661E-3</c:v>
                </c:pt>
                <c:pt idx="69">
                  <c:v>-9.7534401129817372E-4</c:v>
                </c:pt>
                <c:pt idx="70">
                  <c:v>-8.3676668731000117E-3</c:v>
                </c:pt>
                <c:pt idx="71">
                  <c:v>-3.3574534269477749E-2</c:v>
                </c:pt>
                <c:pt idx="72">
                  <c:v>-5.7152172470359176E-3</c:v>
                </c:pt>
                <c:pt idx="73">
                  <c:v>-2.9716741014841515E-3</c:v>
                </c:pt>
                <c:pt idx="74">
                  <c:v>7.3941461061266534E-3</c:v>
                </c:pt>
                <c:pt idx="75">
                  <c:v>1.7654525288865176E-2</c:v>
                </c:pt>
                <c:pt idx="76">
                  <c:v>-1.6918686421785456E-3</c:v>
                </c:pt>
                <c:pt idx="77">
                  <c:v>2.3081313586363617E-3</c:v>
                </c:pt>
                <c:pt idx="78">
                  <c:v>-1.2391748490020189E-2</c:v>
                </c:pt>
                <c:pt idx="79">
                  <c:v>-4.3917484883903742E-3</c:v>
                </c:pt>
                <c:pt idx="80">
                  <c:v>4.7558757908165057E-3</c:v>
                </c:pt>
                <c:pt idx="81">
                  <c:v>-3.7972524066312748E-3</c:v>
                </c:pt>
                <c:pt idx="82">
                  <c:v>8.5283011292092252E-3</c:v>
                </c:pt>
                <c:pt idx="83">
                  <c:v>1.6856247654943556E-3</c:v>
                </c:pt>
                <c:pt idx="84">
                  <c:v>-5.8326885338798214E-3</c:v>
                </c:pt>
                <c:pt idx="85">
                  <c:v>1.1673114639082875E-3</c:v>
                </c:pt>
                <c:pt idx="86">
                  <c:v>8.5769382155246286E-3</c:v>
                </c:pt>
                <c:pt idx="87">
                  <c:v>3.7890451818474134E-3</c:v>
                </c:pt>
                <c:pt idx="88">
                  <c:v>-1.3988246352254916E-2</c:v>
                </c:pt>
                <c:pt idx="89">
                  <c:v>-1.321702771824336E-2</c:v>
                </c:pt>
                <c:pt idx="90">
                  <c:v>1.7029868308348628E-3</c:v>
                </c:pt>
                <c:pt idx="91">
                  <c:v>1.1449288369343863E-3</c:v>
                </c:pt>
                <c:pt idx="92">
                  <c:v>1.7986836946796037E-2</c:v>
                </c:pt>
                <c:pt idx="93">
                  <c:v>2.5293028950321927E-2</c:v>
                </c:pt>
                <c:pt idx="94">
                  <c:v>-6.2426719306906131E-3</c:v>
                </c:pt>
                <c:pt idx="95">
                  <c:v>-7.2035340176339197E-3</c:v>
                </c:pt>
                <c:pt idx="96">
                  <c:v>-1.6215046484593029E-2</c:v>
                </c:pt>
                <c:pt idx="98">
                  <c:v>-9.5322212807160828E-3</c:v>
                </c:pt>
                <c:pt idx="99">
                  <c:v>-8.6914313250376213E-3</c:v>
                </c:pt>
                <c:pt idx="100">
                  <c:v>-5.3868178986083148E-3</c:v>
                </c:pt>
                <c:pt idx="101">
                  <c:v>1.1440095462072863E-2</c:v>
                </c:pt>
                <c:pt idx="102">
                  <c:v>1.5193571775383913E-2</c:v>
                </c:pt>
                <c:pt idx="103">
                  <c:v>9.0077276262247458E-3</c:v>
                </c:pt>
                <c:pt idx="104">
                  <c:v>2.8473110011156544E-3</c:v>
                </c:pt>
                <c:pt idx="105">
                  <c:v>1.0310663529524922E-2</c:v>
                </c:pt>
                <c:pt idx="106">
                  <c:v>1.5292607808135295E-2</c:v>
                </c:pt>
                <c:pt idx="107">
                  <c:v>5.5954188953686729E-3</c:v>
                </c:pt>
                <c:pt idx="108">
                  <c:v>-7.056955247775068E-3</c:v>
                </c:pt>
                <c:pt idx="109">
                  <c:v>7.5479301486515299E-3</c:v>
                </c:pt>
                <c:pt idx="110">
                  <c:v>6.3936241894309298E-3</c:v>
                </c:pt>
                <c:pt idx="111">
                  <c:v>3.8606956135123494E-3</c:v>
                </c:pt>
                <c:pt idx="112">
                  <c:v>-3.5311688916433714E-3</c:v>
                </c:pt>
                <c:pt idx="113">
                  <c:v>4.2352963880163963E-3</c:v>
                </c:pt>
                <c:pt idx="114">
                  <c:v>8.1318012643411403E-3</c:v>
                </c:pt>
                <c:pt idx="115">
                  <c:v>-1.3076175412449889E-2</c:v>
                </c:pt>
                <c:pt idx="116">
                  <c:v>-5.4999616915866467E-3</c:v>
                </c:pt>
                <c:pt idx="117">
                  <c:v>-1.4606108478900509E-3</c:v>
                </c:pt>
                <c:pt idx="118">
                  <c:v>-2.7056197892652845E-3</c:v>
                </c:pt>
                <c:pt idx="119">
                  <c:v>9.0270099456632447E-4</c:v>
                </c:pt>
                <c:pt idx="120">
                  <c:v>-6.8659104458926312E-4</c:v>
                </c:pt>
                <c:pt idx="121">
                  <c:v>1.1711382723422759E-3</c:v>
                </c:pt>
                <c:pt idx="122">
                  <c:v>4.1510965072546757E-3</c:v>
                </c:pt>
                <c:pt idx="123">
                  <c:v>2.833504124810135E-3</c:v>
                </c:pt>
                <c:pt idx="124">
                  <c:v>-8.9129129590720391E-4</c:v>
                </c:pt>
                <c:pt idx="125">
                  <c:v>-1.0845634974296914E-3</c:v>
                </c:pt>
                <c:pt idx="126">
                  <c:v>3.4593625576579135E-3</c:v>
                </c:pt>
                <c:pt idx="127">
                  <c:v>2.0343279849633078E-3</c:v>
                </c:pt>
                <c:pt idx="128">
                  <c:v>6.7562806169847028E-3</c:v>
                </c:pt>
                <c:pt idx="129">
                  <c:v>-1.7616582784681506E-3</c:v>
                </c:pt>
                <c:pt idx="130">
                  <c:v>2.7421784499909174E-6</c:v>
                </c:pt>
                <c:pt idx="131">
                  <c:v>4.2913627114428282E-3</c:v>
                </c:pt>
                <c:pt idx="132">
                  <c:v>-1.3443021566195562E-3</c:v>
                </c:pt>
                <c:pt idx="133">
                  <c:v>-3.4700759823176608E-4</c:v>
                </c:pt>
                <c:pt idx="134">
                  <c:v>-1.3820523279425706E-3</c:v>
                </c:pt>
                <c:pt idx="135">
                  <c:v>-5.9205232970975519E-4</c:v>
                </c:pt>
                <c:pt idx="136">
                  <c:v>-3.6762114085718556E-3</c:v>
                </c:pt>
                <c:pt idx="137">
                  <c:v>-2.4663446776423265E-3</c:v>
                </c:pt>
                <c:pt idx="138">
                  <c:v>-2.6021617644195749E-3</c:v>
                </c:pt>
                <c:pt idx="139">
                  <c:v>-2.7422128922947597E-3</c:v>
                </c:pt>
                <c:pt idx="140">
                  <c:v>-9.8733569156775336E-4</c:v>
                </c:pt>
                <c:pt idx="141">
                  <c:v>-2.5324616099962338E-3</c:v>
                </c:pt>
                <c:pt idx="142">
                  <c:v>1.0321420200771758E-3</c:v>
                </c:pt>
                <c:pt idx="143">
                  <c:v>-1.233777226483837E-3</c:v>
                </c:pt>
                <c:pt idx="144">
                  <c:v>-1.5252938332543514E-3</c:v>
                </c:pt>
                <c:pt idx="145">
                  <c:v>-5.608268779230402E-4</c:v>
                </c:pt>
                <c:pt idx="146">
                  <c:v>-2.4528486513668429E-3</c:v>
                </c:pt>
                <c:pt idx="147">
                  <c:v>-1.8348887495592686E-3</c:v>
                </c:pt>
                <c:pt idx="148">
                  <c:v>-7.0806789343448584E-4</c:v>
                </c:pt>
                <c:pt idx="149">
                  <c:v>6.5187434338682959E-4</c:v>
                </c:pt>
                <c:pt idx="150">
                  <c:v>-1.8936006516204196E-4</c:v>
                </c:pt>
                <c:pt idx="151">
                  <c:v>1.8714331975267229E-3</c:v>
                </c:pt>
                <c:pt idx="152">
                  <c:v>3.1187722701742221E-3</c:v>
                </c:pt>
                <c:pt idx="153">
                  <c:v>3.5050509244030775E-3</c:v>
                </c:pt>
                <c:pt idx="154">
                  <c:v>5.1850509183424959E-3</c:v>
                </c:pt>
                <c:pt idx="155">
                  <c:v>6.1950509182936014E-3</c:v>
                </c:pt>
                <c:pt idx="156">
                  <c:v>7.0339057366830271E-3</c:v>
                </c:pt>
                <c:pt idx="157">
                  <c:v>7.6339057360776674E-3</c:v>
                </c:pt>
                <c:pt idx="158">
                  <c:v>8.4139746779711422E-3</c:v>
                </c:pt>
                <c:pt idx="159">
                  <c:v>3.6833503421608849E-3</c:v>
                </c:pt>
                <c:pt idx="160">
                  <c:v>4.1833503440817377E-3</c:v>
                </c:pt>
                <c:pt idx="161">
                  <c:v>5.583350345094551E-3</c:v>
                </c:pt>
                <c:pt idx="162">
                  <c:v>2.9695523115832179E-3</c:v>
                </c:pt>
                <c:pt idx="163">
                  <c:v>-9.5179839424183732E-5</c:v>
                </c:pt>
                <c:pt idx="164">
                  <c:v>1.1758133626498204E-2</c:v>
                </c:pt>
                <c:pt idx="165">
                  <c:v>8.7331052502580275E-4</c:v>
                </c:pt>
                <c:pt idx="166">
                  <c:v>1.8614706543982201E-3</c:v>
                </c:pt>
                <c:pt idx="167">
                  <c:v>1.1466975697734944E-3</c:v>
                </c:pt>
                <c:pt idx="168">
                  <c:v>1.9466975713916673E-3</c:v>
                </c:pt>
                <c:pt idx="169">
                  <c:v>2.4466975733125201E-3</c:v>
                </c:pt>
                <c:pt idx="170">
                  <c:v>-4.7762862390716143E-3</c:v>
                </c:pt>
                <c:pt idx="171">
                  <c:v>-3.6092070008582056E-3</c:v>
                </c:pt>
                <c:pt idx="172">
                  <c:v>-3.3751581172471179E-3</c:v>
                </c:pt>
                <c:pt idx="173">
                  <c:v>-4.1610508555960657E-3</c:v>
                </c:pt>
                <c:pt idx="174">
                  <c:v>-5.7369619153641582E-3</c:v>
                </c:pt>
                <c:pt idx="175">
                  <c:v>-5.0369619184957304E-3</c:v>
                </c:pt>
                <c:pt idx="176">
                  <c:v>-4.5374987795353261E-3</c:v>
                </c:pt>
                <c:pt idx="177">
                  <c:v>-3.7374987779171531E-3</c:v>
                </c:pt>
                <c:pt idx="178">
                  <c:v>-3.9323474285953286E-3</c:v>
                </c:pt>
                <c:pt idx="179">
                  <c:v>-4.4671628279516068E-3</c:v>
                </c:pt>
                <c:pt idx="180">
                  <c:v>-4.1671628282542866E-3</c:v>
                </c:pt>
                <c:pt idx="181">
                  <c:v>-4.0671628235045415E-3</c:v>
                </c:pt>
                <c:pt idx="182">
                  <c:v>-3.9105513339397768E-3</c:v>
                </c:pt>
                <c:pt idx="183">
                  <c:v>-5.7441281909855479E-3</c:v>
                </c:pt>
                <c:pt idx="184">
                  <c:v>-2.9806599206705781E-3</c:v>
                </c:pt>
                <c:pt idx="185">
                  <c:v>-2.325294361801164E-3</c:v>
                </c:pt>
                <c:pt idx="186">
                  <c:v>-1.2252943604856709E-3</c:v>
                </c:pt>
                <c:pt idx="187">
                  <c:v>-1.451719522796574E-3</c:v>
                </c:pt>
                <c:pt idx="188">
                  <c:v>-1.0750357048626147E-3</c:v>
                </c:pt>
                <c:pt idx="189">
                  <c:v>-1.2217167874561397E-3</c:v>
                </c:pt>
                <c:pt idx="190">
                  <c:v>2.836977632797083E-3</c:v>
                </c:pt>
                <c:pt idx="191">
                  <c:v>-1.2678580591577726E-3</c:v>
                </c:pt>
                <c:pt idx="192">
                  <c:v>-5.4289017682471186E-4</c:v>
                </c:pt>
                <c:pt idx="193">
                  <c:v>7.5523072570746197E-4</c:v>
                </c:pt>
                <c:pt idx="194">
                  <c:v>1.5578072967113027E-3</c:v>
                </c:pt>
                <c:pt idx="195">
                  <c:v>3.106330397967913E-3</c:v>
                </c:pt>
                <c:pt idx="196">
                  <c:v>3.739916492305706E-3</c:v>
                </c:pt>
                <c:pt idx="197">
                  <c:v>3.5542066453662091E-3</c:v>
                </c:pt>
                <c:pt idx="198">
                  <c:v>2.8017796205389994E-3</c:v>
                </c:pt>
                <c:pt idx="199">
                  <c:v>3.7017796196309599E-3</c:v>
                </c:pt>
                <c:pt idx="200">
                  <c:v>3.9017796218544926E-3</c:v>
                </c:pt>
                <c:pt idx="201">
                  <c:v>2.5113469542373257E-3</c:v>
                </c:pt>
                <c:pt idx="202">
                  <c:v>2.5113469542373257E-3</c:v>
                </c:pt>
                <c:pt idx="203">
                  <c:v>-3.0035521006354093E-3</c:v>
                </c:pt>
                <c:pt idx="204">
                  <c:v>-5.5712438845343937E-3</c:v>
                </c:pt>
                <c:pt idx="205">
                  <c:v>4.1047929227726321E-4</c:v>
                </c:pt>
                <c:pt idx="206">
                  <c:v>-7.0950547279993448E-3</c:v>
                </c:pt>
                <c:pt idx="207">
                  <c:v>-5.1229964796585259E-3</c:v>
                </c:pt>
                <c:pt idx="208">
                  <c:v>-4.8329964760706057E-3</c:v>
                </c:pt>
                <c:pt idx="209">
                  <c:v>-4.5229964802638856E-3</c:v>
                </c:pt>
                <c:pt idx="210">
                  <c:v>-4.3634303417627585E-3</c:v>
                </c:pt>
                <c:pt idx="211">
                  <c:v>-3.2459648896842608E-3</c:v>
                </c:pt>
                <c:pt idx="212">
                  <c:v>-2.5877629918474102E-3</c:v>
                </c:pt>
                <c:pt idx="213">
                  <c:v>-8.7791205751261876E-3</c:v>
                </c:pt>
                <c:pt idx="214">
                  <c:v>-1.2560354605008418E-2</c:v>
                </c:pt>
                <c:pt idx="215">
                  <c:v>7.0893181997568194E-3</c:v>
                </c:pt>
                <c:pt idx="216">
                  <c:v>-2.9044922948435938E-2</c:v>
                </c:pt>
                <c:pt idx="217">
                  <c:v>-2.676017346353662E-2</c:v>
                </c:pt>
                <c:pt idx="218">
                  <c:v>-1.8263474017423242E-2</c:v>
                </c:pt>
                <c:pt idx="219">
                  <c:v>-1.6009047512424993E-2</c:v>
                </c:pt>
                <c:pt idx="220">
                  <c:v>-1.5532324429723469E-2</c:v>
                </c:pt>
                <c:pt idx="221">
                  <c:v>-2.49215945343732E-2</c:v>
                </c:pt>
                <c:pt idx="222">
                  <c:v>-3.0349266942943317E-2</c:v>
                </c:pt>
                <c:pt idx="223">
                  <c:v>-4.0584844873446629E-2</c:v>
                </c:pt>
                <c:pt idx="224">
                  <c:v>-2.9043847967384115E-2</c:v>
                </c:pt>
                <c:pt idx="225">
                  <c:v>1.8666975734126373E-3</c:v>
                </c:pt>
                <c:pt idx="226">
                  <c:v>3.9971757362394361E-3</c:v>
                </c:pt>
                <c:pt idx="227">
                  <c:v>-4.507498776655211E-3</c:v>
                </c:pt>
                <c:pt idx="228">
                  <c:v>-4.0271628245150265E-3</c:v>
                </c:pt>
                <c:pt idx="229">
                  <c:v>-4.5429964797586431E-3</c:v>
                </c:pt>
                <c:pt idx="230">
                  <c:v>-9.7140478425947197E-4</c:v>
                </c:pt>
                <c:pt idx="231">
                  <c:v>2.9035041194038075E-3</c:v>
                </c:pt>
                <c:pt idx="232">
                  <c:v>6.2843866737174875E-3</c:v>
                </c:pt>
                <c:pt idx="233">
                  <c:v>-2.5614634766998601E-3</c:v>
                </c:pt>
                <c:pt idx="234">
                  <c:v>-3.0824318047720234E-3</c:v>
                </c:pt>
                <c:pt idx="235">
                  <c:v>-1.9036940307749356E-3</c:v>
                </c:pt>
                <c:pt idx="236">
                  <c:v>6.6207963402874215E-4</c:v>
                </c:pt>
                <c:pt idx="237">
                  <c:v>8.0027952645866235E-3</c:v>
                </c:pt>
                <c:pt idx="238">
                  <c:v>6.4171760431402658E-3</c:v>
                </c:pt>
                <c:pt idx="239">
                  <c:v>9.9623158415256263E-3</c:v>
                </c:pt>
                <c:pt idx="240">
                  <c:v>5.7637811368618092E-3</c:v>
                </c:pt>
                <c:pt idx="241">
                  <c:v>5.04554477118066E-3</c:v>
                </c:pt>
                <c:pt idx="242">
                  <c:v>-2.5141638571315045E-3</c:v>
                </c:pt>
                <c:pt idx="243">
                  <c:v>-1.7604321994616062E-3</c:v>
                </c:pt>
                <c:pt idx="244">
                  <c:v>1.8956362316553677E-3</c:v>
                </c:pt>
                <c:pt idx="245">
                  <c:v>2.6791087385502343E-3</c:v>
                </c:pt>
                <c:pt idx="246">
                  <c:v>2.4611927492973334E-3</c:v>
                </c:pt>
                <c:pt idx="247">
                  <c:v>6.9439057353186395E-3</c:v>
                </c:pt>
                <c:pt idx="248">
                  <c:v>7.5439057347132799E-3</c:v>
                </c:pt>
                <c:pt idx="249">
                  <c:v>3.6333503397860123E-3</c:v>
                </c:pt>
                <c:pt idx="250">
                  <c:v>4.1333503417068651E-3</c:v>
                </c:pt>
                <c:pt idx="251">
                  <c:v>5.5333503427196784E-3</c:v>
                </c:pt>
                <c:pt idx="252">
                  <c:v>1.0666975717944643E-3</c:v>
                </c:pt>
                <c:pt idx="253">
                  <c:v>2.3666975753334901E-3</c:v>
                </c:pt>
                <c:pt idx="254">
                  <c:v>-5.7469619114735582E-3</c:v>
                </c:pt>
                <c:pt idx="255">
                  <c:v>-5.0469619146051303E-3</c:v>
                </c:pt>
                <c:pt idx="256">
                  <c:v>-4.6074987741289986E-3</c:v>
                </c:pt>
                <c:pt idx="257">
                  <c:v>-3.8074987797867832E-3</c:v>
                </c:pt>
                <c:pt idx="258">
                  <c:v>-4.5271628264358793E-3</c:v>
                </c:pt>
                <c:pt idx="259">
                  <c:v>-4.2271628267385591E-3</c:v>
                </c:pt>
                <c:pt idx="260">
                  <c:v>-2.3752943641760366E-3</c:v>
                </c:pt>
                <c:pt idx="261">
                  <c:v>-1.2752943628605434E-3</c:v>
                </c:pt>
                <c:pt idx="262">
                  <c:v>-4.3563148810159963E-3</c:v>
                </c:pt>
                <c:pt idx="263">
                  <c:v>1.3062883512219292E-3</c:v>
                </c:pt>
                <c:pt idx="264">
                  <c:v>2.94424163609322E-4</c:v>
                </c:pt>
                <c:pt idx="265">
                  <c:v>4.8566973977034883E-3</c:v>
                </c:pt>
                <c:pt idx="266">
                  <c:v>3.0863303984731555E-3</c:v>
                </c:pt>
                <c:pt idx="267">
                  <c:v>5.6852483181929619E-3</c:v>
                </c:pt>
                <c:pt idx="268">
                  <c:v>3.0584537519626198E-4</c:v>
                </c:pt>
                <c:pt idx="269">
                  <c:v>3.482898702798054E-3</c:v>
                </c:pt>
                <c:pt idx="270">
                  <c:v>2.3049811590569319E-3</c:v>
                </c:pt>
                <c:pt idx="271">
                  <c:v>1.8393776367406772E-3</c:v>
                </c:pt>
                <c:pt idx="272">
                  <c:v>-7.1950547254731323E-3</c:v>
                </c:pt>
                <c:pt idx="273">
                  <c:v>-5.8205232632439763E-4</c:v>
                </c:pt>
                <c:pt idx="274">
                  <c:v>-5.7082687403244015E-4</c:v>
                </c:pt>
                <c:pt idx="275">
                  <c:v>-1.4936006617252695E-4</c:v>
                </c:pt>
                <c:pt idx="276">
                  <c:v>3.5550509195019925E-3</c:v>
                </c:pt>
                <c:pt idx="277">
                  <c:v>5.1550509227383384E-3</c:v>
                </c:pt>
                <c:pt idx="278">
                  <c:v>6.1550509193040864E-3</c:v>
                </c:pt>
                <c:pt idx="279">
                  <c:v>7.0439057400683847E-3</c:v>
                </c:pt>
                <c:pt idx="280">
                  <c:v>7.643905739463025E-3</c:v>
                </c:pt>
                <c:pt idx="281">
                  <c:v>4.2333503391806526E-3</c:v>
                </c:pt>
                <c:pt idx="282">
                  <c:v>5.6333503401934659E-3</c:v>
                </c:pt>
                <c:pt idx="283">
                  <c:v>1.1666975765442095E-3</c:v>
                </c:pt>
                <c:pt idx="284">
                  <c:v>1.9666975708864248E-3</c:v>
                </c:pt>
                <c:pt idx="285">
                  <c:v>2.4666975728072776E-3</c:v>
                </c:pt>
                <c:pt idx="286">
                  <c:v>-3.7074987750370381E-3</c:v>
                </c:pt>
                <c:pt idx="287">
                  <c:v>-4.4271628289620918E-3</c:v>
                </c:pt>
                <c:pt idx="288">
                  <c:v>-2.2752943594262914E-3</c:v>
                </c:pt>
                <c:pt idx="289">
                  <c:v>-1.1752943653867559E-3</c:v>
                </c:pt>
                <c:pt idx="290">
                  <c:v>-5.1429964791532834E-3</c:v>
                </c:pt>
                <c:pt idx="291">
                  <c:v>-4.8429964794559632E-3</c:v>
                </c:pt>
                <c:pt idx="292">
                  <c:v>-4.1271628292647716E-3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7ED-4D2E-8650-E818A360F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6781448"/>
        <c:axId val="1"/>
      </c:scatterChart>
      <c:valAx>
        <c:axId val="79678144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404958677685952"/>
              <c:y val="0.843336132983377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3.3057851239669422E-2"/>
              <c:y val="0.35000104986876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678144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2148760330578511"/>
          <c:y val="0.91333333333333333"/>
          <c:w val="0.52892561983471076"/>
          <c:h val="0.9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6b.  V401 Cyg -- Residuals from quadratic fit</a:t>
            </a:r>
          </a:p>
        </c:rich>
      </c:tx>
      <c:layout>
        <c:manualLayout>
          <c:xMode val="edge"/>
          <c:yMode val="edge"/>
          <c:x val="0.19769374791907188"/>
          <c:y val="3.33333333333333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0907182244889"/>
          <c:y val="0.13636403990305368"/>
          <c:w val="0.82207644382951173"/>
          <c:h val="0.63939583154542956"/>
        </c:manualLayout>
      </c:layout>
      <c:scatterChart>
        <c:scatterStyle val="lineMarker"/>
        <c:varyColors val="0"/>
        <c:ser>
          <c:idx val="1"/>
          <c:order val="0"/>
          <c:tx>
            <c:strRef>
              <c:f>'A (old)'!$U$20</c:f>
              <c:strCache>
                <c:ptCount val="1"/>
                <c:pt idx="0">
                  <c:v>Residuals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(old)'!$F$21:$F$928</c:f>
              <c:numCache>
                <c:formatCode>General</c:formatCode>
                <c:ptCount val="908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24091</c:v>
                </c:pt>
                <c:pt idx="111">
                  <c:v>24410</c:v>
                </c:pt>
                <c:pt idx="112">
                  <c:v>24514</c:v>
                </c:pt>
                <c:pt idx="113">
                  <c:v>25135</c:v>
                </c:pt>
                <c:pt idx="114">
                  <c:v>25171</c:v>
                </c:pt>
                <c:pt idx="115">
                  <c:v>25243</c:v>
                </c:pt>
                <c:pt idx="116">
                  <c:v>26949</c:v>
                </c:pt>
                <c:pt idx="117">
                  <c:v>29375.5</c:v>
                </c:pt>
                <c:pt idx="118">
                  <c:v>29475</c:v>
                </c:pt>
                <c:pt idx="119">
                  <c:v>29478.5</c:v>
                </c:pt>
                <c:pt idx="120">
                  <c:v>29480</c:v>
                </c:pt>
                <c:pt idx="121">
                  <c:v>29971</c:v>
                </c:pt>
                <c:pt idx="122">
                  <c:v>30070.5</c:v>
                </c:pt>
                <c:pt idx="123">
                  <c:v>30078</c:v>
                </c:pt>
                <c:pt idx="124">
                  <c:v>31328.5</c:v>
                </c:pt>
                <c:pt idx="125">
                  <c:v>31768</c:v>
                </c:pt>
                <c:pt idx="126">
                  <c:v>32061</c:v>
                </c:pt>
                <c:pt idx="127">
                  <c:v>32088</c:v>
                </c:pt>
                <c:pt idx="128">
                  <c:v>32722</c:v>
                </c:pt>
                <c:pt idx="129">
                  <c:v>33123.5</c:v>
                </c:pt>
                <c:pt idx="130">
                  <c:v>33128.5</c:v>
                </c:pt>
                <c:pt idx="131">
                  <c:v>33175</c:v>
                </c:pt>
                <c:pt idx="132">
                  <c:v>33180</c:v>
                </c:pt>
                <c:pt idx="133">
                  <c:v>33228</c:v>
                </c:pt>
                <c:pt idx="134">
                  <c:v>33238.5</c:v>
                </c:pt>
                <c:pt idx="135">
                  <c:v>33238.5</c:v>
                </c:pt>
                <c:pt idx="136">
                  <c:v>33288</c:v>
                </c:pt>
                <c:pt idx="137">
                  <c:v>33295</c:v>
                </c:pt>
                <c:pt idx="138">
                  <c:v>33300</c:v>
                </c:pt>
                <c:pt idx="139">
                  <c:v>33353</c:v>
                </c:pt>
                <c:pt idx="140">
                  <c:v>33356.5</c:v>
                </c:pt>
                <c:pt idx="141">
                  <c:v>33360</c:v>
                </c:pt>
                <c:pt idx="142">
                  <c:v>33370.5</c:v>
                </c:pt>
                <c:pt idx="143">
                  <c:v>33780.5</c:v>
                </c:pt>
                <c:pt idx="144">
                  <c:v>33815</c:v>
                </c:pt>
                <c:pt idx="145">
                  <c:v>33818.5</c:v>
                </c:pt>
                <c:pt idx="146">
                  <c:v>33827</c:v>
                </c:pt>
                <c:pt idx="147">
                  <c:v>33835.5</c:v>
                </c:pt>
                <c:pt idx="148">
                  <c:v>33851</c:v>
                </c:pt>
                <c:pt idx="149">
                  <c:v>33938.5</c:v>
                </c:pt>
                <c:pt idx="150">
                  <c:v>33960.5</c:v>
                </c:pt>
                <c:pt idx="151">
                  <c:v>34294</c:v>
                </c:pt>
                <c:pt idx="152">
                  <c:v>34398</c:v>
                </c:pt>
                <c:pt idx="153">
                  <c:v>34398.5</c:v>
                </c:pt>
                <c:pt idx="154">
                  <c:v>34398.5</c:v>
                </c:pt>
                <c:pt idx="155">
                  <c:v>34398.5</c:v>
                </c:pt>
                <c:pt idx="156">
                  <c:v>34595.5</c:v>
                </c:pt>
                <c:pt idx="157">
                  <c:v>34595.5</c:v>
                </c:pt>
                <c:pt idx="158">
                  <c:v>34607.5</c:v>
                </c:pt>
                <c:pt idx="159">
                  <c:v>35002.5</c:v>
                </c:pt>
                <c:pt idx="160">
                  <c:v>35002.5</c:v>
                </c:pt>
                <c:pt idx="161">
                  <c:v>35002.5</c:v>
                </c:pt>
                <c:pt idx="162">
                  <c:v>35003</c:v>
                </c:pt>
                <c:pt idx="163">
                  <c:v>35114</c:v>
                </c:pt>
                <c:pt idx="164">
                  <c:v>35117.5</c:v>
                </c:pt>
                <c:pt idx="165">
                  <c:v>35126</c:v>
                </c:pt>
                <c:pt idx="166">
                  <c:v>35159</c:v>
                </c:pt>
                <c:pt idx="167">
                  <c:v>35218.5</c:v>
                </c:pt>
                <c:pt idx="168">
                  <c:v>35218.5</c:v>
                </c:pt>
                <c:pt idx="169">
                  <c:v>35218.5</c:v>
                </c:pt>
                <c:pt idx="170">
                  <c:v>35577.5</c:v>
                </c:pt>
                <c:pt idx="171">
                  <c:v>35589.5</c:v>
                </c:pt>
                <c:pt idx="172">
                  <c:v>35613.5</c:v>
                </c:pt>
                <c:pt idx="173">
                  <c:v>35622</c:v>
                </c:pt>
                <c:pt idx="174">
                  <c:v>35630.5</c:v>
                </c:pt>
                <c:pt idx="175">
                  <c:v>35630.5</c:v>
                </c:pt>
                <c:pt idx="176">
                  <c:v>35661.5</c:v>
                </c:pt>
                <c:pt idx="177">
                  <c:v>35661.5</c:v>
                </c:pt>
                <c:pt idx="178">
                  <c:v>35765</c:v>
                </c:pt>
                <c:pt idx="179">
                  <c:v>35790</c:v>
                </c:pt>
                <c:pt idx="180">
                  <c:v>35790</c:v>
                </c:pt>
                <c:pt idx="181">
                  <c:v>35790</c:v>
                </c:pt>
                <c:pt idx="182">
                  <c:v>35793</c:v>
                </c:pt>
                <c:pt idx="183">
                  <c:v>35805</c:v>
                </c:pt>
                <c:pt idx="184">
                  <c:v>35822.5</c:v>
                </c:pt>
                <c:pt idx="185">
                  <c:v>35829.5</c:v>
                </c:pt>
                <c:pt idx="186">
                  <c:v>35829.5</c:v>
                </c:pt>
                <c:pt idx="187">
                  <c:v>36254</c:v>
                </c:pt>
                <c:pt idx="188">
                  <c:v>36262</c:v>
                </c:pt>
                <c:pt idx="189">
                  <c:v>36278</c:v>
                </c:pt>
                <c:pt idx="190">
                  <c:v>36313.5</c:v>
                </c:pt>
                <c:pt idx="191">
                  <c:v>36362</c:v>
                </c:pt>
                <c:pt idx="192">
                  <c:v>36379</c:v>
                </c:pt>
                <c:pt idx="193">
                  <c:v>36422</c:v>
                </c:pt>
                <c:pt idx="194">
                  <c:v>36497</c:v>
                </c:pt>
                <c:pt idx="195">
                  <c:v>36521</c:v>
                </c:pt>
                <c:pt idx="196">
                  <c:v>36940</c:v>
                </c:pt>
                <c:pt idx="197">
                  <c:v>37000</c:v>
                </c:pt>
                <c:pt idx="198">
                  <c:v>37041</c:v>
                </c:pt>
                <c:pt idx="199">
                  <c:v>37041</c:v>
                </c:pt>
                <c:pt idx="200">
                  <c:v>37041</c:v>
                </c:pt>
                <c:pt idx="201">
                  <c:v>37062</c:v>
                </c:pt>
                <c:pt idx="202">
                  <c:v>37062</c:v>
                </c:pt>
                <c:pt idx="203">
                  <c:v>37511.5</c:v>
                </c:pt>
                <c:pt idx="204">
                  <c:v>37544</c:v>
                </c:pt>
                <c:pt idx="205">
                  <c:v>37691.5</c:v>
                </c:pt>
                <c:pt idx="206">
                  <c:v>37697</c:v>
                </c:pt>
                <c:pt idx="207">
                  <c:v>38256</c:v>
                </c:pt>
                <c:pt idx="208">
                  <c:v>38256</c:v>
                </c:pt>
                <c:pt idx="209">
                  <c:v>38256</c:v>
                </c:pt>
                <c:pt idx="210">
                  <c:v>38313</c:v>
                </c:pt>
                <c:pt idx="211">
                  <c:v>38337</c:v>
                </c:pt>
                <c:pt idx="212">
                  <c:v>15452</c:v>
                </c:pt>
                <c:pt idx="213">
                  <c:v>19457</c:v>
                </c:pt>
                <c:pt idx="214">
                  <c:v>16260</c:v>
                </c:pt>
                <c:pt idx="215">
                  <c:v>36968.5</c:v>
                </c:pt>
                <c:pt idx="216">
                  <c:v>15728</c:v>
                </c:pt>
                <c:pt idx="217">
                  <c:v>16483</c:v>
                </c:pt>
                <c:pt idx="218">
                  <c:v>16871</c:v>
                </c:pt>
                <c:pt idx="219">
                  <c:v>18194</c:v>
                </c:pt>
                <c:pt idx="220">
                  <c:v>18362</c:v>
                </c:pt>
                <c:pt idx="221">
                  <c:v>18733</c:v>
                </c:pt>
                <c:pt idx="222">
                  <c:v>20092</c:v>
                </c:pt>
                <c:pt idx="223">
                  <c:v>20888</c:v>
                </c:pt>
                <c:pt idx="224">
                  <c:v>26845</c:v>
                </c:pt>
                <c:pt idx="225">
                  <c:v>35218.5</c:v>
                </c:pt>
                <c:pt idx="226">
                  <c:v>36970</c:v>
                </c:pt>
                <c:pt idx="227">
                  <c:v>35661.5</c:v>
                </c:pt>
                <c:pt idx="228">
                  <c:v>35790</c:v>
                </c:pt>
                <c:pt idx="229">
                  <c:v>38256</c:v>
                </c:pt>
                <c:pt idx="230">
                  <c:v>27576</c:v>
                </c:pt>
                <c:pt idx="231">
                  <c:v>30078</c:v>
                </c:pt>
                <c:pt idx="232">
                  <c:v>30771</c:v>
                </c:pt>
                <c:pt idx="233">
                  <c:v>31378</c:v>
                </c:pt>
                <c:pt idx="234">
                  <c:v>31435</c:v>
                </c:pt>
                <c:pt idx="235">
                  <c:v>32041</c:v>
                </c:pt>
                <c:pt idx="236">
                  <c:v>32046</c:v>
                </c:pt>
                <c:pt idx="237">
                  <c:v>32561</c:v>
                </c:pt>
                <c:pt idx="238">
                  <c:v>32579</c:v>
                </c:pt>
                <c:pt idx="239">
                  <c:v>32675.5</c:v>
                </c:pt>
                <c:pt idx="240">
                  <c:v>32681</c:v>
                </c:pt>
                <c:pt idx="241">
                  <c:v>32789</c:v>
                </c:pt>
                <c:pt idx="242">
                  <c:v>33201</c:v>
                </c:pt>
                <c:pt idx="243">
                  <c:v>33992</c:v>
                </c:pt>
                <c:pt idx="244">
                  <c:v>34315</c:v>
                </c:pt>
                <c:pt idx="245">
                  <c:v>34363</c:v>
                </c:pt>
                <c:pt idx="246">
                  <c:v>34513</c:v>
                </c:pt>
                <c:pt idx="247">
                  <c:v>34595.5</c:v>
                </c:pt>
                <c:pt idx="248">
                  <c:v>34595.5</c:v>
                </c:pt>
                <c:pt idx="249">
                  <c:v>35002.5</c:v>
                </c:pt>
                <c:pt idx="250">
                  <c:v>35002.5</c:v>
                </c:pt>
                <c:pt idx="251">
                  <c:v>35002.5</c:v>
                </c:pt>
                <c:pt idx="252">
                  <c:v>35218.5</c:v>
                </c:pt>
                <c:pt idx="253">
                  <c:v>35218.5</c:v>
                </c:pt>
                <c:pt idx="254">
                  <c:v>35630.5</c:v>
                </c:pt>
                <c:pt idx="255">
                  <c:v>35630.5</c:v>
                </c:pt>
                <c:pt idx="256">
                  <c:v>35661.5</c:v>
                </c:pt>
                <c:pt idx="257">
                  <c:v>35661.5</c:v>
                </c:pt>
                <c:pt idx="258">
                  <c:v>35790</c:v>
                </c:pt>
                <c:pt idx="259">
                  <c:v>35790</c:v>
                </c:pt>
                <c:pt idx="260">
                  <c:v>35829.5</c:v>
                </c:pt>
                <c:pt idx="261">
                  <c:v>35829.5</c:v>
                </c:pt>
                <c:pt idx="262">
                  <c:v>35845</c:v>
                </c:pt>
                <c:pt idx="263">
                  <c:v>36332.5</c:v>
                </c:pt>
                <c:pt idx="264">
                  <c:v>36404.5</c:v>
                </c:pt>
                <c:pt idx="265">
                  <c:v>36459.5</c:v>
                </c:pt>
                <c:pt idx="266">
                  <c:v>36521</c:v>
                </c:pt>
                <c:pt idx="267">
                  <c:v>36872.5</c:v>
                </c:pt>
                <c:pt idx="268">
                  <c:v>37003.5</c:v>
                </c:pt>
                <c:pt idx="269">
                  <c:v>37031</c:v>
                </c:pt>
                <c:pt idx="270">
                  <c:v>37048</c:v>
                </c:pt>
                <c:pt idx="271">
                  <c:v>37125</c:v>
                </c:pt>
                <c:pt idx="272">
                  <c:v>37697</c:v>
                </c:pt>
                <c:pt idx="273">
                  <c:v>33238.5</c:v>
                </c:pt>
                <c:pt idx="274">
                  <c:v>33818.5</c:v>
                </c:pt>
                <c:pt idx="275">
                  <c:v>33960.5</c:v>
                </c:pt>
                <c:pt idx="276">
                  <c:v>34398.5</c:v>
                </c:pt>
                <c:pt idx="277">
                  <c:v>34398.5</c:v>
                </c:pt>
                <c:pt idx="278">
                  <c:v>34398.5</c:v>
                </c:pt>
                <c:pt idx="279">
                  <c:v>34595.5</c:v>
                </c:pt>
                <c:pt idx="280">
                  <c:v>34595.5</c:v>
                </c:pt>
                <c:pt idx="281">
                  <c:v>35002.5</c:v>
                </c:pt>
                <c:pt idx="282">
                  <c:v>35002.5</c:v>
                </c:pt>
                <c:pt idx="283">
                  <c:v>35218.5</c:v>
                </c:pt>
                <c:pt idx="284">
                  <c:v>35218.5</c:v>
                </c:pt>
                <c:pt idx="285">
                  <c:v>35218.5</c:v>
                </c:pt>
                <c:pt idx="286">
                  <c:v>35661.5</c:v>
                </c:pt>
                <c:pt idx="287">
                  <c:v>35790</c:v>
                </c:pt>
                <c:pt idx="288">
                  <c:v>35829.5</c:v>
                </c:pt>
                <c:pt idx="289">
                  <c:v>35829.5</c:v>
                </c:pt>
                <c:pt idx="290">
                  <c:v>38256</c:v>
                </c:pt>
                <c:pt idx="291">
                  <c:v>38256</c:v>
                </c:pt>
                <c:pt idx="292">
                  <c:v>35790</c:v>
                </c:pt>
              </c:numCache>
            </c:numRef>
          </c:xVal>
          <c:yVal>
            <c:numRef>
              <c:f>'A (old)'!$U$21:$U$928</c:f>
              <c:numCache>
                <c:formatCode>General</c:formatCode>
                <c:ptCount val="908"/>
                <c:pt idx="0">
                  <c:v>-3.202123340410451E-3</c:v>
                </c:pt>
                <c:pt idx="1">
                  <c:v>-1.0128042799730098E-2</c:v>
                </c:pt>
                <c:pt idx="2">
                  <c:v>2.5136988394451193E-3</c:v>
                </c:pt>
                <c:pt idx="3">
                  <c:v>8.1431803232179349E-3</c:v>
                </c:pt>
                <c:pt idx="4">
                  <c:v>6.7845337886834611E-3</c:v>
                </c:pt>
                <c:pt idx="5">
                  <c:v>-1.2865009230061829E-2</c:v>
                </c:pt>
                <c:pt idx="6">
                  <c:v>5.0168694083780711E-3</c:v>
                </c:pt>
                <c:pt idx="7">
                  <c:v>-6.0045603347127878E-4</c:v>
                </c:pt>
                <c:pt idx="8">
                  <c:v>-8.5134266779374693E-3</c:v>
                </c:pt>
                <c:pt idx="9">
                  <c:v>1.2486573322702815E-2</c:v>
                </c:pt>
                <c:pt idx="10">
                  <c:v>-5.7765330764846922E-3</c:v>
                </c:pt>
                <c:pt idx="11">
                  <c:v>2.87685584714805E-2</c:v>
                </c:pt>
                <c:pt idx="12">
                  <c:v>2.8598063359793514E-2</c:v>
                </c:pt>
                <c:pt idx="13">
                  <c:v>-7.8653720040892851E-3</c:v>
                </c:pt>
                <c:pt idx="14">
                  <c:v>-2.9589111437398202E-4</c:v>
                </c:pt>
                <c:pt idx="15">
                  <c:v>-2.5632034156615066E-2</c:v>
                </c:pt>
                <c:pt idx="16">
                  <c:v>-2.912218447992241E-2</c:v>
                </c:pt>
                <c:pt idx="17">
                  <c:v>-2.7370426038711614E-2</c:v>
                </c:pt>
                <c:pt idx="18">
                  <c:v>-1.4370426039701144E-2</c:v>
                </c:pt>
                <c:pt idx="19">
                  <c:v>-8.7067964368268101E-3</c:v>
                </c:pt>
                <c:pt idx="20">
                  <c:v>2.6310420666232973E-4</c:v>
                </c:pt>
                <c:pt idx="21">
                  <c:v>1.5447917008051756E-2</c:v>
                </c:pt>
                <c:pt idx="22">
                  <c:v>6.8534963174342132E-3</c:v>
                </c:pt>
                <c:pt idx="23">
                  <c:v>5.6794645164806243E-4</c:v>
                </c:pt>
                <c:pt idx="24">
                  <c:v>-9.0587834695775547E-3</c:v>
                </c:pt>
                <c:pt idx="25">
                  <c:v>2.1314450083275736E-2</c:v>
                </c:pt>
                <c:pt idx="26">
                  <c:v>-4.1929810723226012E-3</c:v>
                </c:pt>
                <c:pt idx="27">
                  <c:v>1.8299003229459369E-2</c:v>
                </c:pt>
                <c:pt idx="28">
                  <c:v>-5.1334540048512288E-3</c:v>
                </c:pt>
                <c:pt idx="29">
                  <c:v>-1.6318054006653503E-2</c:v>
                </c:pt>
                <c:pt idx="30">
                  <c:v>1.5943230081706967E-2</c:v>
                </c:pt>
                <c:pt idx="31">
                  <c:v>-1.7494901255063724E-2</c:v>
                </c:pt>
                <c:pt idx="32">
                  <c:v>5.0509874860335795E-4</c:v>
                </c:pt>
                <c:pt idx="33">
                  <c:v>2.2023182757202185E-2</c:v>
                </c:pt>
                <c:pt idx="34">
                  <c:v>-1.9545383289052342E-3</c:v>
                </c:pt>
                <c:pt idx="35">
                  <c:v>-1.0182806177902071E-2</c:v>
                </c:pt>
                <c:pt idx="36">
                  <c:v>-1.8546692272572544E-2</c:v>
                </c:pt>
                <c:pt idx="37">
                  <c:v>-8.9062938917211041E-3</c:v>
                </c:pt>
                <c:pt idx="38">
                  <c:v>-1.1738736722778042E-2</c:v>
                </c:pt>
                <c:pt idx="39">
                  <c:v>-1.0334768469644977E-2</c:v>
                </c:pt>
                <c:pt idx="40">
                  <c:v>1.0665231530995307E-2</c:v>
                </c:pt>
                <c:pt idx="41">
                  <c:v>-3.1260903285453466E-2</c:v>
                </c:pt>
                <c:pt idx="42">
                  <c:v>-7.9032044618765271E-3</c:v>
                </c:pt>
                <c:pt idx="43">
                  <c:v>-1.8933127518652615E-2</c:v>
                </c:pt>
                <c:pt idx="44">
                  <c:v>-7.8661489025291798E-3</c:v>
                </c:pt>
                <c:pt idx="45">
                  <c:v>-3.7661489042404859E-3</c:v>
                </c:pt>
                <c:pt idx="46">
                  <c:v>2.0691380461856968E-2</c:v>
                </c:pt>
                <c:pt idx="47">
                  <c:v>1.3777131823027755E-2</c:v>
                </c:pt>
                <c:pt idx="48">
                  <c:v>-1.662558297069515E-3</c:v>
                </c:pt>
                <c:pt idx="49">
                  <c:v>-5.2617880410005492E-3</c:v>
                </c:pt>
                <c:pt idx="50">
                  <c:v>6.1389758790417852E-3</c:v>
                </c:pt>
                <c:pt idx="51">
                  <c:v>1.7138975877644801E-2</c:v>
                </c:pt>
                <c:pt idx="52">
                  <c:v>-7.3804931592291925E-3</c:v>
                </c:pt>
                <c:pt idx="53">
                  <c:v>-1.5899965300776607E-2</c:v>
                </c:pt>
                <c:pt idx="54">
                  <c:v>1.9585986734980458E-2</c:v>
                </c:pt>
                <c:pt idx="55">
                  <c:v>7.5469603183115751E-3</c:v>
                </c:pt>
                <c:pt idx="56">
                  <c:v>-1.2402737065483926E-2</c:v>
                </c:pt>
                <c:pt idx="57">
                  <c:v>8.878829726668213E-3</c:v>
                </c:pt>
                <c:pt idx="58">
                  <c:v>-8.8159028450719087E-3</c:v>
                </c:pt>
                <c:pt idx="59">
                  <c:v>-1.5440556427703854E-3</c:v>
                </c:pt>
                <c:pt idx="60">
                  <c:v>-1.1698764581145474E-3</c:v>
                </c:pt>
                <c:pt idx="61">
                  <c:v>-3.6007716730748915E-2</c:v>
                </c:pt>
                <c:pt idx="62">
                  <c:v>-2.9103529642919502E-2</c:v>
                </c:pt>
                <c:pt idx="63">
                  <c:v>-4.641383953536822E-2</c:v>
                </c:pt>
                <c:pt idx="64">
                  <c:v>1.4556954791672868E-2</c:v>
                </c:pt>
                <c:pt idx="65">
                  <c:v>-3.3247782335462175E-3</c:v>
                </c:pt>
                <c:pt idx="66">
                  <c:v>-2.3247782369804695E-3</c:v>
                </c:pt>
                <c:pt idx="67">
                  <c:v>5.675221764649345E-3</c:v>
                </c:pt>
                <c:pt idx="68">
                  <c:v>-2.6143910104869661E-3</c:v>
                </c:pt>
                <c:pt idx="69">
                  <c:v>-9.7534401129817372E-4</c:v>
                </c:pt>
                <c:pt idx="70">
                  <c:v>-8.3676668731000117E-3</c:v>
                </c:pt>
                <c:pt idx="71">
                  <c:v>-3.3574534269477749E-2</c:v>
                </c:pt>
                <c:pt idx="72">
                  <c:v>-5.7152172470359176E-3</c:v>
                </c:pt>
                <c:pt idx="73">
                  <c:v>-2.9716741014841515E-3</c:v>
                </c:pt>
                <c:pt idx="74">
                  <c:v>7.3941461061266534E-3</c:v>
                </c:pt>
                <c:pt idx="75">
                  <c:v>1.7654525288865176E-2</c:v>
                </c:pt>
                <c:pt idx="76">
                  <c:v>-1.6918686421785456E-3</c:v>
                </c:pt>
                <c:pt idx="77">
                  <c:v>2.3081313586363617E-3</c:v>
                </c:pt>
                <c:pt idx="78">
                  <c:v>-1.2391748490020189E-2</c:v>
                </c:pt>
                <c:pt idx="79">
                  <c:v>-4.3917484883903742E-3</c:v>
                </c:pt>
                <c:pt idx="80">
                  <c:v>4.7558757908165057E-3</c:v>
                </c:pt>
                <c:pt idx="81">
                  <c:v>-3.7972524066312748E-3</c:v>
                </c:pt>
                <c:pt idx="82">
                  <c:v>8.5283011292092252E-3</c:v>
                </c:pt>
                <c:pt idx="83">
                  <c:v>1.6856247654943556E-3</c:v>
                </c:pt>
                <c:pt idx="84">
                  <c:v>-5.8326885338798214E-3</c:v>
                </c:pt>
                <c:pt idx="85">
                  <c:v>1.1673114639082875E-3</c:v>
                </c:pt>
                <c:pt idx="86">
                  <c:v>8.5769382155246286E-3</c:v>
                </c:pt>
                <c:pt idx="87">
                  <c:v>3.7890451818474134E-3</c:v>
                </c:pt>
                <c:pt idx="88">
                  <c:v>-1.3988246352254916E-2</c:v>
                </c:pt>
                <c:pt idx="89">
                  <c:v>-1.321702771824336E-2</c:v>
                </c:pt>
                <c:pt idx="90">
                  <c:v>1.7029868308348628E-3</c:v>
                </c:pt>
                <c:pt idx="91">
                  <c:v>1.1449288369343863E-3</c:v>
                </c:pt>
                <c:pt idx="92">
                  <c:v>1.7986836946796037E-2</c:v>
                </c:pt>
                <c:pt idx="93">
                  <c:v>2.5293028950321927E-2</c:v>
                </c:pt>
                <c:pt idx="94">
                  <c:v>-6.2426719306906131E-3</c:v>
                </c:pt>
                <c:pt idx="95">
                  <c:v>-7.2035340176339197E-3</c:v>
                </c:pt>
                <c:pt idx="96">
                  <c:v>-1.6215046484593029E-2</c:v>
                </c:pt>
                <c:pt idx="98">
                  <c:v>-9.5322212807160828E-3</c:v>
                </c:pt>
                <c:pt idx="99">
                  <c:v>-8.6914313250376213E-3</c:v>
                </c:pt>
                <c:pt idx="100">
                  <c:v>-5.3868178986083148E-3</c:v>
                </c:pt>
                <c:pt idx="101">
                  <c:v>1.1440095462072863E-2</c:v>
                </c:pt>
                <c:pt idx="102">
                  <c:v>1.5193571775383913E-2</c:v>
                </c:pt>
                <c:pt idx="103">
                  <c:v>9.0077276262247458E-3</c:v>
                </c:pt>
                <c:pt idx="104">
                  <c:v>2.8473110011156544E-3</c:v>
                </c:pt>
                <c:pt idx="105">
                  <c:v>1.0310663529524922E-2</c:v>
                </c:pt>
                <c:pt idx="106">
                  <c:v>1.5292607808135295E-2</c:v>
                </c:pt>
                <c:pt idx="107">
                  <c:v>5.5954188953686729E-3</c:v>
                </c:pt>
                <c:pt idx="108">
                  <c:v>-7.056955247775068E-3</c:v>
                </c:pt>
                <c:pt idx="109">
                  <c:v>7.5479301486515299E-3</c:v>
                </c:pt>
                <c:pt idx="110">
                  <c:v>6.3936241894309298E-3</c:v>
                </c:pt>
                <c:pt idx="111">
                  <c:v>3.8606956135123494E-3</c:v>
                </c:pt>
                <c:pt idx="112">
                  <c:v>-3.5311688916433714E-3</c:v>
                </c:pt>
                <c:pt idx="113">
                  <c:v>4.2352963880163963E-3</c:v>
                </c:pt>
                <c:pt idx="114">
                  <c:v>8.1318012643411403E-3</c:v>
                </c:pt>
                <c:pt idx="115">
                  <c:v>-1.3076175412449889E-2</c:v>
                </c:pt>
                <c:pt idx="116">
                  <c:v>-5.4999616915866467E-3</c:v>
                </c:pt>
                <c:pt idx="117">
                  <c:v>-1.4606108478900509E-3</c:v>
                </c:pt>
                <c:pt idx="118">
                  <c:v>-2.7056197892652845E-3</c:v>
                </c:pt>
                <c:pt idx="119">
                  <c:v>9.0270099456632447E-4</c:v>
                </c:pt>
                <c:pt idx="120">
                  <c:v>-6.8659104458926312E-4</c:v>
                </c:pt>
                <c:pt idx="121">
                  <c:v>1.1711382723422759E-3</c:v>
                </c:pt>
                <c:pt idx="122">
                  <c:v>4.1510965072546757E-3</c:v>
                </c:pt>
                <c:pt idx="123">
                  <c:v>2.833504124810135E-3</c:v>
                </c:pt>
                <c:pt idx="124">
                  <c:v>-8.9129129590720391E-4</c:v>
                </c:pt>
                <c:pt idx="125">
                  <c:v>-1.0845634974296914E-3</c:v>
                </c:pt>
                <c:pt idx="126">
                  <c:v>3.4593625576579135E-3</c:v>
                </c:pt>
                <c:pt idx="127">
                  <c:v>2.0343279849633078E-3</c:v>
                </c:pt>
                <c:pt idx="128">
                  <c:v>6.7562806169847028E-3</c:v>
                </c:pt>
                <c:pt idx="129">
                  <c:v>-1.7616582784681506E-3</c:v>
                </c:pt>
                <c:pt idx="130">
                  <c:v>2.7421784499909174E-6</c:v>
                </c:pt>
                <c:pt idx="131">
                  <c:v>4.2913627114428282E-3</c:v>
                </c:pt>
                <c:pt idx="132">
                  <c:v>-1.3443021566195562E-3</c:v>
                </c:pt>
                <c:pt idx="133">
                  <c:v>-3.4700759823176608E-4</c:v>
                </c:pt>
                <c:pt idx="134">
                  <c:v>-1.3820523279425706E-3</c:v>
                </c:pt>
                <c:pt idx="135">
                  <c:v>-5.9205232970975519E-4</c:v>
                </c:pt>
                <c:pt idx="136">
                  <c:v>-3.6762114085718556E-3</c:v>
                </c:pt>
                <c:pt idx="137">
                  <c:v>-2.4663446776423265E-3</c:v>
                </c:pt>
                <c:pt idx="138">
                  <c:v>-2.6021617644195749E-3</c:v>
                </c:pt>
                <c:pt idx="139">
                  <c:v>-2.7422128922947597E-3</c:v>
                </c:pt>
                <c:pt idx="140">
                  <c:v>-9.8733569156775336E-4</c:v>
                </c:pt>
                <c:pt idx="141">
                  <c:v>-2.5324616099962338E-3</c:v>
                </c:pt>
                <c:pt idx="142">
                  <c:v>1.0321420200771758E-3</c:v>
                </c:pt>
                <c:pt idx="143">
                  <c:v>-1.233777226483837E-3</c:v>
                </c:pt>
                <c:pt idx="144">
                  <c:v>-1.5252938332543514E-3</c:v>
                </c:pt>
                <c:pt idx="145">
                  <c:v>-5.608268779230402E-4</c:v>
                </c:pt>
                <c:pt idx="146">
                  <c:v>-2.4528486513668429E-3</c:v>
                </c:pt>
                <c:pt idx="147">
                  <c:v>-1.8348887495592686E-3</c:v>
                </c:pt>
                <c:pt idx="148">
                  <c:v>-7.0806789343448584E-4</c:v>
                </c:pt>
                <c:pt idx="149">
                  <c:v>6.5187434338682959E-4</c:v>
                </c:pt>
                <c:pt idx="150">
                  <c:v>-1.8936006516204196E-4</c:v>
                </c:pt>
                <c:pt idx="151">
                  <c:v>1.8714331975267229E-3</c:v>
                </c:pt>
                <c:pt idx="152">
                  <c:v>3.1187722701742221E-3</c:v>
                </c:pt>
                <c:pt idx="153">
                  <c:v>3.5050509244030775E-3</c:v>
                </c:pt>
                <c:pt idx="154">
                  <c:v>5.1850509183424959E-3</c:v>
                </c:pt>
                <c:pt idx="155">
                  <c:v>6.1950509182936014E-3</c:v>
                </c:pt>
                <c:pt idx="156">
                  <c:v>7.0339057366830271E-3</c:v>
                </c:pt>
                <c:pt idx="157">
                  <c:v>7.6339057360776674E-3</c:v>
                </c:pt>
                <c:pt idx="158">
                  <c:v>8.4139746779711422E-3</c:v>
                </c:pt>
                <c:pt idx="159">
                  <c:v>3.6833503421608849E-3</c:v>
                </c:pt>
                <c:pt idx="160">
                  <c:v>4.1833503440817377E-3</c:v>
                </c:pt>
                <c:pt idx="161">
                  <c:v>5.583350345094551E-3</c:v>
                </c:pt>
                <c:pt idx="162">
                  <c:v>2.9695523115832179E-3</c:v>
                </c:pt>
                <c:pt idx="163">
                  <c:v>-9.5179839424183732E-5</c:v>
                </c:pt>
                <c:pt idx="164">
                  <c:v>1.1758133626498204E-2</c:v>
                </c:pt>
                <c:pt idx="165">
                  <c:v>8.7331052502580275E-4</c:v>
                </c:pt>
                <c:pt idx="166">
                  <c:v>1.8614706543982201E-3</c:v>
                </c:pt>
                <c:pt idx="167">
                  <c:v>1.1466975697734944E-3</c:v>
                </c:pt>
                <c:pt idx="168">
                  <c:v>1.9466975713916673E-3</c:v>
                </c:pt>
                <c:pt idx="169">
                  <c:v>2.4466975733125201E-3</c:v>
                </c:pt>
                <c:pt idx="170">
                  <c:v>-4.7762862390716143E-3</c:v>
                </c:pt>
                <c:pt idx="171">
                  <c:v>-3.6092070008582056E-3</c:v>
                </c:pt>
                <c:pt idx="172">
                  <c:v>-3.3751581172471179E-3</c:v>
                </c:pt>
                <c:pt idx="173">
                  <c:v>-4.1610508555960657E-3</c:v>
                </c:pt>
                <c:pt idx="174">
                  <c:v>-5.7369619153641582E-3</c:v>
                </c:pt>
                <c:pt idx="175">
                  <c:v>-5.0369619184957304E-3</c:v>
                </c:pt>
                <c:pt idx="176">
                  <c:v>-4.5374987795353261E-3</c:v>
                </c:pt>
                <c:pt idx="177">
                  <c:v>-3.7374987779171531E-3</c:v>
                </c:pt>
                <c:pt idx="178">
                  <c:v>-3.9323474285953286E-3</c:v>
                </c:pt>
                <c:pt idx="179">
                  <c:v>-4.4671628279516068E-3</c:v>
                </c:pt>
                <c:pt idx="180">
                  <c:v>-4.1671628282542866E-3</c:v>
                </c:pt>
                <c:pt idx="181">
                  <c:v>-4.0671628235045415E-3</c:v>
                </c:pt>
                <c:pt idx="182">
                  <c:v>-3.9105513339397768E-3</c:v>
                </c:pt>
                <c:pt idx="183">
                  <c:v>-5.7441281909855479E-3</c:v>
                </c:pt>
                <c:pt idx="184">
                  <c:v>-2.9806599206705781E-3</c:v>
                </c:pt>
                <c:pt idx="185">
                  <c:v>-2.325294361801164E-3</c:v>
                </c:pt>
                <c:pt idx="186">
                  <c:v>-1.2252943604856709E-3</c:v>
                </c:pt>
                <c:pt idx="187">
                  <c:v>-1.451719522796574E-3</c:v>
                </c:pt>
                <c:pt idx="188">
                  <c:v>-1.0750357048626147E-3</c:v>
                </c:pt>
                <c:pt idx="189">
                  <c:v>-1.2217167874561397E-3</c:v>
                </c:pt>
                <c:pt idx="190">
                  <c:v>2.836977632797083E-3</c:v>
                </c:pt>
                <c:pt idx="191">
                  <c:v>-1.2678580591577726E-3</c:v>
                </c:pt>
                <c:pt idx="192">
                  <c:v>-5.4289017682471186E-4</c:v>
                </c:pt>
                <c:pt idx="193">
                  <c:v>7.5523072570746197E-4</c:v>
                </c:pt>
                <c:pt idx="194">
                  <c:v>1.5578072967113027E-3</c:v>
                </c:pt>
                <c:pt idx="195">
                  <c:v>3.106330397967913E-3</c:v>
                </c:pt>
                <c:pt idx="196">
                  <c:v>3.739916492305706E-3</c:v>
                </c:pt>
                <c:pt idx="197">
                  <c:v>3.5542066453662091E-3</c:v>
                </c:pt>
                <c:pt idx="198">
                  <c:v>2.8017796205389994E-3</c:v>
                </c:pt>
                <c:pt idx="199">
                  <c:v>3.7017796196309599E-3</c:v>
                </c:pt>
                <c:pt idx="200">
                  <c:v>3.9017796218544926E-3</c:v>
                </c:pt>
                <c:pt idx="201">
                  <c:v>2.5113469542373257E-3</c:v>
                </c:pt>
                <c:pt idx="202">
                  <c:v>2.5113469542373257E-3</c:v>
                </c:pt>
                <c:pt idx="203">
                  <c:v>-3.0035521006354093E-3</c:v>
                </c:pt>
                <c:pt idx="204">
                  <c:v>-5.5712438845343937E-3</c:v>
                </c:pt>
                <c:pt idx="205">
                  <c:v>4.1047929227726321E-4</c:v>
                </c:pt>
                <c:pt idx="206">
                  <c:v>-7.0950547279993448E-3</c:v>
                </c:pt>
                <c:pt idx="207">
                  <c:v>-5.1229964796585259E-3</c:v>
                </c:pt>
                <c:pt idx="208">
                  <c:v>-4.8329964760706057E-3</c:v>
                </c:pt>
                <c:pt idx="209">
                  <c:v>-4.5229964802638856E-3</c:v>
                </c:pt>
                <c:pt idx="210">
                  <c:v>-4.3634303417627585E-3</c:v>
                </c:pt>
                <c:pt idx="211">
                  <c:v>-3.2459648896842608E-3</c:v>
                </c:pt>
                <c:pt idx="212">
                  <c:v>-2.5877629918474102E-3</c:v>
                </c:pt>
                <c:pt idx="213">
                  <c:v>-8.7791205751261876E-3</c:v>
                </c:pt>
                <c:pt idx="214">
                  <c:v>-1.2560354605008418E-2</c:v>
                </c:pt>
                <c:pt idx="215">
                  <c:v>7.0893181997568194E-3</c:v>
                </c:pt>
                <c:pt idx="216">
                  <c:v>-2.9044922948435938E-2</c:v>
                </c:pt>
                <c:pt idx="217">
                  <c:v>-2.676017346353662E-2</c:v>
                </c:pt>
                <c:pt idx="218">
                  <c:v>-1.8263474017423242E-2</c:v>
                </c:pt>
                <c:pt idx="219">
                  <c:v>-1.6009047512424993E-2</c:v>
                </c:pt>
                <c:pt idx="220">
                  <c:v>-1.5532324429723469E-2</c:v>
                </c:pt>
                <c:pt idx="221">
                  <c:v>-2.49215945343732E-2</c:v>
                </c:pt>
                <c:pt idx="222">
                  <c:v>-3.0349266942943317E-2</c:v>
                </c:pt>
                <c:pt idx="223">
                  <c:v>-4.0584844873446629E-2</c:v>
                </c:pt>
                <c:pt idx="224">
                  <c:v>-2.9043847967384115E-2</c:v>
                </c:pt>
                <c:pt idx="225">
                  <c:v>1.8666975734126373E-3</c:v>
                </c:pt>
                <c:pt idx="226">
                  <c:v>3.9971757362394361E-3</c:v>
                </c:pt>
                <c:pt idx="227">
                  <c:v>-4.507498776655211E-3</c:v>
                </c:pt>
                <c:pt idx="228">
                  <c:v>-4.0271628245150265E-3</c:v>
                </c:pt>
                <c:pt idx="229">
                  <c:v>-4.5429964797586431E-3</c:v>
                </c:pt>
                <c:pt idx="230">
                  <c:v>-9.7140478425947197E-4</c:v>
                </c:pt>
                <c:pt idx="231">
                  <c:v>2.9035041194038075E-3</c:v>
                </c:pt>
                <c:pt idx="232">
                  <c:v>6.2843866737174875E-3</c:v>
                </c:pt>
                <c:pt idx="233">
                  <c:v>-2.5614634766998601E-3</c:v>
                </c:pt>
                <c:pt idx="234">
                  <c:v>-3.0824318047720234E-3</c:v>
                </c:pt>
                <c:pt idx="235">
                  <c:v>-1.9036940307749356E-3</c:v>
                </c:pt>
                <c:pt idx="236">
                  <c:v>6.6207963402874215E-4</c:v>
                </c:pt>
                <c:pt idx="237">
                  <c:v>8.0027952645866235E-3</c:v>
                </c:pt>
                <c:pt idx="238">
                  <c:v>6.4171760431402658E-3</c:v>
                </c:pt>
                <c:pt idx="239">
                  <c:v>9.9623158415256263E-3</c:v>
                </c:pt>
                <c:pt idx="240">
                  <c:v>5.7637811368618092E-3</c:v>
                </c:pt>
                <c:pt idx="241">
                  <c:v>5.04554477118066E-3</c:v>
                </c:pt>
                <c:pt idx="242">
                  <c:v>-2.5141638571315045E-3</c:v>
                </c:pt>
                <c:pt idx="243">
                  <c:v>-1.7604321994616062E-3</c:v>
                </c:pt>
                <c:pt idx="244">
                  <c:v>1.8956362316553677E-3</c:v>
                </c:pt>
                <c:pt idx="245">
                  <c:v>2.6791087385502343E-3</c:v>
                </c:pt>
                <c:pt idx="246">
                  <c:v>2.4611927492973334E-3</c:v>
                </c:pt>
                <c:pt idx="247">
                  <c:v>6.9439057353186395E-3</c:v>
                </c:pt>
                <c:pt idx="248">
                  <c:v>7.5439057347132799E-3</c:v>
                </c:pt>
                <c:pt idx="249">
                  <c:v>3.6333503397860123E-3</c:v>
                </c:pt>
                <c:pt idx="250">
                  <c:v>4.1333503417068651E-3</c:v>
                </c:pt>
                <c:pt idx="251">
                  <c:v>5.5333503427196784E-3</c:v>
                </c:pt>
                <c:pt idx="252">
                  <c:v>1.0666975717944643E-3</c:v>
                </c:pt>
                <c:pt idx="253">
                  <c:v>2.3666975753334901E-3</c:v>
                </c:pt>
                <c:pt idx="254">
                  <c:v>-5.7469619114735582E-3</c:v>
                </c:pt>
                <c:pt idx="255">
                  <c:v>-5.0469619146051303E-3</c:v>
                </c:pt>
                <c:pt idx="256">
                  <c:v>-4.6074987741289986E-3</c:v>
                </c:pt>
                <c:pt idx="257">
                  <c:v>-3.8074987797867832E-3</c:v>
                </c:pt>
                <c:pt idx="258">
                  <c:v>-4.5271628264358793E-3</c:v>
                </c:pt>
                <c:pt idx="259">
                  <c:v>-4.2271628267385591E-3</c:v>
                </c:pt>
                <c:pt idx="260">
                  <c:v>-2.3752943641760366E-3</c:v>
                </c:pt>
                <c:pt idx="261">
                  <c:v>-1.2752943628605434E-3</c:v>
                </c:pt>
                <c:pt idx="262">
                  <c:v>-4.3563148810159963E-3</c:v>
                </c:pt>
                <c:pt idx="263">
                  <c:v>1.3062883512219292E-3</c:v>
                </c:pt>
                <c:pt idx="264">
                  <c:v>2.94424163609322E-4</c:v>
                </c:pt>
                <c:pt idx="265">
                  <c:v>4.8566973977034883E-3</c:v>
                </c:pt>
                <c:pt idx="266">
                  <c:v>3.0863303984731555E-3</c:v>
                </c:pt>
                <c:pt idx="267">
                  <c:v>5.6852483181929619E-3</c:v>
                </c:pt>
                <c:pt idx="268">
                  <c:v>3.0584537519626198E-4</c:v>
                </c:pt>
                <c:pt idx="269">
                  <c:v>3.482898702798054E-3</c:v>
                </c:pt>
                <c:pt idx="270">
                  <c:v>2.3049811590569319E-3</c:v>
                </c:pt>
                <c:pt idx="271">
                  <c:v>1.8393776367406772E-3</c:v>
                </c:pt>
                <c:pt idx="272">
                  <c:v>-7.1950547254731323E-3</c:v>
                </c:pt>
                <c:pt idx="273">
                  <c:v>-5.8205232632439763E-4</c:v>
                </c:pt>
                <c:pt idx="274">
                  <c:v>-5.7082687403244015E-4</c:v>
                </c:pt>
                <c:pt idx="275">
                  <c:v>-1.4936006617252695E-4</c:v>
                </c:pt>
                <c:pt idx="276">
                  <c:v>3.5550509195019925E-3</c:v>
                </c:pt>
                <c:pt idx="277">
                  <c:v>5.1550509227383384E-3</c:v>
                </c:pt>
                <c:pt idx="278">
                  <c:v>6.1550509193040864E-3</c:v>
                </c:pt>
                <c:pt idx="279">
                  <c:v>7.0439057400683847E-3</c:v>
                </c:pt>
                <c:pt idx="280">
                  <c:v>7.643905739463025E-3</c:v>
                </c:pt>
                <c:pt idx="281">
                  <c:v>4.2333503391806526E-3</c:v>
                </c:pt>
                <c:pt idx="282">
                  <c:v>5.6333503401934659E-3</c:v>
                </c:pt>
                <c:pt idx="283">
                  <c:v>1.1666975765442095E-3</c:v>
                </c:pt>
                <c:pt idx="284">
                  <c:v>1.9666975708864248E-3</c:v>
                </c:pt>
                <c:pt idx="285">
                  <c:v>2.4666975728072776E-3</c:v>
                </c:pt>
                <c:pt idx="286">
                  <c:v>-3.7074987750370381E-3</c:v>
                </c:pt>
                <c:pt idx="287">
                  <c:v>-4.4271628289620918E-3</c:v>
                </c:pt>
                <c:pt idx="288">
                  <c:v>-2.2752943594262914E-3</c:v>
                </c:pt>
                <c:pt idx="289">
                  <c:v>-1.1752943653867559E-3</c:v>
                </c:pt>
                <c:pt idx="290">
                  <c:v>-5.1429964791532834E-3</c:v>
                </c:pt>
                <c:pt idx="291">
                  <c:v>-4.8429964794559632E-3</c:v>
                </c:pt>
                <c:pt idx="292">
                  <c:v>-4.1271628292647716E-3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FB9-4703-AD23-F1F1B117916F}"/>
            </c:ext>
          </c:extLst>
        </c:ser>
        <c:ser>
          <c:idx val="0"/>
          <c:order val="1"/>
          <c:tx>
            <c:strRef>
              <c:f>'A (old)'!$AB$1</c:f>
              <c:strCache>
                <c:ptCount val="1"/>
                <c:pt idx="0">
                  <c:v>Sine fit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'A (old)'!$AA$2:$AA$51</c:f>
              <c:numCache>
                <c:formatCode>General</c:formatCode>
                <c:ptCount val="50"/>
                <c:pt idx="0">
                  <c:v>30000</c:v>
                </c:pt>
                <c:pt idx="1">
                  <c:v>30200</c:v>
                </c:pt>
                <c:pt idx="2">
                  <c:v>30400</c:v>
                </c:pt>
                <c:pt idx="3">
                  <c:v>30600</c:v>
                </c:pt>
                <c:pt idx="4">
                  <c:v>30800</c:v>
                </c:pt>
                <c:pt idx="5">
                  <c:v>31000</c:v>
                </c:pt>
                <c:pt idx="6">
                  <c:v>31200</c:v>
                </c:pt>
                <c:pt idx="7">
                  <c:v>31400</c:v>
                </c:pt>
                <c:pt idx="8">
                  <c:v>31600</c:v>
                </c:pt>
                <c:pt idx="9">
                  <c:v>31800</c:v>
                </c:pt>
                <c:pt idx="10">
                  <c:v>32000</c:v>
                </c:pt>
                <c:pt idx="11">
                  <c:v>32200</c:v>
                </c:pt>
                <c:pt idx="12">
                  <c:v>32400</c:v>
                </c:pt>
                <c:pt idx="13">
                  <c:v>32600</c:v>
                </c:pt>
                <c:pt idx="14">
                  <c:v>32800</c:v>
                </c:pt>
                <c:pt idx="15">
                  <c:v>33000</c:v>
                </c:pt>
                <c:pt idx="16">
                  <c:v>33200</c:v>
                </c:pt>
                <c:pt idx="17">
                  <c:v>33400</c:v>
                </c:pt>
                <c:pt idx="18">
                  <c:v>33600</c:v>
                </c:pt>
                <c:pt idx="19">
                  <c:v>33800</c:v>
                </c:pt>
                <c:pt idx="20">
                  <c:v>34000</c:v>
                </c:pt>
                <c:pt idx="21">
                  <c:v>34200</c:v>
                </c:pt>
                <c:pt idx="22">
                  <c:v>34400</c:v>
                </c:pt>
                <c:pt idx="23">
                  <c:v>34600</c:v>
                </c:pt>
                <c:pt idx="24">
                  <c:v>34800</c:v>
                </c:pt>
                <c:pt idx="25">
                  <c:v>35000</c:v>
                </c:pt>
                <c:pt idx="26">
                  <c:v>35200</c:v>
                </c:pt>
                <c:pt idx="27">
                  <c:v>35400</c:v>
                </c:pt>
                <c:pt idx="28">
                  <c:v>35600</c:v>
                </c:pt>
                <c:pt idx="29">
                  <c:v>35800</c:v>
                </c:pt>
                <c:pt idx="30">
                  <c:v>36000</c:v>
                </c:pt>
                <c:pt idx="31">
                  <c:v>36200</c:v>
                </c:pt>
                <c:pt idx="32">
                  <c:v>36400</c:v>
                </c:pt>
                <c:pt idx="33">
                  <c:v>36600</c:v>
                </c:pt>
                <c:pt idx="34">
                  <c:v>36800</c:v>
                </c:pt>
                <c:pt idx="35">
                  <c:v>37000</c:v>
                </c:pt>
                <c:pt idx="36">
                  <c:v>37200</c:v>
                </c:pt>
                <c:pt idx="37">
                  <c:v>37400</c:v>
                </c:pt>
                <c:pt idx="38">
                  <c:v>37600</c:v>
                </c:pt>
                <c:pt idx="39">
                  <c:v>37800</c:v>
                </c:pt>
                <c:pt idx="40">
                  <c:v>38000</c:v>
                </c:pt>
                <c:pt idx="41">
                  <c:v>38200</c:v>
                </c:pt>
                <c:pt idx="42">
                  <c:v>38400</c:v>
                </c:pt>
                <c:pt idx="43">
                  <c:v>38600</c:v>
                </c:pt>
                <c:pt idx="44">
                  <c:v>38800</c:v>
                </c:pt>
                <c:pt idx="45">
                  <c:v>39000</c:v>
                </c:pt>
                <c:pt idx="46">
                  <c:v>39200</c:v>
                </c:pt>
                <c:pt idx="47">
                  <c:v>39400</c:v>
                </c:pt>
                <c:pt idx="48">
                  <c:v>39600</c:v>
                </c:pt>
                <c:pt idx="49">
                  <c:v>39800</c:v>
                </c:pt>
              </c:numCache>
            </c:numRef>
          </c:xVal>
          <c:yVal>
            <c:numRef>
              <c:f>'A (old)'!$AB$2:$AB$51</c:f>
              <c:numCache>
                <c:formatCode>General</c:formatCode>
                <c:ptCount val="50"/>
                <c:pt idx="0">
                  <c:v>8.9966228053431751E-3</c:v>
                </c:pt>
                <c:pt idx="1">
                  <c:v>9.8636840236498748E-3</c:v>
                </c:pt>
                <c:pt idx="2">
                  <c:v>9.2108334689494416E-3</c:v>
                </c:pt>
                <c:pt idx="3">
                  <c:v>7.1922504838084315E-3</c:v>
                </c:pt>
                <c:pt idx="4">
                  <c:v>4.3912739197147837E-3</c:v>
                </c:pt>
                <c:pt idx="5">
                  <c:v>1.6370972601785281E-3</c:v>
                </c:pt>
                <c:pt idx="6">
                  <c:v>-2.5579213059288494E-4</c:v>
                </c:pt>
                <c:pt idx="7">
                  <c:v>-7.4355259692517658E-4</c:v>
                </c:pt>
                <c:pt idx="8">
                  <c:v>2.7611829164396343E-4</c:v>
                </c:pt>
                <c:pt idx="9">
                  <c:v>2.4318368425977508E-3</c:v>
                </c:pt>
                <c:pt idx="10">
                  <c:v>4.9952346085483223E-3</c:v>
                </c:pt>
                <c:pt idx="11">
                  <c:v>7.1098364882671286E-3</c:v>
                </c:pt>
                <c:pt idx="12">
                  <c:v>8.0601942887604944E-3</c:v>
                </c:pt>
                <c:pt idx="13">
                  <c:v>7.496704843606955E-3</c:v>
                </c:pt>
                <c:pt idx="14">
                  <c:v>5.5454672001153393E-3</c:v>
                </c:pt>
                <c:pt idx="15">
                  <c:v>2.7686580164286677E-3</c:v>
                </c:pt>
                <c:pt idx="16">
                  <c:v>-1.2123435573507986E-5</c:v>
                </c:pt>
                <c:pt idx="17">
                  <c:v>-1.9740296624115726E-3</c:v>
                </c:pt>
                <c:pt idx="18">
                  <c:v>-2.551531574757738E-3</c:v>
                </c:pt>
                <c:pt idx="19">
                  <c:v>-1.6141269322580937E-3</c:v>
                </c:pt>
                <c:pt idx="20">
                  <c:v>4.9265142078731795E-4</c:v>
                </c:pt>
                <c:pt idx="21">
                  <c:v>3.0558137091468707E-3</c:v>
                </c:pt>
                <c:pt idx="22">
                  <c:v>5.2189588266477313E-3</c:v>
                </c:pt>
                <c:pt idx="23">
                  <c:v>6.2513846464922014E-3</c:v>
                </c:pt>
                <c:pt idx="24">
                  <c:v>5.7776994436086106E-3</c:v>
                </c:pt>
                <c:pt idx="25">
                  <c:v>3.8957827226980164E-3</c:v>
                </c:pt>
                <c:pt idx="26">
                  <c:v>1.1460281539405278E-3</c:v>
                </c:pt>
                <c:pt idx="27">
                  <c:v>-1.6584664695500043E-3</c:v>
                </c:pt>
                <c:pt idx="28">
                  <c:v>-3.6874021705303756E-3</c:v>
                </c:pt>
                <c:pt idx="29">
                  <c:v>-4.3541869226252153E-3</c:v>
                </c:pt>
                <c:pt idx="30">
                  <c:v>-3.5002627852514711E-3</c:v>
                </c:pt>
                <c:pt idx="31">
                  <c:v>-1.4449301930615853E-3</c:v>
                </c:pt>
                <c:pt idx="32">
                  <c:v>1.1149870838341278E-3</c:v>
                </c:pt>
                <c:pt idx="33">
                  <c:v>3.3241076320630098E-3</c:v>
                </c:pt>
                <c:pt idx="34">
                  <c:v>4.4372822832005011E-3</c:v>
                </c:pt>
                <c:pt idx="35">
                  <c:v>4.05374528721128E-3</c:v>
                </c:pt>
                <c:pt idx="36">
                  <c:v>2.2430485208228559E-3</c:v>
                </c:pt>
                <c:pt idx="37">
                  <c:v>-4.7679407407319262E-4</c:v>
                </c:pt>
                <c:pt idx="38">
                  <c:v>-3.3020840623391658E-3</c:v>
                </c:pt>
                <c:pt idx="39">
                  <c:v>-5.3959878569239395E-3</c:v>
                </c:pt>
                <c:pt idx="40">
                  <c:v>-6.1514982501725945E-3</c:v>
                </c:pt>
                <c:pt idx="41">
                  <c:v>-5.382176691993517E-3</c:v>
                </c:pt>
                <c:pt idx="42">
                  <c:v>-3.380738613614289E-3</c:v>
                </c:pt>
                <c:pt idx="43">
                  <c:v>-8.2707229868757271E-4</c:v>
                </c:pt>
                <c:pt idx="44">
                  <c:v>1.4254051039427496E-3</c:v>
                </c:pt>
                <c:pt idx="45">
                  <c:v>2.6179202298320424E-3</c:v>
                </c:pt>
                <c:pt idx="46">
                  <c:v>2.3247758574333277E-3</c:v>
                </c:pt>
                <c:pt idx="47">
                  <c:v>5.8711943147442443E-4</c:v>
                </c:pt>
                <c:pt idx="48">
                  <c:v>-2.0999868615126996E-3</c:v>
                </c:pt>
                <c:pt idx="49">
                  <c:v>-4.9431314441510908E-3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FB9-4703-AD23-F1F1B11791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6790960"/>
        <c:axId val="1"/>
      </c:scatterChart>
      <c:valAx>
        <c:axId val="796790960"/>
        <c:scaling>
          <c:orientation val="minMax"/>
          <c:max val="40000"/>
          <c:min val="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059342664539254"/>
              <c:y val="0.857578302712160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1.4999999999999999E-2"/>
          <c:min val="-1.4999999999999999E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3.2948929159802305E-2"/>
              <c:y val="0.3636373180625149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6790960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35749622730437114"/>
          <c:y val="0.92121498449057504"/>
          <c:w val="0.60955570833711681"/>
          <c:h val="0.9818213632386860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5b.  V401 Cyg -- Residuals from quadratic fit</a:t>
            </a:r>
          </a:p>
        </c:rich>
      </c:tx>
      <c:layout>
        <c:manualLayout>
          <c:xMode val="edge"/>
          <c:yMode val="edge"/>
          <c:x val="0.11063829787234042"/>
          <c:y val="1.87265917602996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76595744680851"/>
          <c:y val="0.14232261792858267"/>
          <c:w val="0.83829787234042552"/>
          <c:h val="0.72659441784592205"/>
        </c:manualLayout>
      </c:layout>
      <c:scatterChart>
        <c:scatterStyle val="lineMarker"/>
        <c:varyColors val="0"/>
        <c:ser>
          <c:idx val="1"/>
          <c:order val="0"/>
          <c:tx>
            <c:strRef>
              <c:f>'A (old)'!$U$20</c:f>
              <c:strCache>
                <c:ptCount val="1"/>
                <c:pt idx="0">
                  <c:v>Residuals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(old)'!$F$21:$F$928</c:f>
              <c:numCache>
                <c:formatCode>General</c:formatCode>
                <c:ptCount val="908"/>
                <c:pt idx="0">
                  <c:v>-9228</c:v>
                </c:pt>
                <c:pt idx="1">
                  <c:v>-8667</c:v>
                </c:pt>
                <c:pt idx="2">
                  <c:v>-8666.5</c:v>
                </c:pt>
                <c:pt idx="3">
                  <c:v>-5607</c:v>
                </c:pt>
                <c:pt idx="4">
                  <c:v>-5606.5</c:v>
                </c:pt>
                <c:pt idx="5">
                  <c:v>-2497</c:v>
                </c:pt>
                <c:pt idx="6">
                  <c:v>-2391</c:v>
                </c:pt>
                <c:pt idx="7">
                  <c:v>-2379</c:v>
                </c:pt>
                <c:pt idx="8">
                  <c:v>-2290</c:v>
                </c:pt>
                <c:pt idx="9">
                  <c:v>-2290</c:v>
                </c:pt>
                <c:pt idx="10">
                  <c:v>-1929</c:v>
                </c:pt>
                <c:pt idx="11">
                  <c:v>-1423</c:v>
                </c:pt>
                <c:pt idx="12">
                  <c:v>-1207</c:v>
                </c:pt>
                <c:pt idx="13">
                  <c:v>-1095</c:v>
                </c:pt>
                <c:pt idx="14">
                  <c:v>-553</c:v>
                </c:pt>
                <c:pt idx="15">
                  <c:v>-508</c:v>
                </c:pt>
                <c:pt idx="16">
                  <c:v>-165</c:v>
                </c:pt>
                <c:pt idx="17">
                  <c:v>-141</c:v>
                </c:pt>
                <c:pt idx="18">
                  <c:v>-141</c:v>
                </c:pt>
                <c:pt idx="19">
                  <c:v>0</c:v>
                </c:pt>
                <c:pt idx="20">
                  <c:v>39</c:v>
                </c:pt>
                <c:pt idx="21">
                  <c:v>662</c:v>
                </c:pt>
                <c:pt idx="22">
                  <c:v>667</c:v>
                </c:pt>
                <c:pt idx="23">
                  <c:v>698</c:v>
                </c:pt>
                <c:pt idx="24">
                  <c:v>710</c:v>
                </c:pt>
                <c:pt idx="25">
                  <c:v>722</c:v>
                </c:pt>
                <c:pt idx="26">
                  <c:v>770</c:v>
                </c:pt>
                <c:pt idx="27">
                  <c:v>818</c:v>
                </c:pt>
                <c:pt idx="28">
                  <c:v>1215</c:v>
                </c:pt>
                <c:pt idx="29">
                  <c:v>1314</c:v>
                </c:pt>
                <c:pt idx="30">
                  <c:v>1379</c:v>
                </c:pt>
                <c:pt idx="31">
                  <c:v>1381</c:v>
                </c:pt>
                <c:pt idx="32">
                  <c:v>1381</c:v>
                </c:pt>
                <c:pt idx="33">
                  <c:v>1422</c:v>
                </c:pt>
                <c:pt idx="34">
                  <c:v>1625</c:v>
                </c:pt>
                <c:pt idx="35">
                  <c:v>1877</c:v>
                </c:pt>
                <c:pt idx="36">
                  <c:v>1922</c:v>
                </c:pt>
                <c:pt idx="37">
                  <c:v>1922.5</c:v>
                </c:pt>
                <c:pt idx="38">
                  <c:v>1932</c:v>
                </c:pt>
                <c:pt idx="39">
                  <c:v>1937</c:v>
                </c:pt>
                <c:pt idx="40">
                  <c:v>1937</c:v>
                </c:pt>
                <c:pt idx="41">
                  <c:v>1980</c:v>
                </c:pt>
                <c:pt idx="42">
                  <c:v>2081</c:v>
                </c:pt>
                <c:pt idx="43">
                  <c:v>2373</c:v>
                </c:pt>
                <c:pt idx="44">
                  <c:v>3714</c:v>
                </c:pt>
                <c:pt idx="45">
                  <c:v>3714</c:v>
                </c:pt>
                <c:pt idx="46">
                  <c:v>4415</c:v>
                </c:pt>
                <c:pt idx="47">
                  <c:v>4451</c:v>
                </c:pt>
                <c:pt idx="48">
                  <c:v>4453</c:v>
                </c:pt>
                <c:pt idx="49">
                  <c:v>4458</c:v>
                </c:pt>
                <c:pt idx="50">
                  <c:v>4463</c:v>
                </c:pt>
                <c:pt idx="51">
                  <c:v>4463</c:v>
                </c:pt>
                <c:pt idx="52">
                  <c:v>4466.5</c:v>
                </c:pt>
                <c:pt idx="53">
                  <c:v>4470</c:v>
                </c:pt>
                <c:pt idx="54">
                  <c:v>4511</c:v>
                </c:pt>
                <c:pt idx="55">
                  <c:v>4518</c:v>
                </c:pt>
                <c:pt idx="56">
                  <c:v>4598.5</c:v>
                </c:pt>
                <c:pt idx="57">
                  <c:v>4612</c:v>
                </c:pt>
                <c:pt idx="58">
                  <c:v>5125.5</c:v>
                </c:pt>
                <c:pt idx="59">
                  <c:v>5682</c:v>
                </c:pt>
                <c:pt idx="60">
                  <c:v>5718</c:v>
                </c:pt>
                <c:pt idx="61">
                  <c:v>9984</c:v>
                </c:pt>
                <c:pt idx="62">
                  <c:v>10028.5</c:v>
                </c:pt>
                <c:pt idx="63">
                  <c:v>10052.5</c:v>
                </c:pt>
                <c:pt idx="64">
                  <c:v>10169</c:v>
                </c:pt>
                <c:pt idx="65">
                  <c:v>11911</c:v>
                </c:pt>
                <c:pt idx="66">
                  <c:v>11911</c:v>
                </c:pt>
                <c:pt idx="67">
                  <c:v>11911</c:v>
                </c:pt>
                <c:pt idx="68">
                  <c:v>12575</c:v>
                </c:pt>
                <c:pt idx="69">
                  <c:v>12575.5</c:v>
                </c:pt>
                <c:pt idx="70">
                  <c:v>14337.5</c:v>
                </c:pt>
                <c:pt idx="71">
                  <c:v>14425</c:v>
                </c:pt>
                <c:pt idx="72">
                  <c:v>14941.5</c:v>
                </c:pt>
                <c:pt idx="73">
                  <c:v>14964</c:v>
                </c:pt>
                <c:pt idx="74">
                  <c:v>15041</c:v>
                </c:pt>
                <c:pt idx="75">
                  <c:v>15096</c:v>
                </c:pt>
                <c:pt idx="76">
                  <c:v>15293</c:v>
                </c:pt>
                <c:pt idx="77">
                  <c:v>15293</c:v>
                </c:pt>
                <c:pt idx="78">
                  <c:v>15811.5</c:v>
                </c:pt>
                <c:pt idx="79">
                  <c:v>15811.5</c:v>
                </c:pt>
                <c:pt idx="80">
                  <c:v>16331.5</c:v>
                </c:pt>
                <c:pt idx="81">
                  <c:v>16371</c:v>
                </c:pt>
                <c:pt idx="82">
                  <c:v>16383</c:v>
                </c:pt>
                <c:pt idx="83">
                  <c:v>16439.5</c:v>
                </c:pt>
                <c:pt idx="84">
                  <c:v>16508</c:v>
                </c:pt>
                <c:pt idx="85">
                  <c:v>16508</c:v>
                </c:pt>
                <c:pt idx="86">
                  <c:v>17646.5</c:v>
                </c:pt>
                <c:pt idx="87">
                  <c:v>17674</c:v>
                </c:pt>
                <c:pt idx="88">
                  <c:v>22545.5</c:v>
                </c:pt>
                <c:pt idx="89">
                  <c:v>22561</c:v>
                </c:pt>
                <c:pt idx="90">
                  <c:v>22597</c:v>
                </c:pt>
                <c:pt idx="91">
                  <c:v>22722</c:v>
                </c:pt>
                <c:pt idx="92">
                  <c:v>22730.5</c:v>
                </c:pt>
                <c:pt idx="93">
                  <c:v>22742.5</c:v>
                </c:pt>
                <c:pt idx="94">
                  <c:v>22746</c:v>
                </c:pt>
                <c:pt idx="95">
                  <c:v>23125.5</c:v>
                </c:pt>
                <c:pt idx="96">
                  <c:v>23189</c:v>
                </c:pt>
                <c:pt idx="97">
                  <c:v>23189</c:v>
                </c:pt>
                <c:pt idx="98">
                  <c:v>23240.5</c:v>
                </c:pt>
                <c:pt idx="99">
                  <c:v>23249</c:v>
                </c:pt>
                <c:pt idx="100">
                  <c:v>23261</c:v>
                </c:pt>
                <c:pt idx="101">
                  <c:v>23333</c:v>
                </c:pt>
                <c:pt idx="102">
                  <c:v>23377.5</c:v>
                </c:pt>
                <c:pt idx="103">
                  <c:v>23800</c:v>
                </c:pt>
                <c:pt idx="104">
                  <c:v>23808.5</c:v>
                </c:pt>
                <c:pt idx="105">
                  <c:v>23812</c:v>
                </c:pt>
                <c:pt idx="106">
                  <c:v>23841</c:v>
                </c:pt>
                <c:pt idx="107">
                  <c:v>23853</c:v>
                </c:pt>
                <c:pt idx="108">
                  <c:v>23956</c:v>
                </c:pt>
                <c:pt idx="109">
                  <c:v>23980</c:v>
                </c:pt>
                <c:pt idx="110">
                  <c:v>24091</c:v>
                </c:pt>
                <c:pt idx="111">
                  <c:v>24410</c:v>
                </c:pt>
                <c:pt idx="112">
                  <c:v>24514</c:v>
                </c:pt>
                <c:pt idx="113">
                  <c:v>25135</c:v>
                </c:pt>
                <c:pt idx="114">
                  <c:v>25171</c:v>
                </c:pt>
                <c:pt idx="115">
                  <c:v>25243</c:v>
                </c:pt>
                <c:pt idx="116">
                  <c:v>26949</c:v>
                </c:pt>
                <c:pt idx="117">
                  <c:v>29375.5</c:v>
                </c:pt>
                <c:pt idx="118">
                  <c:v>29475</c:v>
                </c:pt>
                <c:pt idx="119">
                  <c:v>29478.5</c:v>
                </c:pt>
                <c:pt idx="120">
                  <c:v>29480</c:v>
                </c:pt>
                <c:pt idx="121">
                  <c:v>29971</c:v>
                </c:pt>
                <c:pt idx="122">
                  <c:v>30070.5</c:v>
                </c:pt>
                <c:pt idx="123">
                  <c:v>30078</c:v>
                </c:pt>
                <c:pt idx="124">
                  <c:v>31328.5</c:v>
                </c:pt>
                <c:pt idx="125">
                  <c:v>31768</c:v>
                </c:pt>
                <c:pt idx="126">
                  <c:v>32061</c:v>
                </c:pt>
                <c:pt idx="127">
                  <c:v>32088</c:v>
                </c:pt>
                <c:pt idx="128">
                  <c:v>32722</c:v>
                </c:pt>
                <c:pt idx="129">
                  <c:v>33123.5</c:v>
                </c:pt>
                <c:pt idx="130">
                  <c:v>33128.5</c:v>
                </c:pt>
                <c:pt idx="131">
                  <c:v>33175</c:v>
                </c:pt>
                <c:pt idx="132">
                  <c:v>33180</c:v>
                </c:pt>
                <c:pt idx="133">
                  <c:v>33228</c:v>
                </c:pt>
                <c:pt idx="134">
                  <c:v>33238.5</c:v>
                </c:pt>
                <c:pt idx="135">
                  <c:v>33238.5</c:v>
                </c:pt>
                <c:pt idx="136">
                  <c:v>33288</c:v>
                </c:pt>
                <c:pt idx="137">
                  <c:v>33295</c:v>
                </c:pt>
                <c:pt idx="138">
                  <c:v>33300</c:v>
                </c:pt>
                <c:pt idx="139">
                  <c:v>33353</c:v>
                </c:pt>
                <c:pt idx="140">
                  <c:v>33356.5</c:v>
                </c:pt>
                <c:pt idx="141">
                  <c:v>33360</c:v>
                </c:pt>
                <c:pt idx="142">
                  <c:v>33370.5</c:v>
                </c:pt>
                <c:pt idx="143">
                  <c:v>33780.5</c:v>
                </c:pt>
                <c:pt idx="144">
                  <c:v>33815</c:v>
                </c:pt>
                <c:pt idx="145">
                  <c:v>33818.5</c:v>
                </c:pt>
                <c:pt idx="146">
                  <c:v>33827</c:v>
                </c:pt>
                <c:pt idx="147">
                  <c:v>33835.5</c:v>
                </c:pt>
                <c:pt idx="148">
                  <c:v>33851</c:v>
                </c:pt>
                <c:pt idx="149">
                  <c:v>33938.5</c:v>
                </c:pt>
                <c:pt idx="150">
                  <c:v>33960.5</c:v>
                </c:pt>
                <c:pt idx="151">
                  <c:v>34294</c:v>
                </c:pt>
                <c:pt idx="152">
                  <c:v>34398</c:v>
                </c:pt>
                <c:pt idx="153">
                  <c:v>34398.5</c:v>
                </c:pt>
                <c:pt idx="154">
                  <c:v>34398.5</c:v>
                </c:pt>
                <c:pt idx="155">
                  <c:v>34398.5</c:v>
                </c:pt>
                <c:pt idx="156">
                  <c:v>34595.5</c:v>
                </c:pt>
                <c:pt idx="157">
                  <c:v>34595.5</c:v>
                </c:pt>
                <c:pt idx="158">
                  <c:v>34607.5</c:v>
                </c:pt>
                <c:pt idx="159">
                  <c:v>35002.5</c:v>
                </c:pt>
                <c:pt idx="160">
                  <c:v>35002.5</c:v>
                </c:pt>
                <c:pt idx="161">
                  <c:v>35002.5</c:v>
                </c:pt>
                <c:pt idx="162">
                  <c:v>35003</c:v>
                </c:pt>
                <c:pt idx="163">
                  <c:v>35114</c:v>
                </c:pt>
                <c:pt idx="164">
                  <c:v>35117.5</c:v>
                </c:pt>
                <c:pt idx="165">
                  <c:v>35126</c:v>
                </c:pt>
                <c:pt idx="166">
                  <c:v>35159</c:v>
                </c:pt>
                <c:pt idx="167">
                  <c:v>35218.5</c:v>
                </c:pt>
                <c:pt idx="168">
                  <c:v>35218.5</c:v>
                </c:pt>
                <c:pt idx="169">
                  <c:v>35218.5</c:v>
                </c:pt>
                <c:pt idx="170">
                  <c:v>35577.5</c:v>
                </c:pt>
                <c:pt idx="171">
                  <c:v>35589.5</c:v>
                </c:pt>
                <c:pt idx="172">
                  <c:v>35613.5</c:v>
                </c:pt>
                <c:pt idx="173">
                  <c:v>35622</c:v>
                </c:pt>
                <c:pt idx="174">
                  <c:v>35630.5</c:v>
                </c:pt>
                <c:pt idx="175">
                  <c:v>35630.5</c:v>
                </c:pt>
                <c:pt idx="176">
                  <c:v>35661.5</c:v>
                </c:pt>
                <c:pt idx="177">
                  <c:v>35661.5</c:v>
                </c:pt>
                <c:pt idx="178">
                  <c:v>35765</c:v>
                </c:pt>
                <c:pt idx="179">
                  <c:v>35790</c:v>
                </c:pt>
                <c:pt idx="180">
                  <c:v>35790</c:v>
                </c:pt>
                <c:pt idx="181">
                  <c:v>35790</c:v>
                </c:pt>
                <c:pt idx="182">
                  <c:v>35793</c:v>
                </c:pt>
                <c:pt idx="183">
                  <c:v>35805</c:v>
                </c:pt>
                <c:pt idx="184">
                  <c:v>35822.5</c:v>
                </c:pt>
                <c:pt idx="185">
                  <c:v>35829.5</c:v>
                </c:pt>
                <c:pt idx="186">
                  <c:v>35829.5</c:v>
                </c:pt>
                <c:pt idx="187">
                  <c:v>36254</c:v>
                </c:pt>
                <c:pt idx="188">
                  <c:v>36262</c:v>
                </c:pt>
                <c:pt idx="189">
                  <c:v>36278</c:v>
                </c:pt>
                <c:pt idx="190">
                  <c:v>36313.5</c:v>
                </c:pt>
                <c:pt idx="191">
                  <c:v>36362</c:v>
                </c:pt>
                <c:pt idx="192">
                  <c:v>36379</c:v>
                </c:pt>
                <c:pt idx="193">
                  <c:v>36422</c:v>
                </c:pt>
                <c:pt idx="194">
                  <c:v>36497</c:v>
                </c:pt>
                <c:pt idx="195">
                  <c:v>36521</c:v>
                </c:pt>
                <c:pt idx="196">
                  <c:v>36940</c:v>
                </c:pt>
                <c:pt idx="197">
                  <c:v>37000</c:v>
                </c:pt>
                <c:pt idx="198">
                  <c:v>37041</c:v>
                </c:pt>
                <c:pt idx="199">
                  <c:v>37041</c:v>
                </c:pt>
                <c:pt idx="200">
                  <c:v>37041</c:v>
                </c:pt>
                <c:pt idx="201">
                  <c:v>37062</c:v>
                </c:pt>
                <c:pt idx="202">
                  <c:v>37062</c:v>
                </c:pt>
                <c:pt idx="203">
                  <c:v>37511.5</c:v>
                </c:pt>
                <c:pt idx="204">
                  <c:v>37544</c:v>
                </c:pt>
                <c:pt idx="205">
                  <c:v>37691.5</c:v>
                </c:pt>
                <c:pt idx="206">
                  <c:v>37697</c:v>
                </c:pt>
                <c:pt idx="207">
                  <c:v>38256</c:v>
                </c:pt>
                <c:pt idx="208">
                  <c:v>38256</c:v>
                </c:pt>
                <c:pt idx="209">
                  <c:v>38256</c:v>
                </c:pt>
                <c:pt idx="210">
                  <c:v>38313</c:v>
                </c:pt>
                <c:pt idx="211">
                  <c:v>38337</c:v>
                </c:pt>
                <c:pt idx="212">
                  <c:v>15452</c:v>
                </c:pt>
                <c:pt idx="213">
                  <c:v>19457</c:v>
                </c:pt>
                <c:pt idx="214">
                  <c:v>16260</c:v>
                </c:pt>
                <c:pt idx="215">
                  <c:v>36968.5</c:v>
                </c:pt>
                <c:pt idx="216">
                  <c:v>15728</c:v>
                </c:pt>
                <c:pt idx="217">
                  <c:v>16483</c:v>
                </c:pt>
                <c:pt idx="218">
                  <c:v>16871</c:v>
                </c:pt>
                <c:pt idx="219">
                  <c:v>18194</c:v>
                </c:pt>
                <c:pt idx="220">
                  <c:v>18362</c:v>
                </c:pt>
                <c:pt idx="221">
                  <c:v>18733</c:v>
                </c:pt>
                <c:pt idx="222">
                  <c:v>20092</c:v>
                </c:pt>
                <c:pt idx="223">
                  <c:v>20888</c:v>
                </c:pt>
                <c:pt idx="224">
                  <c:v>26845</c:v>
                </c:pt>
                <c:pt idx="225">
                  <c:v>35218.5</c:v>
                </c:pt>
                <c:pt idx="226">
                  <c:v>36970</c:v>
                </c:pt>
                <c:pt idx="227">
                  <c:v>35661.5</c:v>
                </c:pt>
                <c:pt idx="228">
                  <c:v>35790</c:v>
                </c:pt>
                <c:pt idx="229">
                  <c:v>38256</c:v>
                </c:pt>
                <c:pt idx="230">
                  <c:v>27576</c:v>
                </c:pt>
                <c:pt idx="231">
                  <c:v>30078</c:v>
                </c:pt>
                <c:pt idx="232">
                  <c:v>30771</c:v>
                </c:pt>
                <c:pt idx="233">
                  <c:v>31378</c:v>
                </c:pt>
                <c:pt idx="234">
                  <c:v>31435</c:v>
                </c:pt>
                <c:pt idx="235">
                  <c:v>32041</c:v>
                </c:pt>
                <c:pt idx="236">
                  <c:v>32046</c:v>
                </c:pt>
                <c:pt idx="237">
                  <c:v>32561</c:v>
                </c:pt>
                <c:pt idx="238">
                  <c:v>32579</c:v>
                </c:pt>
                <c:pt idx="239">
                  <c:v>32675.5</c:v>
                </c:pt>
                <c:pt idx="240">
                  <c:v>32681</c:v>
                </c:pt>
                <c:pt idx="241">
                  <c:v>32789</c:v>
                </c:pt>
                <c:pt idx="242">
                  <c:v>33201</c:v>
                </c:pt>
                <c:pt idx="243">
                  <c:v>33992</c:v>
                </c:pt>
                <c:pt idx="244">
                  <c:v>34315</c:v>
                </c:pt>
                <c:pt idx="245">
                  <c:v>34363</c:v>
                </c:pt>
                <c:pt idx="246">
                  <c:v>34513</c:v>
                </c:pt>
                <c:pt idx="247">
                  <c:v>34595.5</c:v>
                </c:pt>
                <c:pt idx="248">
                  <c:v>34595.5</c:v>
                </c:pt>
                <c:pt idx="249">
                  <c:v>35002.5</c:v>
                </c:pt>
                <c:pt idx="250">
                  <c:v>35002.5</c:v>
                </c:pt>
                <c:pt idx="251">
                  <c:v>35002.5</c:v>
                </c:pt>
                <c:pt idx="252">
                  <c:v>35218.5</c:v>
                </c:pt>
                <c:pt idx="253">
                  <c:v>35218.5</c:v>
                </c:pt>
                <c:pt idx="254">
                  <c:v>35630.5</c:v>
                </c:pt>
                <c:pt idx="255">
                  <c:v>35630.5</c:v>
                </c:pt>
                <c:pt idx="256">
                  <c:v>35661.5</c:v>
                </c:pt>
                <c:pt idx="257">
                  <c:v>35661.5</c:v>
                </c:pt>
                <c:pt idx="258">
                  <c:v>35790</c:v>
                </c:pt>
                <c:pt idx="259">
                  <c:v>35790</c:v>
                </c:pt>
                <c:pt idx="260">
                  <c:v>35829.5</c:v>
                </c:pt>
                <c:pt idx="261">
                  <c:v>35829.5</c:v>
                </c:pt>
                <c:pt idx="262">
                  <c:v>35845</c:v>
                </c:pt>
                <c:pt idx="263">
                  <c:v>36332.5</c:v>
                </c:pt>
                <c:pt idx="264">
                  <c:v>36404.5</c:v>
                </c:pt>
                <c:pt idx="265">
                  <c:v>36459.5</c:v>
                </c:pt>
                <c:pt idx="266">
                  <c:v>36521</c:v>
                </c:pt>
                <c:pt idx="267">
                  <c:v>36872.5</c:v>
                </c:pt>
                <c:pt idx="268">
                  <c:v>37003.5</c:v>
                </c:pt>
                <c:pt idx="269">
                  <c:v>37031</c:v>
                </c:pt>
                <c:pt idx="270">
                  <c:v>37048</c:v>
                </c:pt>
                <c:pt idx="271">
                  <c:v>37125</c:v>
                </c:pt>
                <c:pt idx="272">
                  <c:v>37697</c:v>
                </c:pt>
                <c:pt idx="273">
                  <c:v>33238.5</c:v>
                </c:pt>
                <c:pt idx="274">
                  <c:v>33818.5</c:v>
                </c:pt>
                <c:pt idx="275">
                  <c:v>33960.5</c:v>
                </c:pt>
                <c:pt idx="276">
                  <c:v>34398.5</c:v>
                </c:pt>
                <c:pt idx="277">
                  <c:v>34398.5</c:v>
                </c:pt>
                <c:pt idx="278">
                  <c:v>34398.5</c:v>
                </c:pt>
                <c:pt idx="279">
                  <c:v>34595.5</c:v>
                </c:pt>
                <c:pt idx="280">
                  <c:v>34595.5</c:v>
                </c:pt>
                <c:pt idx="281">
                  <c:v>35002.5</c:v>
                </c:pt>
                <c:pt idx="282">
                  <c:v>35002.5</c:v>
                </c:pt>
                <c:pt idx="283">
                  <c:v>35218.5</c:v>
                </c:pt>
                <c:pt idx="284">
                  <c:v>35218.5</c:v>
                </c:pt>
                <c:pt idx="285">
                  <c:v>35218.5</c:v>
                </c:pt>
                <c:pt idx="286">
                  <c:v>35661.5</c:v>
                </c:pt>
                <c:pt idx="287">
                  <c:v>35790</c:v>
                </c:pt>
                <c:pt idx="288">
                  <c:v>35829.5</c:v>
                </c:pt>
                <c:pt idx="289">
                  <c:v>35829.5</c:v>
                </c:pt>
                <c:pt idx="290">
                  <c:v>38256</c:v>
                </c:pt>
                <c:pt idx="291">
                  <c:v>38256</c:v>
                </c:pt>
                <c:pt idx="292">
                  <c:v>35790</c:v>
                </c:pt>
              </c:numCache>
            </c:numRef>
          </c:xVal>
          <c:yVal>
            <c:numRef>
              <c:f>'A (old)'!$U$21:$U$928</c:f>
              <c:numCache>
                <c:formatCode>General</c:formatCode>
                <c:ptCount val="908"/>
                <c:pt idx="0">
                  <c:v>-3.202123340410451E-3</c:v>
                </c:pt>
                <c:pt idx="1">
                  <c:v>-1.0128042799730098E-2</c:v>
                </c:pt>
                <c:pt idx="2">
                  <c:v>2.5136988394451193E-3</c:v>
                </c:pt>
                <c:pt idx="3">
                  <c:v>8.1431803232179349E-3</c:v>
                </c:pt>
                <c:pt idx="4">
                  <c:v>6.7845337886834611E-3</c:v>
                </c:pt>
                <c:pt idx="5">
                  <c:v>-1.2865009230061829E-2</c:v>
                </c:pt>
                <c:pt idx="6">
                  <c:v>5.0168694083780711E-3</c:v>
                </c:pt>
                <c:pt idx="7">
                  <c:v>-6.0045603347127878E-4</c:v>
                </c:pt>
                <c:pt idx="8">
                  <c:v>-8.5134266779374693E-3</c:v>
                </c:pt>
                <c:pt idx="9">
                  <c:v>1.2486573322702815E-2</c:v>
                </c:pt>
                <c:pt idx="10">
                  <c:v>-5.7765330764846922E-3</c:v>
                </c:pt>
                <c:pt idx="11">
                  <c:v>2.87685584714805E-2</c:v>
                </c:pt>
                <c:pt idx="12">
                  <c:v>2.8598063359793514E-2</c:v>
                </c:pt>
                <c:pt idx="13">
                  <c:v>-7.8653720040892851E-3</c:v>
                </c:pt>
                <c:pt idx="14">
                  <c:v>-2.9589111437398202E-4</c:v>
                </c:pt>
                <c:pt idx="15">
                  <c:v>-2.5632034156615066E-2</c:v>
                </c:pt>
                <c:pt idx="16">
                  <c:v>-2.912218447992241E-2</c:v>
                </c:pt>
                <c:pt idx="17">
                  <c:v>-2.7370426038711614E-2</c:v>
                </c:pt>
                <c:pt idx="18">
                  <c:v>-1.4370426039701144E-2</c:v>
                </c:pt>
                <c:pt idx="19">
                  <c:v>-8.7067964368268101E-3</c:v>
                </c:pt>
                <c:pt idx="20">
                  <c:v>2.6310420666232973E-4</c:v>
                </c:pt>
                <c:pt idx="21">
                  <c:v>1.5447917008051756E-2</c:v>
                </c:pt>
                <c:pt idx="22">
                  <c:v>6.8534963174342132E-3</c:v>
                </c:pt>
                <c:pt idx="23">
                  <c:v>5.6794645164806243E-4</c:v>
                </c:pt>
                <c:pt idx="24">
                  <c:v>-9.0587834695775547E-3</c:v>
                </c:pt>
                <c:pt idx="25">
                  <c:v>2.1314450083275736E-2</c:v>
                </c:pt>
                <c:pt idx="26">
                  <c:v>-4.1929810723226012E-3</c:v>
                </c:pt>
                <c:pt idx="27">
                  <c:v>1.8299003229459369E-2</c:v>
                </c:pt>
                <c:pt idx="28">
                  <c:v>-5.1334540048512288E-3</c:v>
                </c:pt>
                <c:pt idx="29">
                  <c:v>-1.6318054006653503E-2</c:v>
                </c:pt>
                <c:pt idx="30">
                  <c:v>1.5943230081706967E-2</c:v>
                </c:pt>
                <c:pt idx="31">
                  <c:v>-1.7494901255063724E-2</c:v>
                </c:pt>
                <c:pt idx="32">
                  <c:v>5.0509874860335795E-4</c:v>
                </c:pt>
                <c:pt idx="33">
                  <c:v>2.2023182757202185E-2</c:v>
                </c:pt>
                <c:pt idx="34">
                  <c:v>-1.9545383289052342E-3</c:v>
                </c:pt>
                <c:pt idx="35">
                  <c:v>-1.0182806177902071E-2</c:v>
                </c:pt>
                <c:pt idx="36">
                  <c:v>-1.8546692272572544E-2</c:v>
                </c:pt>
                <c:pt idx="37">
                  <c:v>-8.9062938917211041E-3</c:v>
                </c:pt>
                <c:pt idx="38">
                  <c:v>-1.1738736722778042E-2</c:v>
                </c:pt>
                <c:pt idx="39">
                  <c:v>-1.0334768469644977E-2</c:v>
                </c:pt>
                <c:pt idx="40">
                  <c:v>1.0665231530995307E-2</c:v>
                </c:pt>
                <c:pt idx="41">
                  <c:v>-3.1260903285453466E-2</c:v>
                </c:pt>
                <c:pt idx="42">
                  <c:v>-7.9032044618765271E-3</c:v>
                </c:pt>
                <c:pt idx="43">
                  <c:v>-1.8933127518652615E-2</c:v>
                </c:pt>
                <c:pt idx="44">
                  <c:v>-7.8661489025291798E-3</c:v>
                </c:pt>
                <c:pt idx="45">
                  <c:v>-3.7661489042404859E-3</c:v>
                </c:pt>
                <c:pt idx="46">
                  <c:v>2.0691380461856968E-2</c:v>
                </c:pt>
                <c:pt idx="47">
                  <c:v>1.3777131823027755E-2</c:v>
                </c:pt>
                <c:pt idx="48">
                  <c:v>-1.662558297069515E-3</c:v>
                </c:pt>
                <c:pt idx="49">
                  <c:v>-5.2617880410005492E-3</c:v>
                </c:pt>
                <c:pt idx="50">
                  <c:v>6.1389758790417852E-3</c:v>
                </c:pt>
                <c:pt idx="51">
                  <c:v>1.7138975877644801E-2</c:v>
                </c:pt>
                <c:pt idx="52">
                  <c:v>-7.3804931592291925E-3</c:v>
                </c:pt>
                <c:pt idx="53">
                  <c:v>-1.5899965300776607E-2</c:v>
                </c:pt>
                <c:pt idx="54">
                  <c:v>1.9585986734980458E-2</c:v>
                </c:pt>
                <c:pt idx="55">
                  <c:v>7.5469603183115751E-3</c:v>
                </c:pt>
                <c:pt idx="56">
                  <c:v>-1.2402737065483926E-2</c:v>
                </c:pt>
                <c:pt idx="57">
                  <c:v>8.878829726668213E-3</c:v>
                </c:pt>
                <c:pt idx="58">
                  <c:v>-8.8159028450719087E-3</c:v>
                </c:pt>
                <c:pt idx="59">
                  <c:v>-1.5440556427703854E-3</c:v>
                </c:pt>
                <c:pt idx="60">
                  <c:v>-1.1698764581145474E-3</c:v>
                </c:pt>
                <c:pt idx="61">
                  <c:v>-3.6007716730748915E-2</c:v>
                </c:pt>
                <c:pt idx="62">
                  <c:v>-2.9103529642919502E-2</c:v>
                </c:pt>
                <c:pt idx="63">
                  <c:v>-4.641383953536822E-2</c:v>
                </c:pt>
                <c:pt idx="64">
                  <c:v>1.4556954791672868E-2</c:v>
                </c:pt>
                <c:pt idx="65">
                  <c:v>-3.3247782335462175E-3</c:v>
                </c:pt>
                <c:pt idx="66">
                  <c:v>-2.3247782369804695E-3</c:v>
                </c:pt>
                <c:pt idx="67">
                  <c:v>5.675221764649345E-3</c:v>
                </c:pt>
                <c:pt idx="68">
                  <c:v>-2.6143910104869661E-3</c:v>
                </c:pt>
                <c:pt idx="69">
                  <c:v>-9.7534401129817372E-4</c:v>
                </c:pt>
                <c:pt idx="70">
                  <c:v>-8.3676668731000117E-3</c:v>
                </c:pt>
                <c:pt idx="71">
                  <c:v>-3.3574534269477749E-2</c:v>
                </c:pt>
                <c:pt idx="72">
                  <c:v>-5.7152172470359176E-3</c:v>
                </c:pt>
                <c:pt idx="73">
                  <c:v>-2.9716741014841515E-3</c:v>
                </c:pt>
                <c:pt idx="74">
                  <c:v>7.3941461061266534E-3</c:v>
                </c:pt>
                <c:pt idx="75">
                  <c:v>1.7654525288865176E-2</c:v>
                </c:pt>
                <c:pt idx="76">
                  <c:v>-1.6918686421785456E-3</c:v>
                </c:pt>
                <c:pt idx="77">
                  <c:v>2.3081313586363617E-3</c:v>
                </c:pt>
                <c:pt idx="78">
                  <c:v>-1.2391748490020189E-2</c:v>
                </c:pt>
                <c:pt idx="79">
                  <c:v>-4.3917484883903742E-3</c:v>
                </c:pt>
                <c:pt idx="80">
                  <c:v>4.7558757908165057E-3</c:v>
                </c:pt>
                <c:pt idx="81">
                  <c:v>-3.7972524066312748E-3</c:v>
                </c:pt>
                <c:pt idx="82">
                  <c:v>8.5283011292092252E-3</c:v>
                </c:pt>
                <c:pt idx="83">
                  <c:v>1.6856247654943556E-3</c:v>
                </c:pt>
                <c:pt idx="84">
                  <c:v>-5.8326885338798214E-3</c:v>
                </c:pt>
                <c:pt idx="85">
                  <c:v>1.1673114639082875E-3</c:v>
                </c:pt>
                <c:pt idx="86">
                  <c:v>8.5769382155246286E-3</c:v>
                </c:pt>
                <c:pt idx="87">
                  <c:v>3.7890451818474134E-3</c:v>
                </c:pt>
                <c:pt idx="88">
                  <c:v>-1.3988246352254916E-2</c:v>
                </c:pt>
                <c:pt idx="89">
                  <c:v>-1.321702771824336E-2</c:v>
                </c:pt>
                <c:pt idx="90">
                  <c:v>1.7029868308348628E-3</c:v>
                </c:pt>
                <c:pt idx="91">
                  <c:v>1.1449288369343863E-3</c:v>
                </c:pt>
                <c:pt idx="92">
                  <c:v>1.7986836946796037E-2</c:v>
                </c:pt>
                <c:pt idx="93">
                  <c:v>2.5293028950321927E-2</c:v>
                </c:pt>
                <c:pt idx="94">
                  <c:v>-6.2426719306906131E-3</c:v>
                </c:pt>
                <c:pt idx="95">
                  <c:v>-7.2035340176339197E-3</c:v>
                </c:pt>
                <c:pt idx="96">
                  <c:v>-1.6215046484593029E-2</c:v>
                </c:pt>
                <c:pt idx="98">
                  <c:v>-9.5322212807160828E-3</c:v>
                </c:pt>
                <c:pt idx="99">
                  <c:v>-8.6914313250376213E-3</c:v>
                </c:pt>
                <c:pt idx="100">
                  <c:v>-5.3868178986083148E-3</c:v>
                </c:pt>
                <c:pt idx="101">
                  <c:v>1.1440095462072863E-2</c:v>
                </c:pt>
                <c:pt idx="102">
                  <c:v>1.5193571775383913E-2</c:v>
                </c:pt>
                <c:pt idx="103">
                  <c:v>9.0077276262247458E-3</c:v>
                </c:pt>
                <c:pt idx="104">
                  <c:v>2.8473110011156544E-3</c:v>
                </c:pt>
                <c:pt idx="105">
                  <c:v>1.0310663529524922E-2</c:v>
                </c:pt>
                <c:pt idx="106">
                  <c:v>1.5292607808135295E-2</c:v>
                </c:pt>
                <c:pt idx="107">
                  <c:v>5.5954188953686729E-3</c:v>
                </c:pt>
                <c:pt idx="108">
                  <c:v>-7.056955247775068E-3</c:v>
                </c:pt>
                <c:pt idx="109">
                  <c:v>7.5479301486515299E-3</c:v>
                </c:pt>
                <c:pt idx="110">
                  <c:v>6.3936241894309298E-3</c:v>
                </c:pt>
                <c:pt idx="111">
                  <c:v>3.8606956135123494E-3</c:v>
                </c:pt>
                <c:pt idx="112">
                  <c:v>-3.5311688916433714E-3</c:v>
                </c:pt>
                <c:pt idx="113">
                  <c:v>4.2352963880163963E-3</c:v>
                </c:pt>
                <c:pt idx="114">
                  <c:v>8.1318012643411403E-3</c:v>
                </c:pt>
                <c:pt idx="115">
                  <c:v>-1.3076175412449889E-2</c:v>
                </c:pt>
                <c:pt idx="116">
                  <c:v>-5.4999616915866467E-3</c:v>
                </c:pt>
                <c:pt idx="117">
                  <c:v>-1.4606108478900509E-3</c:v>
                </c:pt>
                <c:pt idx="118">
                  <c:v>-2.7056197892652845E-3</c:v>
                </c:pt>
                <c:pt idx="119">
                  <c:v>9.0270099456632447E-4</c:v>
                </c:pt>
                <c:pt idx="120">
                  <c:v>-6.8659104458926312E-4</c:v>
                </c:pt>
                <c:pt idx="121">
                  <c:v>1.1711382723422759E-3</c:v>
                </c:pt>
                <c:pt idx="122">
                  <c:v>4.1510965072546757E-3</c:v>
                </c:pt>
                <c:pt idx="123">
                  <c:v>2.833504124810135E-3</c:v>
                </c:pt>
                <c:pt idx="124">
                  <c:v>-8.9129129590720391E-4</c:v>
                </c:pt>
                <c:pt idx="125">
                  <c:v>-1.0845634974296914E-3</c:v>
                </c:pt>
                <c:pt idx="126">
                  <c:v>3.4593625576579135E-3</c:v>
                </c:pt>
                <c:pt idx="127">
                  <c:v>2.0343279849633078E-3</c:v>
                </c:pt>
                <c:pt idx="128">
                  <c:v>6.7562806169847028E-3</c:v>
                </c:pt>
                <c:pt idx="129">
                  <c:v>-1.7616582784681506E-3</c:v>
                </c:pt>
                <c:pt idx="130">
                  <c:v>2.7421784499909174E-6</c:v>
                </c:pt>
                <c:pt idx="131">
                  <c:v>4.2913627114428282E-3</c:v>
                </c:pt>
                <c:pt idx="132">
                  <c:v>-1.3443021566195562E-3</c:v>
                </c:pt>
                <c:pt idx="133">
                  <c:v>-3.4700759823176608E-4</c:v>
                </c:pt>
                <c:pt idx="134">
                  <c:v>-1.3820523279425706E-3</c:v>
                </c:pt>
                <c:pt idx="135">
                  <c:v>-5.9205232970975519E-4</c:v>
                </c:pt>
                <c:pt idx="136">
                  <c:v>-3.6762114085718556E-3</c:v>
                </c:pt>
                <c:pt idx="137">
                  <c:v>-2.4663446776423265E-3</c:v>
                </c:pt>
                <c:pt idx="138">
                  <c:v>-2.6021617644195749E-3</c:v>
                </c:pt>
                <c:pt idx="139">
                  <c:v>-2.7422128922947597E-3</c:v>
                </c:pt>
                <c:pt idx="140">
                  <c:v>-9.8733569156775336E-4</c:v>
                </c:pt>
                <c:pt idx="141">
                  <c:v>-2.5324616099962338E-3</c:v>
                </c:pt>
                <c:pt idx="142">
                  <c:v>1.0321420200771758E-3</c:v>
                </c:pt>
                <c:pt idx="143">
                  <c:v>-1.233777226483837E-3</c:v>
                </c:pt>
                <c:pt idx="144">
                  <c:v>-1.5252938332543514E-3</c:v>
                </c:pt>
                <c:pt idx="145">
                  <c:v>-5.608268779230402E-4</c:v>
                </c:pt>
                <c:pt idx="146">
                  <c:v>-2.4528486513668429E-3</c:v>
                </c:pt>
                <c:pt idx="147">
                  <c:v>-1.8348887495592686E-3</c:v>
                </c:pt>
                <c:pt idx="148">
                  <c:v>-7.0806789343448584E-4</c:v>
                </c:pt>
                <c:pt idx="149">
                  <c:v>6.5187434338682959E-4</c:v>
                </c:pt>
                <c:pt idx="150">
                  <c:v>-1.8936006516204196E-4</c:v>
                </c:pt>
                <c:pt idx="151">
                  <c:v>1.8714331975267229E-3</c:v>
                </c:pt>
                <c:pt idx="152">
                  <c:v>3.1187722701742221E-3</c:v>
                </c:pt>
                <c:pt idx="153">
                  <c:v>3.5050509244030775E-3</c:v>
                </c:pt>
                <c:pt idx="154">
                  <c:v>5.1850509183424959E-3</c:v>
                </c:pt>
                <c:pt idx="155">
                  <c:v>6.1950509182936014E-3</c:v>
                </c:pt>
                <c:pt idx="156">
                  <c:v>7.0339057366830271E-3</c:v>
                </c:pt>
                <c:pt idx="157">
                  <c:v>7.6339057360776674E-3</c:v>
                </c:pt>
                <c:pt idx="158">
                  <c:v>8.4139746779711422E-3</c:v>
                </c:pt>
                <c:pt idx="159">
                  <c:v>3.6833503421608849E-3</c:v>
                </c:pt>
                <c:pt idx="160">
                  <c:v>4.1833503440817377E-3</c:v>
                </c:pt>
                <c:pt idx="161">
                  <c:v>5.583350345094551E-3</c:v>
                </c:pt>
                <c:pt idx="162">
                  <c:v>2.9695523115832179E-3</c:v>
                </c:pt>
                <c:pt idx="163">
                  <c:v>-9.5179839424183732E-5</c:v>
                </c:pt>
                <c:pt idx="164">
                  <c:v>1.1758133626498204E-2</c:v>
                </c:pt>
                <c:pt idx="165">
                  <c:v>8.7331052502580275E-4</c:v>
                </c:pt>
                <c:pt idx="166">
                  <c:v>1.8614706543982201E-3</c:v>
                </c:pt>
                <c:pt idx="167">
                  <c:v>1.1466975697734944E-3</c:v>
                </c:pt>
                <c:pt idx="168">
                  <c:v>1.9466975713916673E-3</c:v>
                </c:pt>
                <c:pt idx="169">
                  <c:v>2.4466975733125201E-3</c:v>
                </c:pt>
                <c:pt idx="170">
                  <c:v>-4.7762862390716143E-3</c:v>
                </c:pt>
                <c:pt idx="171">
                  <c:v>-3.6092070008582056E-3</c:v>
                </c:pt>
                <c:pt idx="172">
                  <c:v>-3.3751581172471179E-3</c:v>
                </c:pt>
                <c:pt idx="173">
                  <c:v>-4.1610508555960657E-3</c:v>
                </c:pt>
                <c:pt idx="174">
                  <c:v>-5.7369619153641582E-3</c:v>
                </c:pt>
                <c:pt idx="175">
                  <c:v>-5.0369619184957304E-3</c:v>
                </c:pt>
                <c:pt idx="176">
                  <c:v>-4.5374987795353261E-3</c:v>
                </c:pt>
                <c:pt idx="177">
                  <c:v>-3.7374987779171531E-3</c:v>
                </c:pt>
                <c:pt idx="178">
                  <c:v>-3.9323474285953286E-3</c:v>
                </c:pt>
                <c:pt idx="179">
                  <c:v>-4.4671628279516068E-3</c:v>
                </c:pt>
                <c:pt idx="180">
                  <c:v>-4.1671628282542866E-3</c:v>
                </c:pt>
                <c:pt idx="181">
                  <c:v>-4.0671628235045415E-3</c:v>
                </c:pt>
                <c:pt idx="182">
                  <c:v>-3.9105513339397768E-3</c:v>
                </c:pt>
                <c:pt idx="183">
                  <c:v>-5.7441281909855479E-3</c:v>
                </c:pt>
                <c:pt idx="184">
                  <c:v>-2.9806599206705781E-3</c:v>
                </c:pt>
                <c:pt idx="185">
                  <c:v>-2.325294361801164E-3</c:v>
                </c:pt>
                <c:pt idx="186">
                  <c:v>-1.2252943604856709E-3</c:v>
                </c:pt>
                <c:pt idx="187">
                  <c:v>-1.451719522796574E-3</c:v>
                </c:pt>
                <c:pt idx="188">
                  <c:v>-1.0750357048626147E-3</c:v>
                </c:pt>
                <c:pt idx="189">
                  <c:v>-1.2217167874561397E-3</c:v>
                </c:pt>
                <c:pt idx="190">
                  <c:v>2.836977632797083E-3</c:v>
                </c:pt>
                <c:pt idx="191">
                  <c:v>-1.2678580591577726E-3</c:v>
                </c:pt>
                <c:pt idx="192">
                  <c:v>-5.4289017682471186E-4</c:v>
                </c:pt>
                <c:pt idx="193">
                  <c:v>7.5523072570746197E-4</c:v>
                </c:pt>
                <c:pt idx="194">
                  <c:v>1.5578072967113027E-3</c:v>
                </c:pt>
                <c:pt idx="195">
                  <c:v>3.106330397967913E-3</c:v>
                </c:pt>
                <c:pt idx="196">
                  <c:v>3.739916492305706E-3</c:v>
                </c:pt>
                <c:pt idx="197">
                  <c:v>3.5542066453662091E-3</c:v>
                </c:pt>
                <c:pt idx="198">
                  <c:v>2.8017796205389994E-3</c:v>
                </c:pt>
                <c:pt idx="199">
                  <c:v>3.7017796196309599E-3</c:v>
                </c:pt>
                <c:pt idx="200">
                  <c:v>3.9017796218544926E-3</c:v>
                </c:pt>
                <c:pt idx="201">
                  <c:v>2.5113469542373257E-3</c:v>
                </c:pt>
                <c:pt idx="202">
                  <c:v>2.5113469542373257E-3</c:v>
                </c:pt>
                <c:pt idx="203">
                  <c:v>-3.0035521006354093E-3</c:v>
                </c:pt>
                <c:pt idx="204">
                  <c:v>-5.5712438845343937E-3</c:v>
                </c:pt>
                <c:pt idx="205">
                  <c:v>4.1047929227726321E-4</c:v>
                </c:pt>
                <c:pt idx="206">
                  <c:v>-7.0950547279993448E-3</c:v>
                </c:pt>
                <c:pt idx="207">
                  <c:v>-5.1229964796585259E-3</c:v>
                </c:pt>
                <c:pt idx="208">
                  <c:v>-4.8329964760706057E-3</c:v>
                </c:pt>
                <c:pt idx="209">
                  <c:v>-4.5229964802638856E-3</c:v>
                </c:pt>
                <c:pt idx="210">
                  <c:v>-4.3634303417627585E-3</c:v>
                </c:pt>
                <c:pt idx="211">
                  <c:v>-3.2459648896842608E-3</c:v>
                </c:pt>
                <c:pt idx="212">
                  <c:v>-2.5877629918474102E-3</c:v>
                </c:pt>
                <c:pt idx="213">
                  <c:v>-8.7791205751261876E-3</c:v>
                </c:pt>
                <c:pt idx="214">
                  <c:v>-1.2560354605008418E-2</c:v>
                </c:pt>
                <c:pt idx="215">
                  <c:v>7.0893181997568194E-3</c:v>
                </c:pt>
                <c:pt idx="216">
                  <c:v>-2.9044922948435938E-2</c:v>
                </c:pt>
                <c:pt idx="217">
                  <c:v>-2.676017346353662E-2</c:v>
                </c:pt>
                <c:pt idx="218">
                  <c:v>-1.8263474017423242E-2</c:v>
                </c:pt>
                <c:pt idx="219">
                  <c:v>-1.6009047512424993E-2</c:v>
                </c:pt>
                <c:pt idx="220">
                  <c:v>-1.5532324429723469E-2</c:v>
                </c:pt>
                <c:pt idx="221">
                  <c:v>-2.49215945343732E-2</c:v>
                </c:pt>
                <c:pt idx="222">
                  <c:v>-3.0349266942943317E-2</c:v>
                </c:pt>
                <c:pt idx="223">
                  <c:v>-4.0584844873446629E-2</c:v>
                </c:pt>
                <c:pt idx="224">
                  <c:v>-2.9043847967384115E-2</c:v>
                </c:pt>
                <c:pt idx="225">
                  <c:v>1.8666975734126373E-3</c:v>
                </c:pt>
                <c:pt idx="226">
                  <c:v>3.9971757362394361E-3</c:v>
                </c:pt>
                <c:pt idx="227">
                  <c:v>-4.507498776655211E-3</c:v>
                </c:pt>
                <c:pt idx="228">
                  <c:v>-4.0271628245150265E-3</c:v>
                </c:pt>
                <c:pt idx="229">
                  <c:v>-4.5429964797586431E-3</c:v>
                </c:pt>
                <c:pt idx="230">
                  <c:v>-9.7140478425947197E-4</c:v>
                </c:pt>
                <c:pt idx="231">
                  <c:v>2.9035041194038075E-3</c:v>
                </c:pt>
                <c:pt idx="232">
                  <c:v>6.2843866737174875E-3</c:v>
                </c:pt>
                <c:pt idx="233">
                  <c:v>-2.5614634766998601E-3</c:v>
                </c:pt>
                <c:pt idx="234">
                  <c:v>-3.0824318047720234E-3</c:v>
                </c:pt>
                <c:pt idx="235">
                  <c:v>-1.9036940307749356E-3</c:v>
                </c:pt>
                <c:pt idx="236">
                  <c:v>6.6207963402874215E-4</c:v>
                </c:pt>
                <c:pt idx="237">
                  <c:v>8.0027952645866235E-3</c:v>
                </c:pt>
                <c:pt idx="238">
                  <c:v>6.4171760431402658E-3</c:v>
                </c:pt>
                <c:pt idx="239">
                  <c:v>9.9623158415256263E-3</c:v>
                </c:pt>
                <c:pt idx="240">
                  <c:v>5.7637811368618092E-3</c:v>
                </c:pt>
                <c:pt idx="241">
                  <c:v>5.04554477118066E-3</c:v>
                </c:pt>
                <c:pt idx="242">
                  <c:v>-2.5141638571315045E-3</c:v>
                </c:pt>
                <c:pt idx="243">
                  <c:v>-1.7604321994616062E-3</c:v>
                </c:pt>
                <c:pt idx="244">
                  <c:v>1.8956362316553677E-3</c:v>
                </c:pt>
                <c:pt idx="245">
                  <c:v>2.6791087385502343E-3</c:v>
                </c:pt>
                <c:pt idx="246">
                  <c:v>2.4611927492973334E-3</c:v>
                </c:pt>
                <c:pt idx="247">
                  <c:v>6.9439057353186395E-3</c:v>
                </c:pt>
                <c:pt idx="248">
                  <c:v>7.5439057347132799E-3</c:v>
                </c:pt>
                <c:pt idx="249">
                  <c:v>3.6333503397860123E-3</c:v>
                </c:pt>
                <c:pt idx="250">
                  <c:v>4.1333503417068651E-3</c:v>
                </c:pt>
                <c:pt idx="251">
                  <c:v>5.5333503427196784E-3</c:v>
                </c:pt>
                <c:pt idx="252">
                  <c:v>1.0666975717944643E-3</c:v>
                </c:pt>
                <c:pt idx="253">
                  <c:v>2.3666975753334901E-3</c:v>
                </c:pt>
                <c:pt idx="254">
                  <c:v>-5.7469619114735582E-3</c:v>
                </c:pt>
                <c:pt idx="255">
                  <c:v>-5.0469619146051303E-3</c:v>
                </c:pt>
                <c:pt idx="256">
                  <c:v>-4.6074987741289986E-3</c:v>
                </c:pt>
                <c:pt idx="257">
                  <c:v>-3.8074987797867832E-3</c:v>
                </c:pt>
                <c:pt idx="258">
                  <c:v>-4.5271628264358793E-3</c:v>
                </c:pt>
                <c:pt idx="259">
                  <c:v>-4.2271628267385591E-3</c:v>
                </c:pt>
                <c:pt idx="260">
                  <c:v>-2.3752943641760366E-3</c:v>
                </c:pt>
                <c:pt idx="261">
                  <c:v>-1.2752943628605434E-3</c:v>
                </c:pt>
                <c:pt idx="262">
                  <c:v>-4.3563148810159963E-3</c:v>
                </c:pt>
                <c:pt idx="263">
                  <c:v>1.3062883512219292E-3</c:v>
                </c:pt>
                <c:pt idx="264">
                  <c:v>2.94424163609322E-4</c:v>
                </c:pt>
                <c:pt idx="265">
                  <c:v>4.8566973977034883E-3</c:v>
                </c:pt>
                <c:pt idx="266">
                  <c:v>3.0863303984731555E-3</c:v>
                </c:pt>
                <c:pt idx="267">
                  <c:v>5.6852483181929619E-3</c:v>
                </c:pt>
                <c:pt idx="268">
                  <c:v>3.0584537519626198E-4</c:v>
                </c:pt>
                <c:pt idx="269">
                  <c:v>3.482898702798054E-3</c:v>
                </c:pt>
                <c:pt idx="270">
                  <c:v>2.3049811590569319E-3</c:v>
                </c:pt>
                <c:pt idx="271">
                  <c:v>1.8393776367406772E-3</c:v>
                </c:pt>
                <c:pt idx="272">
                  <c:v>-7.1950547254731323E-3</c:v>
                </c:pt>
                <c:pt idx="273">
                  <c:v>-5.8205232632439763E-4</c:v>
                </c:pt>
                <c:pt idx="274">
                  <c:v>-5.7082687403244015E-4</c:v>
                </c:pt>
                <c:pt idx="275">
                  <c:v>-1.4936006617252695E-4</c:v>
                </c:pt>
                <c:pt idx="276">
                  <c:v>3.5550509195019925E-3</c:v>
                </c:pt>
                <c:pt idx="277">
                  <c:v>5.1550509227383384E-3</c:v>
                </c:pt>
                <c:pt idx="278">
                  <c:v>6.1550509193040864E-3</c:v>
                </c:pt>
                <c:pt idx="279">
                  <c:v>7.0439057400683847E-3</c:v>
                </c:pt>
                <c:pt idx="280">
                  <c:v>7.643905739463025E-3</c:v>
                </c:pt>
                <c:pt idx="281">
                  <c:v>4.2333503391806526E-3</c:v>
                </c:pt>
                <c:pt idx="282">
                  <c:v>5.6333503401934659E-3</c:v>
                </c:pt>
                <c:pt idx="283">
                  <c:v>1.1666975765442095E-3</c:v>
                </c:pt>
                <c:pt idx="284">
                  <c:v>1.9666975708864248E-3</c:v>
                </c:pt>
                <c:pt idx="285">
                  <c:v>2.4666975728072776E-3</c:v>
                </c:pt>
                <c:pt idx="286">
                  <c:v>-3.7074987750370381E-3</c:v>
                </c:pt>
                <c:pt idx="287">
                  <c:v>-4.4271628289620918E-3</c:v>
                </c:pt>
                <c:pt idx="288">
                  <c:v>-2.2752943594262914E-3</c:v>
                </c:pt>
                <c:pt idx="289">
                  <c:v>-1.1752943653867559E-3</c:v>
                </c:pt>
                <c:pt idx="290">
                  <c:v>-5.1429964791532834E-3</c:v>
                </c:pt>
                <c:pt idx="291">
                  <c:v>-4.8429964794559632E-3</c:v>
                </c:pt>
                <c:pt idx="292">
                  <c:v>-4.1271628292647716E-3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4FA-45F4-9DC9-722D26CB392B}"/>
            </c:ext>
          </c:extLst>
        </c:ser>
        <c:ser>
          <c:idx val="0"/>
          <c:order val="1"/>
          <c:tx>
            <c:strRef>
              <c:f>'A (old)'!$AB$1</c:f>
              <c:strCache>
                <c:ptCount val="1"/>
                <c:pt idx="0">
                  <c:v>Sine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(old)'!$AA$2:$AA$51</c:f>
              <c:numCache>
                <c:formatCode>General</c:formatCode>
                <c:ptCount val="50"/>
                <c:pt idx="0">
                  <c:v>30000</c:v>
                </c:pt>
                <c:pt idx="1">
                  <c:v>30200</c:v>
                </c:pt>
                <c:pt idx="2">
                  <c:v>30400</c:v>
                </c:pt>
                <c:pt idx="3">
                  <c:v>30600</c:v>
                </c:pt>
                <c:pt idx="4">
                  <c:v>30800</c:v>
                </c:pt>
                <c:pt idx="5">
                  <c:v>31000</c:v>
                </c:pt>
                <c:pt idx="6">
                  <c:v>31200</c:v>
                </c:pt>
                <c:pt idx="7">
                  <c:v>31400</c:v>
                </c:pt>
                <c:pt idx="8">
                  <c:v>31600</c:v>
                </c:pt>
                <c:pt idx="9">
                  <c:v>31800</c:v>
                </c:pt>
                <c:pt idx="10">
                  <c:v>32000</c:v>
                </c:pt>
                <c:pt idx="11">
                  <c:v>32200</c:v>
                </c:pt>
                <c:pt idx="12">
                  <c:v>32400</c:v>
                </c:pt>
                <c:pt idx="13">
                  <c:v>32600</c:v>
                </c:pt>
                <c:pt idx="14">
                  <c:v>32800</c:v>
                </c:pt>
                <c:pt idx="15">
                  <c:v>33000</c:v>
                </c:pt>
                <c:pt idx="16">
                  <c:v>33200</c:v>
                </c:pt>
                <c:pt idx="17">
                  <c:v>33400</c:v>
                </c:pt>
                <c:pt idx="18">
                  <c:v>33600</c:v>
                </c:pt>
                <c:pt idx="19">
                  <c:v>33800</c:v>
                </c:pt>
                <c:pt idx="20">
                  <c:v>34000</c:v>
                </c:pt>
                <c:pt idx="21">
                  <c:v>34200</c:v>
                </c:pt>
                <c:pt idx="22">
                  <c:v>34400</c:v>
                </c:pt>
                <c:pt idx="23">
                  <c:v>34600</c:v>
                </c:pt>
                <c:pt idx="24">
                  <c:v>34800</c:v>
                </c:pt>
                <c:pt idx="25">
                  <c:v>35000</c:v>
                </c:pt>
                <c:pt idx="26">
                  <c:v>35200</c:v>
                </c:pt>
                <c:pt idx="27">
                  <c:v>35400</c:v>
                </c:pt>
                <c:pt idx="28">
                  <c:v>35600</c:v>
                </c:pt>
                <c:pt idx="29">
                  <c:v>35800</c:v>
                </c:pt>
                <c:pt idx="30">
                  <c:v>36000</c:v>
                </c:pt>
                <c:pt idx="31">
                  <c:v>36200</c:v>
                </c:pt>
                <c:pt idx="32">
                  <c:v>36400</c:v>
                </c:pt>
                <c:pt idx="33">
                  <c:v>36600</c:v>
                </c:pt>
                <c:pt idx="34">
                  <c:v>36800</c:v>
                </c:pt>
                <c:pt idx="35">
                  <c:v>37000</c:v>
                </c:pt>
                <c:pt idx="36">
                  <c:v>37200</c:v>
                </c:pt>
                <c:pt idx="37">
                  <c:v>37400</c:v>
                </c:pt>
                <c:pt idx="38">
                  <c:v>37600</c:v>
                </c:pt>
                <c:pt idx="39">
                  <c:v>37800</c:v>
                </c:pt>
                <c:pt idx="40">
                  <c:v>38000</c:v>
                </c:pt>
                <c:pt idx="41">
                  <c:v>38200</c:v>
                </c:pt>
                <c:pt idx="42">
                  <c:v>38400</c:v>
                </c:pt>
                <c:pt idx="43">
                  <c:v>38600</c:v>
                </c:pt>
                <c:pt idx="44">
                  <c:v>38800</c:v>
                </c:pt>
                <c:pt idx="45">
                  <c:v>39000</c:v>
                </c:pt>
                <c:pt idx="46">
                  <c:v>39200</c:v>
                </c:pt>
                <c:pt idx="47">
                  <c:v>39400</c:v>
                </c:pt>
                <c:pt idx="48">
                  <c:v>39600</c:v>
                </c:pt>
                <c:pt idx="49">
                  <c:v>39800</c:v>
                </c:pt>
              </c:numCache>
            </c:numRef>
          </c:xVal>
          <c:yVal>
            <c:numRef>
              <c:f>'A (old)'!$AB$2:$AB$51</c:f>
              <c:numCache>
                <c:formatCode>General</c:formatCode>
                <c:ptCount val="50"/>
                <c:pt idx="0">
                  <c:v>8.9966228053431751E-3</c:v>
                </c:pt>
                <c:pt idx="1">
                  <c:v>9.8636840236498748E-3</c:v>
                </c:pt>
                <c:pt idx="2">
                  <c:v>9.2108334689494416E-3</c:v>
                </c:pt>
                <c:pt idx="3">
                  <c:v>7.1922504838084315E-3</c:v>
                </c:pt>
                <c:pt idx="4">
                  <c:v>4.3912739197147837E-3</c:v>
                </c:pt>
                <c:pt idx="5">
                  <c:v>1.6370972601785281E-3</c:v>
                </c:pt>
                <c:pt idx="6">
                  <c:v>-2.5579213059288494E-4</c:v>
                </c:pt>
                <c:pt idx="7">
                  <c:v>-7.4355259692517658E-4</c:v>
                </c:pt>
                <c:pt idx="8">
                  <c:v>2.7611829164396343E-4</c:v>
                </c:pt>
                <c:pt idx="9">
                  <c:v>2.4318368425977508E-3</c:v>
                </c:pt>
                <c:pt idx="10">
                  <c:v>4.9952346085483223E-3</c:v>
                </c:pt>
                <c:pt idx="11">
                  <c:v>7.1098364882671286E-3</c:v>
                </c:pt>
                <c:pt idx="12">
                  <c:v>8.0601942887604944E-3</c:v>
                </c:pt>
                <c:pt idx="13">
                  <c:v>7.496704843606955E-3</c:v>
                </c:pt>
                <c:pt idx="14">
                  <c:v>5.5454672001153393E-3</c:v>
                </c:pt>
                <c:pt idx="15">
                  <c:v>2.7686580164286677E-3</c:v>
                </c:pt>
                <c:pt idx="16">
                  <c:v>-1.2123435573507986E-5</c:v>
                </c:pt>
                <c:pt idx="17">
                  <c:v>-1.9740296624115726E-3</c:v>
                </c:pt>
                <c:pt idx="18">
                  <c:v>-2.551531574757738E-3</c:v>
                </c:pt>
                <c:pt idx="19">
                  <c:v>-1.6141269322580937E-3</c:v>
                </c:pt>
                <c:pt idx="20">
                  <c:v>4.9265142078731795E-4</c:v>
                </c:pt>
                <c:pt idx="21">
                  <c:v>3.0558137091468707E-3</c:v>
                </c:pt>
                <c:pt idx="22">
                  <c:v>5.2189588266477313E-3</c:v>
                </c:pt>
                <c:pt idx="23">
                  <c:v>6.2513846464922014E-3</c:v>
                </c:pt>
                <c:pt idx="24">
                  <c:v>5.7776994436086106E-3</c:v>
                </c:pt>
                <c:pt idx="25">
                  <c:v>3.8957827226980164E-3</c:v>
                </c:pt>
                <c:pt idx="26">
                  <c:v>1.1460281539405278E-3</c:v>
                </c:pt>
                <c:pt idx="27">
                  <c:v>-1.6584664695500043E-3</c:v>
                </c:pt>
                <c:pt idx="28">
                  <c:v>-3.6874021705303756E-3</c:v>
                </c:pt>
                <c:pt idx="29">
                  <c:v>-4.3541869226252153E-3</c:v>
                </c:pt>
                <c:pt idx="30">
                  <c:v>-3.5002627852514711E-3</c:v>
                </c:pt>
                <c:pt idx="31">
                  <c:v>-1.4449301930615853E-3</c:v>
                </c:pt>
                <c:pt idx="32">
                  <c:v>1.1149870838341278E-3</c:v>
                </c:pt>
                <c:pt idx="33">
                  <c:v>3.3241076320630098E-3</c:v>
                </c:pt>
                <c:pt idx="34">
                  <c:v>4.4372822832005011E-3</c:v>
                </c:pt>
                <c:pt idx="35">
                  <c:v>4.05374528721128E-3</c:v>
                </c:pt>
                <c:pt idx="36">
                  <c:v>2.2430485208228559E-3</c:v>
                </c:pt>
                <c:pt idx="37">
                  <c:v>-4.7679407407319262E-4</c:v>
                </c:pt>
                <c:pt idx="38">
                  <c:v>-3.3020840623391658E-3</c:v>
                </c:pt>
                <c:pt idx="39">
                  <c:v>-5.3959878569239395E-3</c:v>
                </c:pt>
                <c:pt idx="40">
                  <c:v>-6.1514982501725945E-3</c:v>
                </c:pt>
                <c:pt idx="41">
                  <c:v>-5.382176691993517E-3</c:v>
                </c:pt>
                <c:pt idx="42">
                  <c:v>-3.380738613614289E-3</c:v>
                </c:pt>
                <c:pt idx="43">
                  <c:v>-8.2707229868757271E-4</c:v>
                </c:pt>
                <c:pt idx="44">
                  <c:v>1.4254051039427496E-3</c:v>
                </c:pt>
                <c:pt idx="45">
                  <c:v>2.6179202298320424E-3</c:v>
                </c:pt>
                <c:pt idx="46">
                  <c:v>2.3247758574333277E-3</c:v>
                </c:pt>
                <c:pt idx="47">
                  <c:v>5.8711943147442443E-4</c:v>
                </c:pt>
                <c:pt idx="48">
                  <c:v>-2.0999868615126996E-3</c:v>
                </c:pt>
                <c:pt idx="49">
                  <c:v>-4.9431314441510908E-3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4FA-45F4-9DC9-722D26CB3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6791288"/>
        <c:axId val="1"/>
      </c:scatterChart>
      <c:valAx>
        <c:axId val="796791288"/>
        <c:scaling>
          <c:orientation val="minMax"/>
          <c:max val="40000"/>
          <c:min val="3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1.4999999999999999E-2"/>
          <c:min val="-1.4999999999999999E-2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6791288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V401 Cyg -- O-C Diagram</a:t>
            </a:r>
          </a:p>
        </c:rich>
      </c:tx>
      <c:layout>
        <c:manualLayout>
          <c:xMode val="edge"/>
          <c:yMode val="edge"/>
          <c:x val="0.4175824175824176"/>
          <c:y val="3.48101265822784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681318681318687E-2"/>
          <c:y val="0.11075966481603666"/>
          <c:w val="0.89697802197802201"/>
          <c:h val="0.68354536000754051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(old)'!$E$20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(old)'!$D$21:$D$175</c:f>
              <c:numCache>
                <c:formatCode>General</c:formatCode>
                <c:ptCount val="155"/>
                <c:pt idx="0">
                  <c:v>-0.92279999999999995</c:v>
                </c:pt>
                <c:pt idx="1">
                  <c:v>-0.86670000000000003</c:v>
                </c:pt>
                <c:pt idx="2">
                  <c:v>-0.86665000000000003</c:v>
                </c:pt>
                <c:pt idx="3">
                  <c:v>-0.56069999999999998</c:v>
                </c:pt>
                <c:pt idx="4">
                  <c:v>-0.56064999999999998</c:v>
                </c:pt>
                <c:pt idx="5">
                  <c:v>-0.24970000000000001</c:v>
                </c:pt>
                <c:pt idx="6">
                  <c:v>-0.23910000000000001</c:v>
                </c:pt>
                <c:pt idx="7">
                  <c:v>-0.2379</c:v>
                </c:pt>
                <c:pt idx="8">
                  <c:v>-0.22900000000000001</c:v>
                </c:pt>
                <c:pt idx="9">
                  <c:v>-0.22900000000000001</c:v>
                </c:pt>
                <c:pt idx="10">
                  <c:v>-0.19289999999999999</c:v>
                </c:pt>
                <c:pt idx="11">
                  <c:v>-0.14230000000000001</c:v>
                </c:pt>
                <c:pt idx="12">
                  <c:v>-0.1207</c:v>
                </c:pt>
                <c:pt idx="13">
                  <c:v>-0.1095</c:v>
                </c:pt>
                <c:pt idx="14">
                  <c:v>-5.5300000000000002E-2</c:v>
                </c:pt>
                <c:pt idx="15">
                  <c:v>-5.0799999999999998E-2</c:v>
                </c:pt>
                <c:pt idx="16">
                  <c:v>-1.6500000000000001E-2</c:v>
                </c:pt>
                <c:pt idx="17">
                  <c:v>-1.41E-2</c:v>
                </c:pt>
                <c:pt idx="18">
                  <c:v>-1.41E-2</c:v>
                </c:pt>
                <c:pt idx="19">
                  <c:v>0</c:v>
                </c:pt>
                <c:pt idx="20">
                  <c:v>3.8999999999999998E-3</c:v>
                </c:pt>
                <c:pt idx="21">
                  <c:v>6.6199999999999995E-2</c:v>
                </c:pt>
                <c:pt idx="22">
                  <c:v>6.6699999999999995E-2</c:v>
                </c:pt>
                <c:pt idx="23">
                  <c:v>6.9800000000000001E-2</c:v>
                </c:pt>
                <c:pt idx="24">
                  <c:v>7.0999999999999994E-2</c:v>
                </c:pt>
                <c:pt idx="25">
                  <c:v>7.22E-2</c:v>
                </c:pt>
                <c:pt idx="26">
                  <c:v>7.6999999999999999E-2</c:v>
                </c:pt>
                <c:pt idx="27">
                  <c:v>8.1799999999999998E-2</c:v>
                </c:pt>
                <c:pt idx="28">
                  <c:v>0.1215</c:v>
                </c:pt>
                <c:pt idx="29">
                  <c:v>0.13139999999999999</c:v>
                </c:pt>
                <c:pt idx="30">
                  <c:v>0.13789999999999999</c:v>
                </c:pt>
                <c:pt idx="31">
                  <c:v>0.1381</c:v>
                </c:pt>
                <c:pt idx="32">
                  <c:v>0.1381</c:v>
                </c:pt>
                <c:pt idx="33">
                  <c:v>0.14219999999999999</c:v>
                </c:pt>
                <c:pt idx="34">
                  <c:v>0.16250000000000001</c:v>
                </c:pt>
                <c:pt idx="35">
                  <c:v>0.18770000000000001</c:v>
                </c:pt>
                <c:pt idx="36">
                  <c:v>0.19220000000000001</c:v>
                </c:pt>
                <c:pt idx="37">
                  <c:v>0.19225</c:v>
                </c:pt>
                <c:pt idx="38">
                  <c:v>0.19320000000000001</c:v>
                </c:pt>
                <c:pt idx="39">
                  <c:v>0.19370000000000001</c:v>
                </c:pt>
                <c:pt idx="40">
                  <c:v>0.19370000000000001</c:v>
                </c:pt>
                <c:pt idx="41">
                  <c:v>0.19800000000000001</c:v>
                </c:pt>
                <c:pt idx="42">
                  <c:v>0.20810000000000001</c:v>
                </c:pt>
                <c:pt idx="43">
                  <c:v>0.23730000000000001</c:v>
                </c:pt>
                <c:pt idx="44">
                  <c:v>0.37140000000000001</c:v>
                </c:pt>
                <c:pt idx="45">
                  <c:v>0.37140000000000001</c:v>
                </c:pt>
                <c:pt idx="46">
                  <c:v>0.4415</c:v>
                </c:pt>
                <c:pt idx="47">
                  <c:v>0.4451</c:v>
                </c:pt>
                <c:pt idx="48">
                  <c:v>0.44529999999999997</c:v>
                </c:pt>
                <c:pt idx="49">
                  <c:v>0.44579999999999997</c:v>
                </c:pt>
                <c:pt idx="50">
                  <c:v>0.44629999999999997</c:v>
                </c:pt>
                <c:pt idx="51">
                  <c:v>0.44629999999999997</c:v>
                </c:pt>
                <c:pt idx="52">
                  <c:v>0.44664999999999999</c:v>
                </c:pt>
                <c:pt idx="53">
                  <c:v>0.44700000000000001</c:v>
                </c:pt>
                <c:pt idx="54">
                  <c:v>0.4511</c:v>
                </c:pt>
                <c:pt idx="55">
                  <c:v>0.45179999999999998</c:v>
                </c:pt>
                <c:pt idx="56">
                  <c:v>0.45984999999999998</c:v>
                </c:pt>
                <c:pt idx="57">
                  <c:v>0.4612</c:v>
                </c:pt>
                <c:pt idx="58">
                  <c:v>0.51254999999999995</c:v>
                </c:pt>
                <c:pt idx="59">
                  <c:v>0.56820000000000004</c:v>
                </c:pt>
                <c:pt idx="60">
                  <c:v>0.57179999999999997</c:v>
                </c:pt>
                <c:pt idx="61">
                  <c:v>0.99839999999999995</c:v>
                </c:pt>
                <c:pt idx="62">
                  <c:v>1.00285</c:v>
                </c:pt>
                <c:pt idx="63">
                  <c:v>1.00525</c:v>
                </c:pt>
                <c:pt idx="64">
                  <c:v>1.0168999999999999</c:v>
                </c:pt>
                <c:pt idx="65">
                  <c:v>1.1911</c:v>
                </c:pt>
                <c:pt idx="66">
                  <c:v>1.1911</c:v>
                </c:pt>
                <c:pt idx="67">
                  <c:v>1.1911</c:v>
                </c:pt>
                <c:pt idx="68">
                  <c:v>1.2575000000000001</c:v>
                </c:pt>
                <c:pt idx="69">
                  <c:v>1.2575499999999999</c:v>
                </c:pt>
                <c:pt idx="70">
                  <c:v>1.4337500000000001</c:v>
                </c:pt>
                <c:pt idx="71">
                  <c:v>1.4424999999999999</c:v>
                </c:pt>
                <c:pt idx="72">
                  <c:v>1.4941500000000001</c:v>
                </c:pt>
                <c:pt idx="73">
                  <c:v>1.4964</c:v>
                </c:pt>
                <c:pt idx="74">
                  <c:v>1.5041</c:v>
                </c:pt>
                <c:pt idx="75">
                  <c:v>1.5096000000000001</c:v>
                </c:pt>
                <c:pt idx="76">
                  <c:v>1.5293000000000001</c:v>
                </c:pt>
                <c:pt idx="77">
                  <c:v>1.5293000000000001</c:v>
                </c:pt>
                <c:pt idx="78">
                  <c:v>1.5811500000000001</c:v>
                </c:pt>
                <c:pt idx="79">
                  <c:v>1.5811500000000001</c:v>
                </c:pt>
                <c:pt idx="80">
                  <c:v>1.6331500000000001</c:v>
                </c:pt>
                <c:pt idx="81">
                  <c:v>1.6371</c:v>
                </c:pt>
                <c:pt idx="82">
                  <c:v>1.6383000000000001</c:v>
                </c:pt>
                <c:pt idx="83">
                  <c:v>1.64395</c:v>
                </c:pt>
                <c:pt idx="84">
                  <c:v>1.6508</c:v>
                </c:pt>
                <c:pt idx="85">
                  <c:v>1.6508</c:v>
                </c:pt>
                <c:pt idx="86">
                  <c:v>1.7646500000000001</c:v>
                </c:pt>
                <c:pt idx="87">
                  <c:v>1.7674000000000001</c:v>
                </c:pt>
                <c:pt idx="88">
                  <c:v>2.2545500000000001</c:v>
                </c:pt>
                <c:pt idx="89">
                  <c:v>2.2561</c:v>
                </c:pt>
                <c:pt idx="90">
                  <c:v>2.2597</c:v>
                </c:pt>
                <c:pt idx="91">
                  <c:v>2.2722000000000002</c:v>
                </c:pt>
                <c:pt idx="92">
                  <c:v>2.27305</c:v>
                </c:pt>
                <c:pt idx="93">
                  <c:v>2.2742499999999999</c:v>
                </c:pt>
                <c:pt idx="94">
                  <c:v>2.2746</c:v>
                </c:pt>
                <c:pt idx="95">
                  <c:v>2.3125499999999999</c:v>
                </c:pt>
                <c:pt idx="96">
                  <c:v>2.3189000000000002</c:v>
                </c:pt>
                <c:pt idx="97">
                  <c:v>2.3240500000000002</c:v>
                </c:pt>
                <c:pt idx="98">
                  <c:v>2.3249</c:v>
                </c:pt>
                <c:pt idx="99">
                  <c:v>2.3260999999999998</c:v>
                </c:pt>
                <c:pt idx="100">
                  <c:v>2.3332999999999999</c:v>
                </c:pt>
                <c:pt idx="101">
                  <c:v>2.3377500000000002</c:v>
                </c:pt>
                <c:pt idx="102">
                  <c:v>2.38</c:v>
                </c:pt>
                <c:pt idx="103">
                  <c:v>2.3808500000000001</c:v>
                </c:pt>
                <c:pt idx="104">
                  <c:v>2.3812000000000002</c:v>
                </c:pt>
                <c:pt idx="105">
                  <c:v>2.3841000000000001</c:v>
                </c:pt>
                <c:pt idx="106">
                  <c:v>2.3853</c:v>
                </c:pt>
                <c:pt idx="107">
                  <c:v>2.3956</c:v>
                </c:pt>
                <c:pt idx="108">
                  <c:v>2.3980000000000001</c:v>
                </c:pt>
                <c:pt idx="109">
                  <c:v>2.4091</c:v>
                </c:pt>
                <c:pt idx="110">
                  <c:v>2.4409999999999998</c:v>
                </c:pt>
                <c:pt idx="111">
                  <c:v>2.4514</c:v>
                </c:pt>
                <c:pt idx="112">
                  <c:v>2.5135000000000001</c:v>
                </c:pt>
                <c:pt idx="113">
                  <c:v>2.5171000000000001</c:v>
                </c:pt>
                <c:pt idx="114">
                  <c:v>2.5243000000000002</c:v>
                </c:pt>
                <c:pt idx="115">
                  <c:v>2.6949000000000001</c:v>
                </c:pt>
                <c:pt idx="116">
                  <c:v>2.9375499999999999</c:v>
                </c:pt>
                <c:pt idx="117">
                  <c:v>2.9474999999999998</c:v>
                </c:pt>
                <c:pt idx="118">
                  <c:v>2.9478499999999999</c:v>
                </c:pt>
                <c:pt idx="119">
                  <c:v>2.948</c:v>
                </c:pt>
                <c:pt idx="120">
                  <c:v>2.9971000000000001</c:v>
                </c:pt>
                <c:pt idx="121">
                  <c:v>3.00705</c:v>
                </c:pt>
                <c:pt idx="122">
                  <c:v>3.0078</c:v>
                </c:pt>
                <c:pt idx="123">
                  <c:v>3.1328499999999999</c:v>
                </c:pt>
                <c:pt idx="124">
                  <c:v>3.1768000000000001</c:v>
                </c:pt>
                <c:pt idx="125">
                  <c:v>3.2061000000000002</c:v>
                </c:pt>
                <c:pt idx="126">
                  <c:v>3.2088000000000001</c:v>
                </c:pt>
                <c:pt idx="127">
                  <c:v>3.3123499999999999</c:v>
                </c:pt>
                <c:pt idx="128">
                  <c:v>3.3128500000000001</c:v>
                </c:pt>
                <c:pt idx="129">
                  <c:v>3.3174999999999999</c:v>
                </c:pt>
                <c:pt idx="130">
                  <c:v>3.3180000000000001</c:v>
                </c:pt>
                <c:pt idx="131">
                  <c:v>3.3228</c:v>
                </c:pt>
                <c:pt idx="132">
                  <c:v>3.3238500000000002</c:v>
                </c:pt>
                <c:pt idx="133">
                  <c:v>3.3238500000000002</c:v>
                </c:pt>
                <c:pt idx="134">
                  <c:v>3.3288000000000002</c:v>
                </c:pt>
                <c:pt idx="135">
                  <c:v>3.3294999999999999</c:v>
                </c:pt>
                <c:pt idx="136">
                  <c:v>3.33</c:v>
                </c:pt>
                <c:pt idx="137">
                  <c:v>3.3353000000000002</c:v>
                </c:pt>
                <c:pt idx="138">
                  <c:v>3.3356499999999998</c:v>
                </c:pt>
                <c:pt idx="139">
                  <c:v>3.3359999999999999</c:v>
                </c:pt>
                <c:pt idx="140">
                  <c:v>3.3370500000000001</c:v>
                </c:pt>
                <c:pt idx="141">
                  <c:v>3.37805</c:v>
                </c:pt>
                <c:pt idx="142">
                  <c:v>3.3815</c:v>
                </c:pt>
                <c:pt idx="143">
                  <c:v>3.38185</c:v>
                </c:pt>
                <c:pt idx="144">
                  <c:v>3.3826999999999998</c:v>
                </c:pt>
                <c:pt idx="145">
                  <c:v>3.3835500000000001</c:v>
                </c:pt>
                <c:pt idx="146">
                  <c:v>3.3851</c:v>
                </c:pt>
                <c:pt idx="147">
                  <c:v>3.39385</c:v>
                </c:pt>
                <c:pt idx="148">
                  <c:v>3.3960499999999998</c:v>
                </c:pt>
                <c:pt idx="149">
                  <c:v>3.4293999999999998</c:v>
                </c:pt>
                <c:pt idx="150">
                  <c:v>3.4398499999999999</c:v>
                </c:pt>
                <c:pt idx="151">
                  <c:v>3.4398499999999999</c:v>
                </c:pt>
                <c:pt idx="152">
                  <c:v>3.4398499999999999</c:v>
                </c:pt>
                <c:pt idx="153">
                  <c:v>3.4595500000000001</c:v>
                </c:pt>
                <c:pt idx="154">
                  <c:v>3.4595500000000001</c:v>
                </c:pt>
              </c:numCache>
            </c:numRef>
          </c:xVal>
          <c:yVal>
            <c:numRef>
              <c:f>'Q_fit (old)'!$E$21:$E$175</c:f>
              <c:numCache>
                <c:formatCode>General</c:formatCode>
                <c:ptCount val="155"/>
                <c:pt idx="0">
                  <c:v>3.4619599999132333E-2</c:v>
                </c:pt>
                <c:pt idx="1">
                  <c:v>2.5306899995484855E-2</c:v>
                </c:pt>
                <c:pt idx="2">
                  <c:v>3.7946549993648659E-2</c:v>
                </c:pt>
                <c:pt idx="3">
                  <c:v>3.1964899997547036E-2</c:v>
                </c:pt>
                <c:pt idx="4">
                  <c:v>3.0604549996496644E-2</c:v>
                </c:pt>
                <c:pt idx="5">
                  <c:v>1.5878999984124675E-3</c:v>
                </c:pt>
                <c:pt idx="6">
                  <c:v>1.9193699998140801E-2</c:v>
                </c:pt>
                <c:pt idx="7">
                  <c:v>1.3545299996621907E-2</c:v>
                </c:pt>
                <c:pt idx="8">
                  <c:v>5.4029999955673702E-3</c:v>
                </c:pt>
                <c:pt idx="9">
                  <c:v>2.6402999996207654E-2</c:v>
                </c:pt>
                <c:pt idx="10">
                  <c:v>7.230299997900147E-3</c:v>
                </c:pt>
                <c:pt idx="11">
                  <c:v>4.0556100000685547E-2</c:v>
                </c:pt>
                <c:pt idx="12">
                  <c:v>3.9884899997559842E-2</c:v>
                </c:pt>
                <c:pt idx="13">
                  <c:v>3.1664999987697229E-3</c:v>
                </c:pt>
                <c:pt idx="14">
                  <c:v>9.54710000223713E-3</c:v>
                </c:pt>
                <c:pt idx="15">
                  <c:v>-1.5884400003415067E-2</c:v>
                </c:pt>
                <c:pt idx="16">
                  <c:v>-2.0084499999938998E-2</c:v>
                </c:pt>
                <c:pt idx="17">
                  <c:v>-1.8381300003966317E-2</c:v>
                </c:pt>
                <c:pt idx="18">
                  <c:v>-5.3813000049558468E-3</c:v>
                </c:pt>
                <c:pt idx="19">
                  <c:v>0</c:v>
                </c:pt>
                <c:pt idx="20">
                  <c:v>8.8926999960676767E-3</c:v>
                </c:pt>
                <c:pt idx="21">
                  <c:v>2.2896599999512546E-2</c:v>
                </c:pt>
                <c:pt idx="22">
                  <c:v>1.4293100000941195E-2</c:v>
                </c:pt>
                <c:pt idx="23">
                  <c:v>7.9513999953633174E-3</c:v>
                </c:pt>
                <c:pt idx="24">
                  <c:v>-1.6970000069704838E-3</c:v>
                </c:pt>
                <c:pt idx="25">
                  <c:v>2.8654599998844787E-2</c:v>
                </c:pt>
                <c:pt idx="26">
                  <c:v>3.0609999957960099E-3</c:v>
                </c:pt>
                <c:pt idx="27">
                  <c:v>2.5467399995250162E-2</c:v>
                </c:pt>
                <c:pt idx="28">
                  <c:v>1.349499994830694E-3</c:v>
                </c:pt>
                <c:pt idx="29">
                  <c:v>-9.9998000005143695E-3</c:v>
                </c:pt>
                <c:pt idx="30">
                  <c:v>2.2154699996463023E-2</c:v>
                </c:pt>
                <c:pt idx="31">
                  <c:v>-1.1286700006166939E-2</c:v>
                </c:pt>
                <c:pt idx="32">
                  <c:v>6.7132999975001439E-3</c:v>
                </c:pt>
                <c:pt idx="33">
                  <c:v>2.8164600000309292E-2</c:v>
                </c:pt>
                <c:pt idx="34">
                  <c:v>3.8624999942840077E-3</c:v>
                </c:pt>
                <c:pt idx="35">
                  <c:v>-4.753900007926859E-3</c:v>
                </c:pt>
                <c:pt idx="36">
                  <c:v>-1.3185400006477721E-2</c:v>
                </c:pt>
                <c:pt idx="37">
                  <c:v>-3.5457500052871183E-3</c:v>
                </c:pt>
                <c:pt idx="38">
                  <c:v>-6.3923999987309799E-3</c:v>
                </c:pt>
                <c:pt idx="39">
                  <c:v>-4.9959000025410205E-3</c:v>
                </c:pt>
                <c:pt idx="40">
                  <c:v>1.6004099998099264E-2</c:v>
                </c:pt>
                <c:pt idx="41">
                  <c:v>-2.5986000000557397E-2</c:v>
                </c:pt>
                <c:pt idx="42">
                  <c:v>-2.7767000065068714E-3</c:v>
                </c:pt>
                <c:pt idx="43">
                  <c:v>-1.4221099998394493E-2</c:v>
                </c:pt>
                <c:pt idx="44">
                  <c:v>-4.779800001415424E-3</c:v>
                </c:pt>
                <c:pt idx="45">
                  <c:v>-6.7980000312672928E-4</c:v>
                </c:pt>
                <c:pt idx="46">
                  <c:v>2.3109499990823679E-2</c:v>
                </c:pt>
                <c:pt idx="47">
                  <c:v>1.6164299995580222E-2</c:v>
                </c:pt>
                <c:pt idx="48">
                  <c:v>7.2289999661734328E-4</c:v>
                </c:pt>
                <c:pt idx="49">
                  <c:v>-2.8806000045733526E-3</c:v>
                </c:pt>
                <c:pt idx="50">
                  <c:v>8.5159000009298325E-3</c:v>
                </c:pt>
                <c:pt idx="51">
                  <c:v>1.9515899999532849E-2</c:v>
                </c:pt>
                <c:pt idx="52">
                  <c:v>-5.0065500035998411E-3</c:v>
                </c:pt>
                <c:pt idx="53">
                  <c:v>-1.3529000003472902E-2</c:v>
                </c:pt>
                <c:pt idx="54">
                  <c:v>2.1922299994912464E-2</c:v>
                </c:pt>
                <c:pt idx="55">
                  <c:v>9.8773999998229556E-3</c:v>
                </c:pt>
                <c:pt idx="56">
                  <c:v>-1.0138950005057268E-2</c:v>
                </c:pt>
                <c:pt idx="57">
                  <c:v>1.1131599996588193E-2</c:v>
                </c:pt>
                <c:pt idx="58">
                  <c:v>-6.9478500008699484E-3</c:v>
                </c:pt>
                <c:pt idx="59">
                  <c:v>-1.7400001524947584E-5</c:v>
                </c:pt>
                <c:pt idx="60">
                  <c:v>3.3739999344106764E-4</c:v>
                </c:pt>
                <c:pt idx="61">
                  <c:v>-3.4468800004106015E-2</c:v>
                </c:pt>
                <c:pt idx="62">
                  <c:v>-2.7539950002392288E-2</c:v>
                </c:pt>
                <c:pt idx="63">
                  <c:v>-4.483674999937648E-2</c:v>
                </c:pt>
                <c:pt idx="64">
                  <c:v>1.6201699996599928E-2</c:v>
                </c:pt>
                <c:pt idx="65">
                  <c:v>-2.5769999774638563E-4</c:v>
                </c:pt>
                <c:pt idx="66">
                  <c:v>7.4229999881936237E-4</c:v>
                </c:pt>
                <c:pt idx="67">
                  <c:v>8.7423000004491769E-3</c:v>
                </c:pt>
                <c:pt idx="68">
                  <c:v>1.1975000015809201E-3</c:v>
                </c:pt>
                <c:pt idx="69">
                  <c:v>2.8371500011417083E-3</c:v>
                </c:pt>
                <c:pt idx="70">
                  <c:v>-2.0362500072224066E-3</c:v>
                </c:pt>
                <c:pt idx="71">
                  <c:v>-2.7097500002128072E-2</c:v>
                </c:pt>
                <c:pt idx="72">
                  <c:v>1.6609500016784295E-3</c:v>
                </c:pt>
                <c:pt idx="73">
                  <c:v>4.4452000001911074E-3</c:v>
                </c:pt>
                <c:pt idx="74">
                  <c:v>1.4951299999665935E-2</c:v>
                </c:pt>
                <c:pt idx="75">
                  <c:v>2.531279999675462E-2</c:v>
                </c:pt>
                <c:pt idx="76">
                  <c:v>6.3348999974550679E-3</c:v>
                </c:pt>
                <c:pt idx="77">
                  <c:v>1.0334899998269975E-2</c:v>
                </c:pt>
                <c:pt idx="78">
                  <c:v>-3.3480499987490475E-3</c:v>
                </c:pt>
                <c:pt idx="79">
                  <c:v>4.651950002880767E-3</c:v>
                </c:pt>
                <c:pt idx="80">
                  <c:v>1.4887949990225025E-2</c:v>
                </c:pt>
                <c:pt idx="81">
                  <c:v>6.4203000001725741E-3</c:v>
                </c:pt>
                <c:pt idx="82">
                  <c:v>1.8771899995044805E-2</c:v>
                </c:pt>
                <c:pt idx="83">
                  <c:v>1.2052350000885781E-2</c:v>
                </c:pt>
                <c:pt idx="84">
                  <c:v>4.6843999953125603E-3</c:v>
                </c:pt>
                <c:pt idx="85">
                  <c:v>1.1684399993100669E-2</c:v>
                </c:pt>
                <c:pt idx="86">
                  <c:v>2.1767450001789257E-2</c:v>
                </c:pt>
                <c:pt idx="87">
                  <c:v>1.7048199995770119E-2</c:v>
                </c:pt>
                <c:pt idx="88">
                  <c:v>1.4458149998972658E-2</c:v>
                </c:pt>
                <c:pt idx="89">
                  <c:v>1.5287299996998627E-2</c:v>
                </c:pt>
                <c:pt idx="90">
                  <c:v>3.0342099998961203E-2</c:v>
                </c:pt>
                <c:pt idx="91">
                  <c:v>3.0254599994805176E-2</c:v>
                </c:pt>
                <c:pt idx="92">
                  <c:v>4.7128649996011518E-2</c:v>
                </c:pt>
                <c:pt idx="93">
                  <c:v>5.4480249993503094E-2</c:v>
                </c:pt>
                <c:pt idx="94">
                  <c:v>2.2957799992582295E-2</c:v>
                </c:pt>
                <c:pt idx="95">
                  <c:v>2.3452150002412964E-2</c:v>
                </c:pt>
                <c:pt idx="96">
                  <c:v>1.4687700000649784E-2</c:v>
                </c:pt>
                <c:pt idx="97">
                  <c:v>2.1571649995166808E-2</c:v>
                </c:pt>
                <c:pt idx="98">
                  <c:v>2.2445700000389479E-2</c:v>
                </c:pt>
                <c:pt idx="99">
                  <c:v>2.5797299997066148E-2</c:v>
                </c:pt>
                <c:pt idx="100">
                  <c:v>4.2906899994704872E-2</c:v>
                </c:pt>
                <c:pt idx="101">
                  <c:v>4.6835749999445397E-2</c:v>
                </c:pt>
                <c:pt idx="102">
                  <c:v>4.2339999999967404E-2</c:v>
                </c:pt>
                <c:pt idx="103">
                  <c:v>3.6214050000126008E-2</c:v>
                </c:pt>
                <c:pt idx="104">
                  <c:v>4.3691599996236619E-2</c:v>
                </c:pt>
                <c:pt idx="105">
                  <c:v>4.8791299996082671E-2</c:v>
                </c:pt>
                <c:pt idx="106">
                  <c:v>3.9142900001024827E-2</c:v>
                </c:pt>
                <c:pt idx="107">
                  <c:v>2.6910799992037937E-2</c:v>
                </c:pt>
                <c:pt idx="108">
                  <c:v>4.1613999994297046E-2</c:v>
                </c:pt>
                <c:pt idx="109">
                  <c:v>4.0916300000390038E-2</c:v>
                </c:pt>
                <c:pt idx="110">
                  <c:v>3.9712999998300802E-2</c:v>
                </c:pt>
                <c:pt idx="111">
                  <c:v>3.2760199996118899E-2</c:v>
                </c:pt>
                <c:pt idx="112">
                  <c:v>4.3205499998293817E-2</c:v>
                </c:pt>
                <c:pt idx="113">
                  <c:v>4.7260300001653377E-2</c:v>
                </c:pt>
                <c:pt idx="114">
                  <c:v>2.636989999882644E-2</c:v>
                </c:pt>
                <c:pt idx="115">
                  <c:v>4.1855700001178775E-2</c:v>
                </c:pt>
                <c:pt idx="116">
                  <c:v>5.8417150001332629E-2</c:v>
                </c:pt>
                <c:pt idx="117">
                  <c:v>5.7717499999853317E-2</c:v>
                </c:pt>
                <c:pt idx="118">
                  <c:v>6.134504999499768E-2</c:v>
                </c:pt>
                <c:pt idx="119">
                  <c:v>5.9763999997812789E-2</c:v>
                </c:pt>
                <c:pt idx="120">
                  <c:v>6.4350300002843142E-2</c:v>
                </c:pt>
                <c:pt idx="121">
                  <c:v>6.7890649996115826E-2</c:v>
                </c:pt>
                <c:pt idx="122">
                  <c:v>6.6615399999136571E-2</c:v>
                </c:pt>
                <c:pt idx="123">
                  <c:v>7.0150049999938346E-2</c:v>
                </c:pt>
                <c:pt idx="124">
                  <c:v>7.2602399995957967E-2</c:v>
                </c:pt>
                <c:pt idx="125">
                  <c:v>7.8937299993413035E-2</c:v>
                </c:pt>
                <c:pt idx="126">
                  <c:v>7.7678399997239467E-2</c:v>
                </c:pt>
                <c:pt idx="127">
                  <c:v>8.0393550000735559E-2</c:v>
                </c:pt>
                <c:pt idx="128">
                  <c:v>8.2190049994096626E-2</c:v>
                </c:pt>
                <c:pt idx="129">
                  <c:v>8.6777500000607688E-2</c:v>
                </c:pt>
                <c:pt idx="130">
                  <c:v>8.1173999999009538E-2</c:v>
                </c:pt>
                <c:pt idx="131">
                  <c:v>8.2480399993073661E-2</c:v>
                </c:pt>
                <c:pt idx="132">
                  <c:v>8.1513049997738563E-2</c:v>
                </c:pt>
                <c:pt idx="133">
                  <c:v>8.2303049995971378E-2</c:v>
                </c:pt>
                <c:pt idx="134">
                  <c:v>7.953839999390766E-2</c:v>
                </c:pt>
                <c:pt idx="135">
                  <c:v>8.0793499997525942E-2</c:v>
                </c:pt>
                <c:pt idx="136">
                  <c:v>8.0690000002505258E-2</c:v>
                </c:pt>
                <c:pt idx="137">
                  <c:v>8.0892899997706991E-2</c:v>
                </c:pt>
                <c:pt idx="138">
                  <c:v>8.2670449999568518E-2</c:v>
                </c:pt>
                <c:pt idx="139">
                  <c:v>8.1147999990207609E-2</c:v>
                </c:pt>
                <c:pt idx="140">
                  <c:v>8.4780649995082058E-2</c:v>
                </c:pt>
                <c:pt idx="141">
                  <c:v>8.5193650003930088E-2</c:v>
                </c:pt>
                <c:pt idx="142">
                  <c:v>8.5129499995673541E-2</c:v>
                </c:pt>
                <c:pt idx="143">
                  <c:v>8.6117049999302253E-2</c:v>
                </c:pt>
                <c:pt idx="144">
                  <c:v>8.4281099996587727E-2</c:v>
                </c:pt>
                <c:pt idx="145">
                  <c:v>8.4955149999586865E-2</c:v>
                </c:pt>
                <c:pt idx="146">
                  <c:v>8.6184299994783942E-2</c:v>
                </c:pt>
                <c:pt idx="147">
                  <c:v>8.8123050001740921E-2</c:v>
                </c:pt>
                <c:pt idx="148">
                  <c:v>8.7427649996243417E-2</c:v>
                </c:pt>
                <c:pt idx="149">
                  <c:v>9.1714199996204115E-2</c:v>
                </c:pt>
                <c:pt idx="150">
                  <c:v>9.4051050000416581E-2</c:v>
                </c:pt>
                <c:pt idx="151">
                  <c:v>9.5731049994355999E-2</c:v>
                </c:pt>
                <c:pt idx="152">
                  <c:v>9.6741049994307104E-2</c:v>
                </c:pt>
                <c:pt idx="153">
                  <c:v>9.8913150002772454E-2</c:v>
                </c:pt>
                <c:pt idx="154">
                  <c:v>9.9513150002167094E-2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081-4375-B4CC-D15D48775C03}"/>
            </c:ext>
          </c:extLst>
        </c:ser>
        <c:ser>
          <c:idx val="1"/>
          <c:order val="1"/>
          <c:tx>
            <c:strRef>
              <c:f>'Q_fit (old)'!$V$1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(old)'!$U$2:$U$21</c:f>
              <c:numCache>
                <c:formatCode>General</c:formatCode>
                <c:ptCount val="20"/>
                <c:pt idx="0">
                  <c:v>-1</c:v>
                </c:pt>
                <c:pt idx="1">
                  <c:v>-0.75</c:v>
                </c:pt>
                <c:pt idx="2">
                  <c:v>-0.5</c:v>
                </c:pt>
                <c:pt idx="3">
                  <c:v>-0.25</c:v>
                </c:pt>
                <c:pt idx="4">
                  <c:v>0</c:v>
                </c:pt>
                <c:pt idx="5">
                  <c:v>0.25</c:v>
                </c:pt>
                <c:pt idx="6">
                  <c:v>0.5</c:v>
                </c:pt>
                <c:pt idx="7">
                  <c:v>0.75</c:v>
                </c:pt>
                <c:pt idx="8">
                  <c:v>1</c:v>
                </c:pt>
                <c:pt idx="9">
                  <c:v>1.25</c:v>
                </c:pt>
                <c:pt idx="10">
                  <c:v>1.5</c:v>
                </c:pt>
                <c:pt idx="11">
                  <c:v>1.75</c:v>
                </c:pt>
                <c:pt idx="12">
                  <c:v>2</c:v>
                </c:pt>
                <c:pt idx="13">
                  <c:v>2.25</c:v>
                </c:pt>
                <c:pt idx="14">
                  <c:v>2.5</c:v>
                </c:pt>
                <c:pt idx="15">
                  <c:v>2.75</c:v>
                </c:pt>
                <c:pt idx="16">
                  <c:v>3</c:v>
                </c:pt>
                <c:pt idx="17">
                  <c:v>3.25</c:v>
                </c:pt>
                <c:pt idx="18">
                  <c:v>3.5</c:v>
                </c:pt>
                <c:pt idx="19">
                  <c:v>3.75</c:v>
                </c:pt>
              </c:numCache>
            </c:numRef>
          </c:xVal>
          <c:yVal>
            <c:numRef>
              <c:f>'Q_fit (old)'!$V$2:$V$21</c:f>
              <c:numCache>
                <c:formatCode>General</c:formatCode>
                <c:ptCount val="20"/>
                <c:pt idx="0">
                  <c:v>4.0986840607954655E-2</c:v>
                </c:pt>
                <c:pt idx="1">
                  <c:v>3.0543218261916159E-2</c:v>
                </c:pt>
                <c:pt idx="2">
                  <c:v>2.1677507890840639E-2</c:v>
                </c:pt>
                <c:pt idx="3">
                  <c:v>1.4389709494728092E-2</c:v>
                </c:pt>
                <c:pt idx="4">
                  <c:v>8.6798230735785267E-3</c:v>
                </c:pt>
                <c:pt idx="5">
                  <c:v>4.547848627391938E-3</c:v>
                </c:pt>
                <c:pt idx="6">
                  <c:v>1.9937861561683265E-3</c:v>
                </c:pt>
                <c:pt idx="7">
                  <c:v>1.017635659907693E-3</c:v>
                </c:pt>
                <c:pt idx="8">
                  <c:v>1.6193971386100365E-3</c:v>
                </c:pt>
                <c:pt idx="9">
                  <c:v>3.7990705922753588E-3</c:v>
                </c:pt>
                <c:pt idx="10">
                  <c:v>7.5566560209036591E-3</c:v>
                </c:pt>
                <c:pt idx="11">
                  <c:v>1.2892153424494936E-2</c:v>
                </c:pt>
                <c:pt idx="12">
                  <c:v>1.9805562803049188E-2</c:v>
                </c:pt>
                <c:pt idx="13">
                  <c:v>2.8296884156566414E-2</c:v>
                </c:pt>
                <c:pt idx="14">
                  <c:v>3.8366117485046626E-2</c:v>
                </c:pt>
                <c:pt idx="15">
                  <c:v>5.0013262788489811E-2</c:v>
                </c:pt>
                <c:pt idx="16">
                  <c:v>6.3238320066895976E-2</c:v>
                </c:pt>
                <c:pt idx="17">
                  <c:v>7.8041289320265106E-2</c:v>
                </c:pt>
                <c:pt idx="18">
                  <c:v>9.4422170548597251E-2</c:v>
                </c:pt>
                <c:pt idx="19">
                  <c:v>0.11238096375189233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081-4375-B4CC-D15D48775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3405432"/>
        <c:axId val="1"/>
      </c:scatterChart>
      <c:valAx>
        <c:axId val="793405432"/>
        <c:scaling>
          <c:orientation val="minMax"/>
          <c:min val="-1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3405432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4642857142857145"/>
          <c:y val="0.91139240506329111"/>
          <c:w val="0.58791208791208793"/>
          <c:h val="0.9746835443037974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1200" verticalDpi="12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5b.  V401 Cyg -- Residuals from quadratic fit</a:t>
            </a:r>
          </a:p>
        </c:rich>
      </c:tx>
      <c:layout>
        <c:manualLayout>
          <c:xMode val="edge"/>
          <c:yMode val="edge"/>
          <c:x val="0.14255319148936171"/>
          <c:y val="1.93050193050193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76595744680851"/>
          <c:y val="0.13513538989991158"/>
          <c:w val="0.83829787234042552"/>
          <c:h val="0.72973110545952258"/>
        </c:manualLayout>
      </c:layout>
      <c:scatterChart>
        <c:scatterStyle val="lineMarker"/>
        <c:varyColors val="0"/>
        <c:ser>
          <c:idx val="1"/>
          <c:order val="0"/>
          <c:tx>
            <c:strRef>
              <c:f>Active!$U$20</c:f>
              <c:strCache>
                <c:ptCount val="1"/>
                <c:pt idx="0">
                  <c:v>Residuals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Active!$F$21:$F$923</c:f>
              <c:numCache>
                <c:formatCode>General</c:formatCode>
                <c:ptCount val="903"/>
                <c:pt idx="0">
                  <c:v>-25736</c:v>
                </c:pt>
                <c:pt idx="1">
                  <c:v>-25175</c:v>
                </c:pt>
                <c:pt idx="2">
                  <c:v>-25174.5</c:v>
                </c:pt>
                <c:pt idx="3">
                  <c:v>-22115</c:v>
                </c:pt>
                <c:pt idx="4">
                  <c:v>-22114.5</c:v>
                </c:pt>
                <c:pt idx="5">
                  <c:v>-19005</c:v>
                </c:pt>
                <c:pt idx="6">
                  <c:v>-18899</c:v>
                </c:pt>
                <c:pt idx="7">
                  <c:v>-18887</c:v>
                </c:pt>
                <c:pt idx="8">
                  <c:v>-18798</c:v>
                </c:pt>
                <c:pt idx="9">
                  <c:v>-18798</c:v>
                </c:pt>
                <c:pt idx="10">
                  <c:v>-18437</c:v>
                </c:pt>
                <c:pt idx="11">
                  <c:v>-17931</c:v>
                </c:pt>
                <c:pt idx="12">
                  <c:v>-17715</c:v>
                </c:pt>
                <c:pt idx="13">
                  <c:v>-17603</c:v>
                </c:pt>
                <c:pt idx="14">
                  <c:v>-17061</c:v>
                </c:pt>
                <c:pt idx="15">
                  <c:v>-17016</c:v>
                </c:pt>
                <c:pt idx="16">
                  <c:v>-16673</c:v>
                </c:pt>
                <c:pt idx="17">
                  <c:v>-16649</c:v>
                </c:pt>
                <c:pt idx="18">
                  <c:v>-16649</c:v>
                </c:pt>
                <c:pt idx="19">
                  <c:v>-16508</c:v>
                </c:pt>
                <c:pt idx="20">
                  <c:v>-16469</c:v>
                </c:pt>
                <c:pt idx="21">
                  <c:v>-15846</c:v>
                </c:pt>
                <c:pt idx="22">
                  <c:v>-15841</c:v>
                </c:pt>
                <c:pt idx="23">
                  <c:v>-15810</c:v>
                </c:pt>
                <c:pt idx="24">
                  <c:v>-15798</c:v>
                </c:pt>
                <c:pt idx="25">
                  <c:v>-15786</c:v>
                </c:pt>
                <c:pt idx="26">
                  <c:v>-15738</c:v>
                </c:pt>
                <c:pt idx="27">
                  <c:v>-15690</c:v>
                </c:pt>
                <c:pt idx="28">
                  <c:v>-15293</c:v>
                </c:pt>
                <c:pt idx="29">
                  <c:v>-15194</c:v>
                </c:pt>
                <c:pt idx="30">
                  <c:v>-15129</c:v>
                </c:pt>
                <c:pt idx="31">
                  <c:v>-15127</c:v>
                </c:pt>
                <c:pt idx="32">
                  <c:v>-15127</c:v>
                </c:pt>
                <c:pt idx="33">
                  <c:v>-15086</c:v>
                </c:pt>
                <c:pt idx="34">
                  <c:v>-14883</c:v>
                </c:pt>
                <c:pt idx="35">
                  <c:v>-14631</c:v>
                </c:pt>
                <c:pt idx="36">
                  <c:v>-14586</c:v>
                </c:pt>
                <c:pt idx="37">
                  <c:v>-14585.5</c:v>
                </c:pt>
                <c:pt idx="38">
                  <c:v>-14576</c:v>
                </c:pt>
                <c:pt idx="39">
                  <c:v>-14571</c:v>
                </c:pt>
                <c:pt idx="40">
                  <c:v>-14571</c:v>
                </c:pt>
                <c:pt idx="41">
                  <c:v>-14528</c:v>
                </c:pt>
                <c:pt idx="42">
                  <c:v>-14427</c:v>
                </c:pt>
                <c:pt idx="43">
                  <c:v>-14135</c:v>
                </c:pt>
                <c:pt idx="44">
                  <c:v>-12794</c:v>
                </c:pt>
                <c:pt idx="45">
                  <c:v>-12794</c:v>
                </c:pt>
                <c:pt idx="46">
                  <c:v>-12093</c:v>
                </c:pt>
                <c:pt idx="47">
                  <c:v>-12057</c:v>
                </c:pt>
                <c:pt idx="48">
                  <c:v>-12055</c:v>
                </c:pt>
                <c:pt idx="49">
                  <c:v>-12050</c:v>
                </c:pt>
                <c:pt idx="50">
                  <c:v>-12045</c:v>
                </c:pt>
                <c:pt idx="51">
                  <c:v>-12045</c:v>
                </c:pt>
                <c:pt idx="52">
                  <c:v>-12041.5</c:v>
                </c:pt>
                <c:pt idx="53">
                  <c:v>-12038</c:v>
                </c:pt>
                <c:pt idx="54">
                  <c:v>-11997</c:v>
                </c:pt>
                <c:pt idx="55">
                  <c:v>-11990</c:v>
                </c:pt>
                <c:pt idx="56">
                  <c:v>-11909.5</c:v>
                </c:pt>
                <c:pt idx="57">
                  <c:v>-11896</c:v>
                </c:pt>
                <c:pt idx="58">
                  <c:v>-11382.5</c:v>
                </c:pt>
                <c:pt idx="59">
                  <c:v>-10826</c:v>
                </c:pt>
                <c:pt idx="60">
                  <c:v>-10790</c:v>
                </c:pt>
                <c:pt idx="61">
                  <c:v>-6524</c:v>
                </c:pt>
                <c:pt idx="62">
                  <c:v>-6479.5</c:v>
                </c:pt>
                <c:pt idx="63">
                  <c:v>-6455.5</c:v>
                </c:pt>
                <c:pt idx="64">
                  <c:v>-6339</c:v>
                </c:pt>
                <c:pt idx="65">
                  <c:v>-4597</c:v>
                </c:pt>
                <c:pt idx="66">
                  <c:v>-4597</c:v>
                </c:pt>
                <c:pt idx="67">
                  <c:v>-4597</c:v>
                </c:pt>
                <c:pt idx="68">
                  <c:v>-3933</c:v>
                </c:pt>
                <c:pt idx="69">
                  <c:v>-3932.5</c:v>
                </c:pt>
                <c:pt idx="70">
                  <c:v>-2170.5</c:v>
                </c:pt>
                <c:pt idx="71">
                  <c:v>-2083</c:v>
                </c:pt>
                <c:pt idx="72">
                  <c:v>-1566.5</c:v>
                </c:pt>
                <c:pt idx="73">
                  <c:v>-1544</c:v>
                </c:pt>
                <c:pt idx="74">
                  <c:v>-1467</c:v>
                </c:pt>
                <c:pt idx="75">
                  <c:v>-1412</c:v>
                </c:pt>
                <c:pt idx="76">
                  <c:v>-1215</c:v>
                </c:pt>
                <c:pt idx="77">
                  <c:v>-1215</c:v>
                </c:pt>
                <c:pt idx="78">
                  <c:v>-1056</c:v>
                </c:pt>
                <c:pt idx="79">
                  <c:v>-780</c:v>
                </c:pt>
                <c:pt idx="80">
                  <c:v>-696.5</c:v>
                </c:pt>
                <c:pt idx="81">
                  <c:v>-696.5</c:v>
                </c:pt>
                <c:pt idx="82">
                  <c:v>-248</c:v>
                </c:pt>
                <c:pt idx="83">
                  <c:v>-176.5</c:v>
                </c:pt>
                <c:pt idx="84">
                  <c:v>-137</c:v>
                </c:pt>
                <c:pt idx="85">
                  <c:v>-125</c:v>
                </c:pt>
                <c:pt idx="86">
                  <c:v>-68.5</c:v>
                </c:pt>
                <c:pt idx="87">
                  <c:v>-25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363</c:v>
                </c:pt>
                <c:pt idx="92">
                  <c:v>1138.5</c:v>
                </c:pt>
                <c:pt idx="93">
                  <c:v>1166</c:v>
                </c:pt>
                <c:pt idx="94">
                  <c:v>1686</c:v>
                </c:pt>
                <c:pt idx="95">
                  <c:v>1854</c:v>
                </c:pt>
                <c:pt idx="96">
                  <c:v>2225</c:v>
                </c:pt>
                <c:pt idx="97">
                  <c:v>2949</c:v>
                </c:pt>
                <c:pt idx="98">
                  <c:v>3584</c:v>
                </c:pt>
                <c:pt idx="99">
                  <c:v>4380</c:v>
                </c:pt>
                <c:pt idx="100">
                  <c:v>6037.5</c:v>
                </c:pt>
                <c:pt idx="101">
                  <c:v>6053</c:v>
                </c:pt>
                <c:pt idx="102">
                  <c:v>6089</c:v>
                </c:pt>
                <c:pt idx="103">
                  <c:v>6214</c:v>
                </c:pt>
                <c:pt idx="104">
                  <c:v>6222.5</c:v>
                </c:pt>
                <c:pt idx="105">
                  <c:v>6234.5</c:v>
                </c:pt>
                <c:pt idx="106">
                  <c:v>6238</c:v>
                </c:pt>
                <c:pt idx="107">
                  <c:v>6617.5</c:v>
                </c:pt>
                <c:pt idx="108">
                  <c:v>6681</c:v>
                </c:pt>
                <c:pt idx="109">
                  <c:v>6681</c:v>
                </c:pt>
                <c:pt idx="110">
                  <c:v>6732.5</c:v>
                </c:pt>
                <c:pt idx="111">
                  <c:v>6741</c:v>
                </c:pt>
                <c:pt idx="112">
                  <c:v>6753</c:v>
                </c:pt>
                <c:pt idx="113">
                  <c:v>6811.5</c:v>
                </c:pt>
                <c:pt idx="114">
                  <c:v>6825</c:v>
                </c:pt>
                <c:pt idx="115">
                  <c:v>6869.5</c:v>
                </c:pt>
                <c:pt idx="116">
                  <c:v>7292</c:v>
                </c:pt>
                <c:pt idx="117">
                  <c:v>7300.5</c:v>
                </c:pt>
                <c:pt idx="118">
                  <c:v>7304</c:v>
                </c:pt>
                <c:pt idx="119">
                  <c:v>7333</c:v>
                </c:pt>
                <c:pt idx="120">
                  <c:v>7345</c:v>
                </c:pt>
                <c:pt idx="121">
                  <c:v>7448</c:v>
                </c:pt>
                <c:pt idx="122">
                  <c:v>7472</c:v>
                </c:pt>
                <c:pt idx="123">
                  <c:v>7583</c:v>
                </c:pt>
                <c:pt idx="124">
                  <c:v>7902</c:v>
                </c:pt>
                <c:pt idx="125">
                  <c:v>8006</c:v>
                </c:pt>
                <c:pt idx="126">
                  <c:v>8627</c:v>
                </c:pt>
                <c:pt idx="127">
                  <c:v>8663</c:v>
                </c:pt>
                <c:pt idx="128">
                  <c:v>8735</c:v>
                </c:pt>
                <c:pt idx="129">
                  <c:v>10337</c:v>
                </c:pt>
                <c:pt idx="130">
                  <c:v>10441</c:v>
                </c:pt>
                <c:pt idx="131">
                  <c:v>11068</c:v>
                </c:pt>
                <c:pt idx="132">
                  <c:v>12867.5</c:v>
                </c:pt>
                <c:pt idx="133">
                  <c:v>12967</c:v>
                </c:pt>
                <c:pt idx="134">
                  <c:v>12970.5</c:v>
                </c:pt>
                <c:pt idx="135">
                  <c:v>12972</c:v>
                </c:pt>
                <c:pt idx="136">
                  <c:v>13463</c:v>
                </c:pt>
                <c:pt idx="137">
                  <c:v>13562.5</c:v>
                </c:pt>
                <c:pt idx="138">
                  <c:v>13570</c:v>
                </c:pt>
                <c:pt idx="139">
                  <c:v>14263</c:v>
                </c:pt>
                <c:pt idx="140">
                  <c:v>14820.5</c:v>
                </c:pt>
                <c:pt idx="141">
                  <c:v>14870</c:v>
                </c:pt>
                <c:pt idx="142">
                  <c:v>14927</c:v>
                </c:pt>
                <c:pt idx="143">
                  <c:v>15260</c:v>
                </c:pt>
                <c:pt idx="144">
                  <c:v>15533</c:v>
                </c:pt>
                <c:pt idx="145">
                  <c:v>15538</c:v>
                </c:pt>
                <c:pt idx="146">
                  <c:v>15553</c:v>
                </c:pt>
                <c:pt idx="147">
                  <c:v>15580</c:v>
                </c:pt>
                <c:pt idx="148">
                  <c:v>16053</c:v>
                </c:pt>
                <c:pt idx="149">
                  <c:v>16071</c:v>
                </c:pt>
                <c:pt idx="150">
                  <c:v>16167.5</c:v>
                </c:pt>
                <c:pt idx="151">
                  <c:v>16173</c:v>
                </c:pt>
                <c:pt idx="152">
                  <c:v>16214</c:v>
                </c:pt>
                <c:pt idx="153">
                  <c:v>16281</c:v>
                </c:pt>
                <c:pt idx="154">
                  <c:v>16615.5</c:v>
                </c:pt>
                <c:pt idx="155">
                  <c:v>16620.5</c:v>
                </c:pt>
                <c:pt idx="156">
                  <c:v>16641</c:v>
                </c:pt>
                <c:pt idx="157">
                  <c:v>16643</c:v>
                </c:pt>
                <c:pt idx="158">
                  <c:v>16644.5</c:v>
                </c:pt>
                <c:pt idx="159">
                  <c:v>16667</c:v>
                </c:pt>
                <c:pt idx="160">
                  <c:v>16672</c:v>
                </c:pt>
                <c:pt idx="161">
                  <c:v>16693</c:v>
                </c:pt>
                <c:pt idx="162">
                  <c:v>16720</c:v>
                </c:pt>
                <c:pt idx="163">
                  <c:v>16730.5</c:v>
                </c:pt>
                <c:pt idx="164">
                  <c:v>16730.5</c:v>
                </c:pt>
                <c:pt idx="165">
                  <c:v>16780</c:v>
                </c:pt>
                <c:pt idx="166">
                  <c:v>16787</c:v>
                </c:pt>
                <c:pt idx="167">
                  <c:v>16792</c:v>
                </c:pt>
                <c:pt idx="168">
                  <c:v>16845</c:v>
                </c:pt>
                <c:pt idx="169">
                  <c:v>16848.5</c:v>
                </c:pt>
                <c:pt idx="170">
                  <c:v>16852</c:v>
                </c:pt>
                <c:pt idx="171">
                  <c:v>16862.5</c:v>
                </c:pt>
                <c:pt idx="172">
                  <c:v>17272.5</c:v>
                </c:pt>
                <c:pt idx="173">
                  <c:v>17307</c:v>
                </c:pt>
                <c:pt idx="174">
                  <c:v>17310.5</c:v>
                </c:pt>
                <c:pt idx="175">
                  <c:v>17319</c:v>
                </c:pt>
                <c:pt idx="176">
                  <c:v>17327.5</c:v>
                </c:pt>
                <c:pt idx="177">
                  <c:v>17343</c:v>
                </c:pt>
                <c:pt idx="178">
                  <c:v>17430.5</c:v>
                </c:pt>
                <c:pt idx="179">
                  <c:v>17452.5</c:v>
                </c:pt>
                <c:pt idx="180">
                  <c:v>17452.5</c:v>
                </c:pt>
                <c:pt idx="181">
                  <c:v>17484</c:v>
                </c:pt>
                <c:pt idx="182">
                  <c:v>17786</c:v>
                </c:pt>
                <c:pt idx="183">
                  <c:v>17807</c:v>
                </c:pt>
                <c:pt idx="184">
                  <c:v>17855</c:v>
                </c:pt>
                <c:pt idx="185">
                  <c:v>17890</c:v>
                </c:pt>
                <c:pt idx="186">
                  <c:v>17890.5</c:v>
                </c:pt>
                <c:pt idx="187">
                  <c:v>17890.5</c:v>
                </c:pt>
                <c:pt idx="188">
                  <c:v>17890.5</c:v>
                </c:pt>
                <c:pt idx="189">
                  <c:v>18005</c:v>
                </c:pt>
                <c:pt idx="190">
                  <c:v>18087.5</c:v>
                </c:pt>
                <c:pt idx="191">
                  <c:v>18087.5</c:v>
                </c:pt>
                <c:pt idx="192">
                  <c:v>18099.5</c:v>
                </c:pt>
                <c:pt idx="193">
                  <c:v>18494.5</c:v>
                </c:pt>
                <c:pt idx="194">
                  <c:v>18494.5</c:v>
                </c:pt>
                <c:pt idx="195">
                  <c:v>18494.5</c:v>
                </c:pt>
                <c:pt idx="196">
                  <c:v>18495</c:v>
                </c:pt>
                <c:pt idx="197">
                  <c:v>18606</c:v>
                </c:pt>
                <c:pt idx="198">
                  <c:v>18609.5</c:v>
                </c:pt>
                <c:pt idx="199">
                  <c:v>18618</c:v>
                </c:pt>
                <c:pt idx="200">
                  <c:v>18651</c:v>
                </c:pt>
                <c:pt idx="201">
                  <c:v>18710.5</c:v>
                </c:pt>
                <c:pt idx="202">
                  <c:v>18710.5</c:v>
                </c:pt>
                <c:pt idx="203">
                  <c:v>18710.5</c:v>
                </c:pt>
                <c:pt idx="204">
                  <c:v>19069.5</c:v>
                </c:pt>
                <c:pt idx="205">
                  <c:v>19081.5</c:v>
                </c:pt>
                <c:pt idx="206">
                  <c:v>19105.5</c:v>
                </c:pt>
                <c:pt idx="207">
                  <c:v>19114</c:v>
                </c:pt>
                <c:pt idx="208">
                  <c:v>19122.5</c:v>
                </c:pt>
                <c:pt idx="209">
                  <c:v>19122.5</c:v>
                </c:pt>
                <c:pt idx="210">
                  <c:v>19153.5</c:v>
                </c:pt>
                <c:pt idx="211">
                  <c:v>19153.5</c:v>
                </c:pt>
                <c:pt idx="212">
                  <c:v>19257</c:v>
                </c:pt>
                <c:pt idx="213">
                  <c:v>19282</c:v>
                </c:pt>
                <c:pt idx="214">
                  <c:v>19282</c:v>
                </c:pt>
                <c:pt idx="215">
                  <c:v>19282</c:v>
                </c:pt>
                <c:pt idx="216">
                  <c:v>19285</c:v>
                </c:pt>
                <c:pt idx="217">
                  <c:v>19297</c:v>
                </c:pt>
                <c:pt idx="218">
                  <c:v>19314.5</c:v>
                </c:pt>
                <c:pt idx="219">
                  <c:v>19321.5</c:v>
                </c:pt>
                <c:pt idx="220">
                  <c:v>19321.5</c:v>
                </c:pt>
                <c:pt idx="221">
                  <c:v>19321.5</c:v>
                </c:pt>
                <c:pt idx="222">
                  <c:v>19337</c:v>
                </c:pt>
                <c:pt idx="223">
                  <c:v>19746</c:v>
                </c:pt>
                <c:pt idx="224">
                  <c:v>19754</c:v>
                </c:pt>
                <c:pt idx="225">
                  <c:v>19770</c:v>
                </c:pt>
                <c:pt idx="226">
                  <c:v>19805.5</c:v>
                </c:pt>
                <c:pt idx="227">
                  <c:v>19824.5</c:v>
                </c:pt>
                <c:pt idx="228">
                  <c:v>19824.5</c:v>
                </c:pt>
                <c:pt idx="229">
                  <c:v>19854</c:v>
                </c:pt>
                <c:pt idx="230">
                  <c:v>19871</c:v>
                </c:pt>
                <c:pt idx="231">
                  <c:v>19896.5</c:v>
                </c:pt>
                <c:pt idx="232">
                  <c:v>19896.5</c:v>
                </c:pt>
                <c:pt idx="233">
                  <c:v>19914</c:v>
                </c:pt>
                <c:pt idx="234">
                  <c:v>19951.5</c:v>
                </c:pt>
                <c:pt idx="235">
                  <c:v>19951.5</c:v>
                </c:pt>
                <c:pt idx="236">
                  <c:v>19989</c:v>
                </c:pt>
                <c:pt idx="237">
                  <c:v>20013</c:v>
                </c:pt>
                <c:pt idx="238">
                  <c:v>20364.5</c:v>
                </c:pt>
                <c:pt idx="239">
                  <c:v>20432</c:v>
                </c:pt>
                <c:pt idx="240">
                  <c:v>20460.5</c:v>
                </c:pt>
                <c:pt idx="241">
                  <c:v>20461</c:v>
                </c:pt>
                <c:pt idx="242">
                  <c:v>20462</c:v>
                </c:pt>
                <c:pt idx="243">
                  <c:v>20473</c:v>
                </c:pt>
                <c:pt idx="244">
                  <c:v>20476.5</c:v>
                </c:pt>
                <c:pt idx="245">
                  <c:v>20492</c:v>
                </c:pt>
                <c:pt idx="246">
                  <c:v>20495.5</c:v>
                </c:pt>
                <c:pt idx="247">
                  <c:v>20497</c:v>
                </c:pt>
                <c:pt idx="248">
                  <c:v>20523</c:v>
                </c:pt>
                <c:pt idx="249">
                  <c:v>20524.5</c:v>
                </c:pt>
                <c:pt idx="250">
                  <c:v>20533</c:v>
                </c:pt>
                <c:pt idx="251">
                  <c:v>20533</c:v>
                </c:pt>
                <c:pt idx="252">
                  <c:v>20533</c:v>
                </c:pt>
                <c:pt idx="253">
                  <c:v>20540</c:v>
                </c:pt>
                <c:pt idx="254">
                  <c:v>20548.5</c:v>
                </c:pt>
                <c:pt idx="255">
                  <c:v>20554</c:v>
                </c:pt>
                <c:pt idx="256">
                  <c:v>20554</c:v>
                </c:pt>
                <c:pt idx="257">
                  <c:v>20557</c:v>
                </c:pt>
                <c:pt idx="258">
                  <c:v>20560.5</c:v>
                </c:pt>
                <c:pt idx="259">
                  <c:v>20617</c:v>
                </c:pt>
                <c:pt idx="260">
                  <c:v>21003.5</c:v>
                </c:pt>
                <c:pt idx="261">
                  <c:v>21036</c:v>
                </c:pt>
                <c:pt idx="262">
                  <c:v>21183.5</c:v>
                </c:pt>
                <c:pt idx="263">
                  <c:v>21189</c:v>
                </c:pt>
                <c:pt idx="264">
                  <c:v>21707.5</c:v>
                </c:pt>
                <c:pt idx="265">
                  <c:v>21707.5</c:v>
                </c:pt>
                <c:pt idx="266">
                  <c:v>21707.5</c:v>
                </c:pt>
                <c:pt idx="267">
                  <c:v>21707.5</c:v>
                </c:pt>
                <c:pt idx="268">
                  <c:v>21707.5</c:v>
                </c:pt>
                <c:pt idx="269">
                  <c:v>21709</c:v>
                </c:pt>
                <c:pt idx="270">
                  <c:v>21709</c:v>
                </c:pt>
                <c:pt idx="271">
                  <c:v>21709</c:v>
                </c:pt>
                <c:pt idx="272">
                  <c:v>21709</c:v>
                </c:pt>
                <c:pt idx="273">
                  <c:v>21709</c:v>
                </c:pt>
                <c:pt idx="274">
                  <c:v>21709</c:v>
                </c:pt>
                <c:pt idx="275">
                  <c:v>21748</c:v>
                </c:pt>
                <c:pt idx="276">
                  <c:v>21748</c:v>
                </c:pt>
                <c:pt idx="277">
                  <c:v>21748</c:v>
                </c:pt>
                <c:pt idx="278">
                  <c:v>21800</c:v>
                </c:pt>
                <c:pt idx="279">
                  <c:v>21800</c:v>
                </c:pt>
                <c:pt idx="280">
                  <c:v>21800</c:v>
                </c:pt>
                <c:pt idx="281">
                  <c:v>21800</c:v>
                </c:pt>
                <c:pt idx="282">
                  <c:v>21800</c:v>
                </c:pt>
                <c:pt idx="283">
                  <c:v>21800</c:v>
                </c:pt>
                <c:pt idx="284">
                  <c:v>21805</c:v>
                </c:pt>
                <c:pt idx="285">
                  <c:v>21829</c:v>
                </c:pt>
                <c:pt idx="286">
                  <c:v>21832.5</c:v>
                </c:pt>
                <c:pt idx="287">
                  <c:v>21832.5</c:v>
                </c:pt>
                <c:pt idx="288">
                  <c:v>21832.5</c:v>
                </c:pt>
                <c:pt idx="289">
                  <c:v>21832.5</c:v>
                </c:pt>
                <c:pt idx="290">
                  <c:v>21832.5</c:v>
                </c:pt>
                <c:pt idx="291">
                  <c:v>21832.5</c:v>
                </c:pt>
                <c:pt idx="292">
                  <c:v>21836</c:v>
                </c:pt>
                <c:pt idx="293">
                  <c:v>21836</c:v>
                </c:pt>
                <c:pt idx="294">
                  <c:v>21836</c:v>
                </c:pt>
                <c:pt idx="295">
                  <c:v>21836</c:v>
                </c:pt>
                <c:pt idx="296">
                  <c:v>21836</c:v>
                </c:pt>
                <c:pt idx="297">
                  <c:v>21836</c:v>
                </c:pt>
                <c:pt idx="298">
                  <c:v>21839.5</c:v>
                </c:pt>
                <c:pt idx="299">
                  <c:v>21839.5</c:v>
                </c:pt>
                <c:pt idx="300">
                  <c:v>21839.5</c:v>
                </c:pt>
                <c:pt idx="301">
                  <c:v>21839.5</c:v>
                </c:pt>
                <c:pt idx="302">
                  <c:v>21839.5</c:v>
                </c:pt>
                <c:pt idx="303">
                  <c:v>21839.5</c:v>
                </c:pt>
                <c:pt idx="304">
                  <c:v>21848</c:v>
                </c:pt>
                <c:pt idx="305">
                  <c:v>21848</c:v>
                </c:pt>
                <c:pt idx="306">
                  <c:v>21848</c:v>
                </c:pt>
                <c:pt idx="307">
                  <c:v>21848</c:v>
                </c:pt>
                <c:pt idx="308">
                  <c:v>21848</c:v>
                </c:pt>
                <c:pt idx="309">
                  <c:v>21848</c:v>
                </c:pt>
                <c:pt idx="310">
                  <c:v>22247.5</c:v>
                </c:pt>
                <c:pt idx="311">
                  <c:v>22332</c:v>
                </c:pt>
                <c:pt idx="312">
                  <c:v>22332</c:v>
                </c:pt>
                <c:pt idx="313">
                  <c:v>22332</c:v>
                </c:pt>
                <c:pt idx="314">
                  <c:v>22332</c:v>
                </c:pt>
                <c:pt idx="315">
                  <c:v>22332</c:v>
                </c:pt>
                <c:pt idx="316">
                  <c:v>22332</c:v>
                </c:pt>
                <c:pt idx="317">
                  <c:v>22429.5</c:v>
                </c:pt>
                <c:pt idx="318">
                  <c:v>22451.5</c:v>
                </c:pt>
                <c:pt idx="319">
                  <c:v>22470.5</c:v>
                </c:pt>
                <c:pt idx="320">
                  <c:v>22471</c:v>
                </c:pt>
                <c:pt idx="321">
                  <c:v>22471</c:v>
                </c:pt>
                <c:pt idx="322">
                  <c:v>22471</c:v>
                </c:pt>
                <c:pt idx="323">
                  <c:v>22471</c:v>
                </c:pt>
                <c:pt idx="324">
                  <c:v>22471</c:v>
                </c:pt>
                <c:pt idx="325">
                  <c:v>22471</c:v>
                </c:pt>
                <c:pt idx="326">
                  <c:v>22494.5</c:v>
                </c:pt>
                <c:pt idx="327">
                  <c:v>22894.5</c:v>
                </c:pt>
                <c:pt idx="328">
                  <c:v>22903</c:v>
                </c:pt>
                <c:pt idx="329">
                  <c:v>22950</c:v>
                </c:pt>
                <c:pt idx="330">
                  <c:v>22987</c:v>
                </c:pt>
                <c:pt idx="331">
                  <c:v>22989</c:v>
                </c:pt>
                <c:pt idx="332">
                  <c:v>23015</c:v>
                </c:pt>
                <c:pt idx="333">
                  <c:v>23015</c:v>
                </c:pt>
                <c:pt idx="334">
                  <c:v>23015</c:v>
                </c:pt>
                <c:pt idx="335">
                  <c:v>23030.5</c:v>
                </c:pt>
                <c:pt idx="336">
                  <c:v>23030.5</c:v>
                </c:pt>
                <c:pt idx="337">
                  <c:v>23030.5</c:v>
                </c:pt>
                <c:pt idx="338">
                  <c:v>23031.5</c:v>
                </c:pt>
                <c:pt idx="339">
                  <c:v>23035</c:v>
                </c:pt>
                <c:pt idx="340">
                  <c:v>23047.5</c:v>
                </c:pt>
                <c:pt idx="341">
                  <c:v>23047.5</c:v>
                </c:pt>
                <c:pt idx="342">
                  <c:v>23047.5</c:v>
                </c:pt>
                <c:pt idx="343">
                  <c:v>23071.5</c:v>
                </c:pt>
                <c:pt idx="344">
                  <c:v>23071.5</c:v>
                </c:pt>
                <c:pt idx="345">
                  <c:v>23071.5</c:v>
                </c:pt>
                <c:pt idx="346">
                  <c:v>23098.5</c:v>
                </c:pt>
                <c:pt idx="347">
                  <c:v>23140</c:v>
                </c:pt>
                <c:pt idx="348">
                  <c:v>23429</c:v>
                </c:pt>
                <c:pt idx="349">
                  <c:v>23549</c:v>
                </c:pt>
                <c:pt idx="350">
                  <c:v>23557</c:v>
                </c:pt>
                <c:pt idx="351">
                  <c:v>23751</c:v>
                </c:pt>
                <c:pt idx="352">
                  <c:v>24100</c:v>
                </c:pt>
                <c:pt idx="353">
                  <c:v>24105</c:v>
                </c:pt>
                <c:pt idx="354">
                  <c:v>24121.5</c:v>
                </c:pt>
                <c:pt idx="355">
                  <c:v>24157.5</c:v>
                </c:pt>
                <c:pt idx="356">
                  <c:v>24728</c:v>
                </c:pt>
                <c:pt idx="357">
                  <c:v>24745</c:v>
                </c:pt>
                <c:pt idx="358">
                  <c:v>24834</c:v>
                </c:pt>
                <c:pt idx="359">
                  <c:v>25469</c:v>
                </c:pt>
                <c:pt idx="360">
                  <c:v>25943</c:v>
                </c:pt>
                <c:pt idx="361">
                  <c:v>26028</c:v>
                </c:pt>
                <c:pt idx="362">
                  <c:v>26068</c:v>
                </c:pt>
                <c:pt idx="363">
                  <c:v>26193</c:v>
                </c:pt>
                <c:pt idx="364">
                  <c:v>26624</c:v>
                </c:pt>
                <c:pt idx="365">
                  <c:v>26634.5</c:v>
                </c:pt>
                <c:pt idx="366">
                  <c:v>26648.5</c:v>
                </c:pt>
                <c:pt idx="367">
                  <c:v>26783</c:v>
                </c:pt>
                <c:pt idx="368">
                  <c:v>27326</c:v>
                </c:pt>
                <c:pt idx="369">
                  <c:v>27377</c:v>
                </c:pt>
                <c:pt idx="370">
                  <c:v>27389</c:v>
                </c:pt>
                <c:pt idx="371">
                  <c:v>27882</c:v>
                </c:pt>
                <c:pt idx="372">
                  <c:v>27998</c:v>
                </c:pt>
                <c:pt idx="373">
                  <c:v>28175</c:v>
                </c:pt>
              </c:numCache>
            </c:numRef>
          </c:xVal>
          <c:yVal>
            <c:numRef>
              <c:f>Active!$U$21:$U$923</c:f>
              <c:numCache>
                <c:formatCode>General</c:formatCode>
                <c:ptCount val="903"/>
                <c:pt idx="0">
                  <c:v>-8.7407595254129777E-2</c:v>
                </c:pt>
                <c:pt idx="1">
                  <c:v>-9.2713220368594973E-2</c:v>
                </c:pt>
                <c:pt idx="2">
                  <c:v>-8.0070034618126118E-2</c:v>
                </c:pt>
                <c:pt idx="3">
                  <c:v>-6.5604028103139977E-2</c:v>
                </c:pt>
                <c:pt idx="4">
                  <c:v>-6.6961230526380783E-2</c:v>
                </c:pt>
                <c:pt idx="5">
                  <c:v>-7.7629837257218712E-2</c:v>
                </c:pt>
                <c:pt idx="6">
                  <c:v>-5.9441806740763076E-2</c:v>
                </c:pt>
                <c:pt idx="7">
                  <c:v>-6.5024473482461043E-2</c:v>
                </c:pt>
                <c:pt idx="8">
                  <c:v>-7.2680392076551303E-2</c:v>
                </c:pt>
                <c:pt idx="9">
                  <c:v>-5.1680392075911019E-2</c:v>
                </c:pt>
                <c:pt idx="10">
                  <c:v>-6.8900849182486137E-2</c:v>
                </c:pt>
                <c:pt idx="11">
                  <c:v>-3.2894315681124886E-2</c:v>
                </c:pt>
                <c:pt idx="12">
                  <c:v>-3.244095414643125E-2</c:v>
                </c:pt>
                <c:pt idx="13">
                  <c:v>-6.8580908282222644E-2</c:v>
                </c:pt>
                <c:pt idx="14">
                  <c:v>-5.944600933138118E-2</c:v>
                </c:pt>
                <c:pt idx="15">
                  <c:v>-8.4652182233502654E-2</c:v>
                </c:pt>
                <c:pt idx="16">
                  <c:v>-8.7151671314424695E-2</c:v>
                </c:pt>
                <c:pt idx="17">
                  <c:v>-8.5330595465635178E-2</c:v>
                </c:pt>
                <c:pt idx="18">
                  <c:v>-7.2330595466624709E-2</c:v>
                </c:pt>
                <c:pt idx="19">
                  <c:v>-6.6259726107867817E-2</c:v>
                </c:pt>
                <c:pt idx="20">
                  <c:v>-5.7177184688886662E-2</c:v>
                </c:pt>
                <c:pt idx="21">
                  <c:v>-4.0193007578521373E-2</c:v>
                </c:pt>
                <c:pt idx="22">
                  <c:v>-4.8772987141650528E-2</c:v>
                </c:pt>
                <c:pt idx="23">
                  <c:v>-5.4969002027194971E-2</c:v>
                </c:pt>
                <c:pt idx="24">
                  <c:v>-6.456107324099325E-2</c:v>
                </c:pt>
                <c:pt idx="25">
                  <c:v>-3.4153180987988585E-2</c:v>
                </c:pt>
                <c:pt idx="26">
                  <c:v>-5.9521977335705439E-2</c:v>
                </c:pt>
                <c:pt idx="27">
                  <c:v>-3.6891358218766018E-2</c:v>
                </c:pt>
                <c:pt idx="28">
                  <c:v>-5.9177190045458156E-2</c:v>
                </c:pt>
                <c:pt idx="29">
                  <c:v>-7.007585575645961E-2</c:v>
                </c:pt>
                <c:pt idx="30">
                  <c:v>-3.7626837025301924E-2</c:v>
                </c:pt>
                <c:pt idx="31">
                  <c:v>-7.1059191909622066E-2</c:v>
                </c:pt>
                <c:pt idx="32">
                  <c:v>-5.3059191905954983E-2</c:v>
                </c:pt>
                <c:pt idx="33">
                  <c:v>-3.1422690669413625E-2</c:v>
                </c:pt>
                <c:pt idx="34">
                  <c:v>-5.4814102031879086E-2</c:v>
                </c:pt>
                <c:pt idx="35">
                  <c:v>-6.2314537126765185E-2</c:v>
                </c:pt>
                <c:pt idx="36">
                  <c:v>-7.0548453088592034E-2</c:v>
                </c:pt>
                <c:pt idx="37">
                  <c:v>-6.0906610600084912E-2</c:v>
                </c:pt>
                <c:pt idx="38">
                  <c:v>-6.3711615291096688E-2</c:v>
                </c:pt>
                <c:pt idx="39">
                  <c:v>-6.2293205910475227E-2</c:v>
                </c:pt>
                <c:pt idx="40">
                  <c:v>-4.1293205909834943E-2</c:v>
                </c:pt>
                <c:pt idx="41">
                  <c:v>-8.3095147045890619E-2</c:v>
                </c:pt>
                <c:pt idx="42">
                  <c:v>-5.9445737471786372E-2</c:v>
                </c:pt>
                <c:pt idx="43">
                  <c:v>-6.9632298769096462E-2</c:v>
                </c:pt>
                <c:pt idx="44">
                  <c:v>-5.4692210149121595E-2</c:v>
                </c:pt>
                <c:pt idx="45">
                  <c:v>-5.05922101508329E-2</c:v>
                </c:pt>
                <c:pt idx="46">
                  <c:v>-2.4110034902947726E-2</c:v>
                </c:pt>
                <c:pt idx="47">
                  <c:v>-3.0920307434046834E-2</c:v>
                </c:pt>
                <c:pt idx="48">
                  <c:v>-4.6354221101693557E-2</c:v>
                </c:pt>
                <c:pt idx="49">
                  <c:v>-4.9939009725412153E-2</c:v>
                </c:pt>
                <c:pt idx="50">
                  <c:v>-3.8523804685157384E-2</c:v>
                </c:pt>
                <c:pt idx="51">
                  <c:v>-2.7523804686554368E-2</c:v>
                </c:pt>
                <c:pt idx="52">
                  <c:v>-5.2033164933458886E-2</c:v>
                </c:pt>
                <c:pt idx="53">
                  <c:v>-6.0542528285036826E-2</c:v>
                </c:pt>
                <c:pt idx="54">
                  <c:v>-2.4938159014061267E-2</c:v>
                </c:pt>
                <c:pt idx="55">
                  <c:v>-3.6956967858067166E-2</c:v>
                </c:pt>
                <c:pt idx="56">
                  <c:v>-5.6674163108944575E-2</c:v>
                </c:pt>
                <c:pt idx="57">
                  <c:v>-3.5353605271846181E-2</c:v>
                </c:pt>
                <c:pt idx="58">
                  <c:v>-5.1565234209871594E-2</c:v>
                </c:pt>
                <c:pt idx="59">
                  <c:v>-4.2686089671634397E-2</c:v>
                </c:pt>
                <c:pt idx="60">
                  <c:v>-4.2207934379248455E-2</c:v>
                </c:pt>
                <c:pt idx="61">
                  <c:v>-6.4724605904055335E-2</c:v>
                </c:pt>
                <c:pt idx="62">
                  <c:v>-5.7691892798313903E-2</c:v>
                </c:pt>
                <c:pt idx="63">
                  <c:v>-7.4932885283183898E-2</c:v>
                </c:pt>
                <c:pt idx="64">
                  <c:v>-1.3625612722770589E-2</c:v>
                </c:pt>
                <c:pt idx="65">
                  <c:v>-2.6476057431618686E-2</c:v>
                </c:pt>
                <c:pt idx="66">
                  <c:v>-2.5476057435052938E-2</c:v>
                </c:pt>
                <c:pt idx="67">
                  <c:v>-1.7476057433423123E-2</c:v>
                </c:pt>
                <c:pt idx="68">
                  <c:v>-2.3847888664365071E-2</c:v>
                </c:pt>
                <c:pt idx="69">
                  <c:v>-2.220739755752061E-2</c:v>
                </c:pt>
                <c:pt idx="70">
                  <c:v>-2.451066759299788E-2</c:v>
                </c:pt>
                <c:pt idx="71">
                  <c:v>-4.9464815283794553E-2</c:v>
                </c:pt>
                <c:pt idx="72">
                  <c:v>-2.0113729945324205E-2</c:v>
                </c:pt>
                <c:pt idx="73">
                  <c:v>-1.7305201729712644E-2</c:v>
                </c:pt>
                <c:pt idx="74">
                  <c:v>-6.716988179153234E-3</c:v>
                </c:pt>
                <c:pt idx="75">
                  <c:v>3.7022433841297636E-3</c:v>
                </c:pt>
                <c:pt idx="76">
                  <c:v>-1.5075170173347701E-2</c:v>
                </c:pt>
                <c:pt idx="77">
                  <c:v>-1.1075170172532794E-2</c:v>
                </c:pt>
                <c:pt idx="78">
                  <c:v>-1.551183671690692E-2</c:v>
                </c:pt>
                <c:pt idx="79">
                  <c:v>-4.1171846519081949E-2</c:v>
                </c:pt>
                <c:pt idx="80">
                  <c:v>-2.4277505252710281E-2</c:v>
                </c:pt>
                <c:pt idx="81">
                  <c:v>-1.6277505251080467E-2</c:v>
                </c:pt>
                <c:pt idx="82">
                  <c:v>-2.3150742362229106E-2</c:v>
                </c:pt>
                <c:pt idx="83">
                  <c:v>-5.628003858599644E-3</c:v>
                </c:pt>
                <c:pt idx="84">
                  <c:v>-1.4067047165623797E-2</c:v>
                </c:pt>
                <c:pt idx="85">
                  <c:v>-1.7068349223559615E-3</c:v>
                </c:pt>
                <c:pt idx="86">
                  <c:v>-8.386326568007434E-3</c:v>
                </c:pt>
                <c:pt idx="87">
                  <c:v>-3.6706486994437737E-2</c:v>
                </c:pt>
                <c:pt idx="88">
                  <c:v>-1.5706796434614919E-2</c:v>
                </c:pt>
                <c:pt idx="89">
                  <c:v>-8.7067964368268101E-3</c:v>
                </c:pt>
                <c:pt idx="90">
                  <c:v>-8.7067964368268101E-3</c:v>
                </c:pt>
                <c:pt idx="91">
                  <c:v>-2.7089156165819452E-2</c:v>
                </c:pt>
                <c:pt idx="92">
                  <c:v>1.9910747099306488E-3</c:v>
                </c:pt>
                <c:pt idx="93">
                  <c:v>-2.7173921261983694E-3</c:v>
                </c:pt>
                <c:pt idx="94">
                  <c:v>-2.1013607714472783E-2</c:v>
                </c:pt>
                <c:pt idx="95">
                  <c:v>-2.0051662785996162E-2</c:v>
                </c:pt>
                <c:pt idx="96">
                  <c:v>-2.8369401343056721E-2</c:v>
                </c:pt>
                <c:pt idx="97">
                  <c:v>-1.0135852331582476E-2</c:v>
                </c:pt>
                <c:pt idx="98">
                  <c:v>-2.9871975690272362E-2</c:v>
                </c:pt>
                <c:pt idx="99">
                  <c:v>-3.7808526353088227E-2</c:v>
                </c:pt>
                <c:pt idx="100">
                  <c:v>-6.4246945460687561E-3</c:v>
                </c:pt>
                <c:pt idx="101">
                  <c:v>-5.6087084292123033E-3</c:v>
                </c:pt>
                <c:pt idx="102">
                  <c:v>9.4152822275960259E-3</c:v>
                </c:pt>
                <c:pt idx="103">
                  <c:v>9.2182523918016065E-3</c:v>
                </c:pt>
                <c:pt idx="104">
                  <c:v>2.6084710411845159E-2</c:v>
                </c:pt>
                <c:pt idx="105">
                  <c:v>3.3425561122798389E-2</c:v>
                </c:pt>
                <c:pt idx="106">
                  <c:v>1.8999690317553133E-3</c:v>
                </c:pt>
                <c:pt idx="107">
                  <c:v>2.0351884025831104E-3</c:v>
                </c:pt>
                <c:pt idx="108">
                  <c:v>-6.7929217590977087E-3</c:v>
                </c:pt>
                <c:pt idx="110">
                  <c:v>3.8647049906151421E-5</c:v>
                </c:pt>
                <c:pt idx="111">
                  <c:v>9.0398690849056128E-4</c:v>
                </c:pt>
                <c:pt idx="112">
                  <c:v>4.2432590423472178E-3</c:v>
                </c:pt>
                <c:pt idx="113">
                  <c:v>1.5216875126354661E-3</c:v>
                </c:pt>
                <c:pt idx="114">
                  <c:v>2.1278124618488607E-2</c:v>
                </c:pt>
                <c:pt idx="115">
                  <c:v>2.5160126949711665E-2</c:v>
                </c:pt>
                <c:pt idx="116">
                  <c:v>2.0194557953268598E-2</c:v>
                </c:pt>
                <c:pt idx="117">
                  <c:v>1.4058691245617372E-2</c:v>
                </c:pt>
                <c:pt idx="118">
                  <c:v>2.1532152563996109E-2</c:v>
                </c:pt>
                <c:pt idx="119">
                  <c:v>2.659785537767359E-2</c:v>
                </c:pt>
                <c:pt idx="120">
                  <c:v>1.6935325157782399E-2</c:v>
                </c:pt>
                <c:pt idx="121">
                  <c:v>4.5804382176165368E-3</c:v>
                </c:pt>
                <c:pt idx="122">
                  <c:v>1.9254641014345899E-2</c:v>
                </c:pt>
                <c:pt idx="123">
                  <c:v>1.842092805335346E-2</c:v>
                </c:pt>
                <c:pt idx="124">
                  <c:v>1.6809343326793375E-2</c:v>
                </c:pt>
                <c:pt idx="125">
                  <c:v>9.7178542399268732E-3</c:v>
                </c:pt>
                <c:pt idx="126">
                  <c:v>1.9277907368835993E-2</c:v>
                </c:pt>
                <c:pt idx="127">
                  <c:v>2.3278388352890832E-2</c:v>
                </c:pt>
                <c:pt idx="128">
                  <c:v>2.278363891560017E-3</c:v>
                </c:pt>
                <c:pt idx="129">
                  <c:v>-9.0623718730225358E-3</c:v>
                </c:pt>
                <c:pt idx="130">
                  <c:v>1.4781889821064141E-2</c:v>
                </c:pt>
                <c:pt idx="131">
                  <c:v>2.1121363942268281E-2</c:v>
                </c:pt>
                <c:pt idx="132">
                  <c:v>2.5829519135659378E-2</c:v>
                </c:pt>
                <c:pt idx="133">
                  <c:v>2.4871888607292562E-2</c:v>
                </c:pt>
                <c:pt idx="134">
                  <c:v>2.8490318188369595E-2</c:v>
                </c:pt>
                <c:pt idx="135">
                  <c:v>2.6905358479456982E-2</c:v>
                </c:pt>
                <c:pt idx="136">
                  <c:v>3.0181206374595336E-2</c:v>
                </c:pt>
                <c:pt idx="137">
                  <c:v>3.3448543015240188E-2</c:v>
                </c:pt>
                <c:pt idx="138">
                  <c:v>3.2152612327666218E-2</c:v>
                </c:pt>
                <c:pt idx="139">
                  <c:v>3.7605034948559088E-2</c:v>
                </c:pt>
                <c:pt idx="140">
                  <c:v>3.2039542530181403E-2</c:v>
                </c:pt>
                <c:pt idx="141">
                  <c:v>3.0512337502065123E-2</c:v>
                </c:pt>
                <c:pt idx="142">
                  <c:v>3.0155997999712036E-2</c:v>
                </c:pt>
                <c:pt idx="143">
                  <c:v>3.3115645301738855E-2</c:v>
                </c:pt>
                <c:pt idx="144">
                  <c:v>3.308500025504521E-2</c:v>
                </c:pt>
                <c:pt idx="145">
                  <c:v>3.5665215047337287E-2</c:v>
                </c:pt>
                <c:pt idx="146">
                  <c:v>3.8505821353431634E-2</c:v>
                </c:pt>
                <c:pt idx="147">
                  <c:v>3.7158768856077648E-2</c:v>
                </c:pt>
                <c:pt idx="148">
                  <c:v>4.4493366663680686E-2</c:v>
                </c:pt>
                <c:pt idx="149">
                  <c:v>4.2959735499737375E-2</c:v>
                </c:pt>
                <c:pt idx="150">
                  <c:v>4.678358902154138E-2</c:v>
                </c:pt>
                <c:pt idx="151">
                  <c:v>4.2600939559297585E-2</c:v>
                </c:pt>
                <c:pt idx="152">
                  <c:v>4.3711856274638985E-2</c:v>
                </c:pt>
                <c:pt idx="153">
                  <c:v>4.2194631509530789E-2</c:v>
                </c:pt>
                <c:pt idx="154">
                  <c:v>3.6353539799361345E-2</c:v>
                </c:pt>
                <c:pt idx="155">
                  <c:v>3.8132381383767872E-2</c:v>
                </c:pt>
                <c:pt idx="156">
                  <c:v>-4.714434415219685E-3</c:v>
                </c:pt>
                <c:pt idx="157">
                  <c:v>-4.1629099583488961E-3</c:v>
                </c:pt>
                <c:pt idx="158">
                  <c:v>-3.2492672761226353E-3</c:v>
                </c:pt>
                <c:pt idx="159">
                  <c:v>4.2555304387123266E-2</c:v>
                </c:pt>
                <c:pt idx="160">
                  <c:v>3.6934080639273323E-2</c:v>
                </c:pt>
                <c:pt idx="161">
                  <c:v>3.5824871671302258E-2</c:v>
                </c:pt>
                <c:pt idx="162">
                  <c:v>3.8070010020094525E-2</c:v>
                </c:pt>
                <c:pt idx="163">
                  <c:v>3.7065291645740212E-2</c:v>
                </c:pt>
                <c:pt idx="164">
                  <c:v>3.7855291643973027E-2</c:v>
                </c:pt>
                <c:pt idx="165">
                  <c:v>3.4914099717787292E-2</c:v>
                </c:pt>
                <c:pt idx="166">
                  <c:v>3.6144184021379824E-2</c:v>
                </c:pt>
                <c:pt idx="167">
                  <c:v>3.6022808062090961E-2</c:v>
                </c:pt>
                <c:pt idx="168">
                  <c:v>3.6035832869585671E-2</c:v>
                </c:pt>
                <c:pt idx="169">
                  <c:v>3.7800818860282151E-2</c:v>
                </c:pt>
                <c:pt idx="170">
                  <c:v>3.626580173182313E-2</c:v>
                </c:pt>
                <c:pt idx="171">
                  <c:v>3.9860731724529003E-2</c:v>
                </c:pt>
                <c:pt idx="172">
                  <c:v>3.8778984808325118E-2</c:v>
                </c:pt>
                <c:pt idx="173">
                  <c:v>3.858711197904173E-2</c:v>
                </c:pt>
                <c:pt idx="174">
                  <c:v>3.9561687717066543E-2</c:v>
                </c:pt>
                <c:pt idx="175">
                  <c:v>3.769421586835657E-2</c:v>
                </c:pt>
                <c:pt idx="176">
                  <c:v>3.8336725673070116E-2</c:v>
                </c:pt>
                <c:pt idx="177">
                  <c:v>3.9508314026591704E-2</c:v>
                </c:pt>
                <c:pt idx="178">
                  <c:v>4.1120975968994083E-2</c:v>
                </c:pt>
                <c:pt idx="179">
                  <c:v>4.0343282515573398E-2</c:v>
                </c:pt>
                <c:pt idx="180">
                  <c:v>4.0383282514562913E-2</c:v>
                </c:pt>
                <c:pt idx="181">
                  <c:v>3.8863189476447152E-2</c:v>
                </c:pt>
                <c:pt idx="182">
                  <c:v>4.3367298887878269E-2</c:v>
                </c:pt>
                <c:pt idx="183">
                  <c:v>4.3452154647271812E-2</c:v>
                </c:pt>
                <c:pt idx="184">
                  <c:v>4.4374261962048162E-2</c:v>
                </c:pt>
                <c:pt idx="185">
                  <c:v>4.4915013371539012E-2</c:v>
                </c:pt>
                <c:pt idx="186">
                  <c:v>4.5302736140699476E-2</c:v>
                </c:pt>
                <c:pt idx="187">
                  <c:v>4.6982736134638894E-2</c:v>
                </c:pt>
                <c:pt idx="188">
                  <c:v>4.799273613459E-2</c:v>
                </c:pt>
                <c:pt idx="189">
                  <c:v>4.4589579761067338E-2</c:v>
                </c:pt>
                <c:pt idx="190">
                  <c:v>4.940057131926974E-2</c:v>
                </c:pt>
                <c:pt idx="191">
                  <c:v>5.000057131866438E-2</c:v>
                </c:pt>
                <c:pt idx="192">
                  <c:v>5.0815298960709229E-2</c:v>
                </c:pt>
                <c:pt idx="193">
                  <c:v>4.7225523587342833E-2</c:v>
                </c:pt>
                <c:pt idx="194">
                  <c:v>4.7725523589263685E-2</c:v>
                </c:pt>
                <c:pt idx="195">
                  <c:v>4.9125523590276499E-2</c:v>
                </c:pt>
                <c:pt idx="196">
                  <c:v>4.6513169671696802E-2</c:v>
                </c:pt>
                <c:pt idx="197">
                  <c:v>4.3769030518917548E-2</c:v>
                </c:pt>
                <c:pt idx="198">
                  <c:v>5.5632452767533466E-2</c:v>
                </c:pt>
                <c:pt idx="199">
                  <c:v>4.4772179583518909E-2</c:v>
                </c:pt>
                <c:pt idx="200">
                  <c:v>4.5855651152859542E-2</c:v>
                </c:pt>
                <c:pt idx="201">
                  <c:v>4.5312727461336078E-2</c:v>
                </c:pt>
                <c:pt idx="202">
                  <c:v>4.6112727462954251E-2</c:v>
                </c:pt>
                <c:pt idx="203">
                  <c:v>4.6612727464875103E-2</c:v>
                </c:pt>
                <c:pt idx="204">
                  <c:v>4.0426616507204707E-2</c:v>
                </c:pt>
                <c:pt idx="205">
                  <c:v>4.1628354445569504E-2</c:v>
                </c:pt>
                <c:pt idx="206">
                  <c:v>4.1931720729483354E-2</c:v>
                </c:pt>
                <c:pt idx="207">
                  <c:v>4.1170377915868236E-2</c:v>
                </c:pt>
                <c:pt idx="208">
                  <c:v>3.9619016759006101E-2</c:v>
                </c:pt>
                <c:pt idx="209">
                  <c:v>4.0319016755874529E-2</c:v>
                </c:pt>
                <c:pt idx="210">
                  <c:v>4.0908014882352614E-2</c:v>
                </c:pt>
                <c:pt idx="211">
                  <c:v>4.1708014883970787E-2</c:v>
                </c:pt>
                <c:pt idx="212">
                  <c:v>4.1812097543926133E-2</c:v>
                </c:pt>
                <c:pt idx="213">
                  <c:v>4.1349487767459919E-2</c:v>
                </c:pt>
                <c:pt idx="214">
                  <c:v>4.1649487767157239E-2</c:v>
                </c:pt>
                <c:pt idx="215">
                  <c:v>4.1749487771906985E-2</c:v>
                </c:pt>
                <c:pt idx="216">
                  <c:v>4.1914763943785543E-2</c:v>
                </c:pt>
                <c:pt idx="217">
                  <c:v>4.0115845786891161E-2</c:v>
                </c:pt>
                <c:pt idx="218">
                  <c:v>4.292985799977754E-2</c:v>
                </c:pt>
                <c:pt idx="219">
                  <c:v>4.360544113130993E-2</c:v>
                </c:pt>
                <c:pt idx="220">
                  <c:v>4.4705441132625423E-2</c:v>
                </c:pt>
                <c:pt idx="221">
                  <c:v>4.4755441127724338E-2</c:v>
                </c:pt>
                <c:pt idx="222">
                  <c:v>4.1619188102215959E-2</c:v>
                </c:pt>
                <c:pt idx="223">
                  <c:v>4.5705067582757136E-2</c:v>
                </c:pt>
                <c:pt idx="224">
                  <c:v>4.6104857195941373E-2</c:v>
                </c:pt>
                <c:pt idx="225">
                  <c:v>4.6004387711124362E-2</c:v>
                </c:pt>
                <c:pt idx="226">
                  <c:v>5.0165614131452013E-2</c:v>
                </c:pt>
                <c:pt idx="227">
                  <c:v>4.8689801129967208E-2</c:v>
                </c:pt>
                <c:pt idx="228">
                  <c:v>4.8689801129967208E-2</c:v>
                </c:pt>
                <c:pt idx="229">
                  <c:v>4.6200857362310277E-2</c:v>
                </c:pt>
                <c:pt idx="230">
                  <c:v>4.6974925072283125E-2</c:v>
                </c:pt>
                <c:pt idx="231">
                  <c:v>4.788588915781479E-2</c:v>
                </c:pt>
                <c:pt idx="232">
                  <c:v>4.788588915781479E-2</c:v>
                </c:pt>
                <c:pt idx="233">
                  <c:v>4.8397239655208396E-2</c:v>
                </c:pt>
                <c:pt idx="234">
                  <c:v>5.2607014772453428E-2</c:v>
                </c:pt>
                <c:pt idx="235">
                  <c:v>5.2607014772453428E-2</c:v>
                </c:pt>
                <c:pt idx="236">
                  <c:v>4.9416433123986248E-2</c:v>
                </c:pt>
                <c:pt idx="237">
                  <c:v>5.103427362554562E-2</c:v>
                </c:pt>
                <c:pt idx="238">
                  <c:v>5.4628402705613831E-2</c:v>
                </c:pt>
                <c:pt idx="239">
                  <c:v>5.2878026082630036E-2</c:v>
                </c:pt>
                <c:pt idx="240">
                  <c:v>5.6309742210216618E-2</c:v>
                </c:pt>
                <c:pt idx="241">
                  <c:v>5.3647138893491417E-2</c:v>
                </c:pt>
                <c:pt idx="242">
                  <c:v>5.3221932084218167E-2</c:v>
                </c:pt>
                <c:pt idx="243">
                  <c:v>5.4744640404496343E-2</c:v>
                </c:pt>
                <c:pt idx="244">
                  <c:v>5.5906404801194423E-2</c:v>
                </c:pt>
                <c:pt idx="245">
                  <c:v>5.2865609750999347E-2</c:v>
                </c:pt>
                <c:pt idx="246">
                  <c:v>4.962735727079888E-2</c:v>
                </c:pt>
                <c:pt idx="247">
                  <c:v>5.2039533824388848E-2</c:v>
                </c:pt>
                <c:pt idx="248">
                  <c:v>5.2883836788672915E-2</c:v>
                </c:pt>
                <c:pt idx="249">
                  <c:v>5.4496002889707774E-2</c:v>
                </c:pt>
                <c:pt idx="250">
                  <c:v>5.2231599961390637E-2</c:v>
                </c:pt>
                <c:pt idx="251">
                  <c:v>5.3131599960482598E-2</c:v>
                </c:pt>
                <c:pt idx="252">
                  <c:v>5.333159996270613E-2</c:v>
                </c:pt>
                <c:pt idx="253">
                  <c:v>5.175501907984751E-2</c:v>
                </c:pt>
                <c:pt idx="254">
                  <c:v>5.4690582724997445E-2</c:v>
                </c:pt>
                <c:pt idx="255">
                  <c:v>5.2001820020353903E-2</c:v>
                </c:pt>
                <c:pt idx="256">
                  <c:v>5.2001820020353903E-2</c:v>
                </c:pt>
                <c:pt idx="257">
                  <c:v>5.192612803816006E-2</c:v>
                </c:pt>
                <c:pt idx="258">
                  <c:v>5.318781784193867E-2</c:v>
                </c:pt>
                <c:pt idx="259">
                  <c:v>5.1511808893203899E-2</c:v>
                </c:pt>
                <c:pt idx="260">
                  <c:v>4.7785178200813801E-2</c:v>
                </c:pt>
                <c:pt idx="261">
                  <c:v>4.5311353741951416E-2</c:v>
                </c:pt>
                <c:pt idx="262">
                  <c:v>5.1719090132376987E-2</c:v>
                </c:pt>
                <c:pt idx="263">
                  <c:v>4.4229441354520435E-2</c:v>
                </c:pt>
                <c:pt idx="264">
                  <c:v>4.9779904353981677E-2</c:v>
                </c:pt>
                <c:pt idx="265">
                  <c:v>4.9779904353981677E-2</c:v>
                </c:pt>
                <c:pt idx="266">
                  <c:v>4.997990435620521E-2</c:v>
                </c:pt>
                <c:pt idx="267">
                  <c:v>4.997990435620521E-2</c:v>
                </c:pt>
                <c:pt idx="268">
                  <c:v>4.997990435620521E-2</c:v>
                </c:pt>
                <c:pt idx="269">
                  <c:v>4.7091619670081374E-2</c:v>
                </c:pt>
                <c:pt idx="270">
                  <c:v>4.7091619670081374E-2</c:v>
                </c:pt>
                <c:pt idx="271">
                  <c:v>4.8091619666647122E-2</c:v>
                </c:pt>
                <c:pt idx="272">
                  <c:v>4.8091619666647122E-2</c:v>
                </c:pt>
                <c:pt idx="273">
                  <c:v>4.8291619668870654E-2</c:v>
                </c:pt>
                <c:pt idx="274">
                  <c:v>4.8291619668870654E-2</c:v>
                </c:pt>
                <c:pt idx="275">
                  <c:v>4.7816017491627172E-2</c:v>
                </c:pt>
                <c:pt idx="276">
                  <c:v>4.8106017495215092E-2</c:v>
                </c:pt>
                <c:pt idx="277">
                  <c:v>4.8416017491021812E-2</c:v>
                </c:pt>
                <c:pt idx="278">
                  <c:v>4.816794764380225E-2</c:v>
                </c:pt>
                <c:pt idx="279">
                  <c:v>4.816794764380225E-2</c:v>
                </c:pt>
                <c:pt idx="280">
                  <c:v>4.8767947643196891E-2</c:v>
                </c:pt>
                <c:pt idx="281">
                  <c:v>4.8767947643196891E-2</c:v>
                </c:pt>
                <c:pt idx="282">
                  <c:v>4.9667947642288851E-2</c:v>
                </c:pt>
                <c:pt idx="283">
                  <c:v>4.9667947642288851E-2</c:v>
                </c:pt>
                <c:pt idx="284">
                  <c:v>4.8740212462517953E-2</c:v>
                </c:pt>
                <c:pt idx="285">
                  <c:v>4.9926995322175198E-2</c:v>
                </c:pt>
                <c:pt idx="286">
                  <c:v>5.108755561681079E-2</c:v>
                </c:pt>
                <c:pt idx="287">
                  <c:v>5.108755561681079E-2</c:v>
                </c:pt>
                <c:pt idx="288">
                  <c:v>5.1187555614284577E-2</c:v>
                </c:pt>
                <c:pt idx="289">
                  <c:v>5.1187555614284577E-2</c:v>
                </c:pt>
                <c:pt idx="290">
                  <c:v>5.1787555613679218E-2</c:v>
                </c:pt>
                <c:pt idx="291">
                  <c:v>5.1787555613679218E-2</c:v>
                </c:pt>
                <c:pt idx="292">
                  <c:v>4.7848112798251338E-2</c:v>
                </c:pt>
                <c:pt idx="293">
                  <c:v>4.7848112798251338E-2</c:v>
                </c:pt>
                <c:pt idx="294">
                  <c:v>4.8848112794817086E-2</c:v>
                </c:pt>
                <c:pt idx="295">
                  <c:v>4.8848112794817086E-2</c:v>
                </c:pt>
                <c:pt idx="296">
                  <c:v>4.9148112794514406E-2</c:v>
                </c:pt>
                <c:pt idx="297">
                  <c:v>4.9148112794514406E-2</c:v>
                </c:pt>
                <c:pt idx="298">
                  <c:v>5.0808666867928787E-2</c:v>
                </c:pt>
                <c:pt idx="299">
                  <c:v>5.0808666867928787E-2</c:v>
                </c:pt>
                <c:pt idx="300">
                  <c:v>5.1008666870152319E-2</c:v>
                </c:pt>
                <c:pt idx="301">
                  <c:v>5.1008666870152319E-2</c:v>
                </c:pt>
                <c:pt idx="302">
                  <c:v>5.130866686984964E-2</c:v>
                </c:pt>
                <c:pt idx="303">
                  <c:v>5.130866686984964E-2</c:v>
                </c:pt>
                <c:pt idx="304">
                  <c:v>4.7841428112401156E-2</c:v>
                </c:pt>
                <c:pt idx="305">
                  <c:v>4.7841428112401156E-2</c:v>
                </c:pt>
                <c:pt idx="306">
                  <c:v>4.8641428114019329E-2</c:v>
                </c:pt>
                <c:pt idx="307">
                  <c:v>4.8641428114019329E-2</c:v>
                </c:pt>
                <c:pt idx="308">
                  <c:v>4.9741428115334822E-2</c:v>
                </c:pt>
                <c:pt idx="309">
                  <c:v>4.9741428115334822E-2</c:v>
                </c:pt>
                <c:pt idx="310">
                  <c:v>5.7660529722038389E-2</c:v>
                </c:pt>
                <c:pt idx="311">
                  <c:v>5.4241359370154021E-2</c:v>
                </c:pt>
                <c:pt idx="312">
                  <c:v>5.4241359370154021E-2</c:v>
                </c:pt>
                <c:pt idx="313">
                  <c:v>5.5141359369245982E-2</c:v>
                </c:pt>
                <c:pt idx="314">
                  <c:v>5.5141359369245982E-2</c:v>
                </c:pt>
                <c:pt idx="315">
                  <c:v>5.6041359368337942E-2</c:v>
                </c:pt>
                <c:pt idx="316">
                  <c:v>5.6041359368337942E-2</c:v>
                </c:pt>
                <c:pt idx="317">
                  <c:v>6.0386219465752691E-2</c:v>
                </c:pt>
                <c:pt idx="318">
                  <c:v>5.8320623626388388E-2</c:v>
                </c:pt>
                <c:pt idx="319">
                  <c:v>5.8832055675341027E-2</c:v>
                </c:pt>
                <c:pt idx="320">
                  <c:v>5.6169197395803033E-2</c:v>
                </c:pt>
                <c:pt idx="321">
                  <c:v>5.6169197395803033E-2</c:v>
                </c:pt>
                <c:pt idx="322">
                  <c:v>5.6269197393276821E-2</c:v>
                </c:pt>
                <c:pt idx="323">
                  <c:v>5.6269197393276821E-2</c:v>
                </c:pt>
                <c:pt idx="324">
                  <c:v>5.7169197392368781E-2</c:v>
                </c:pt>
                <c:pt idx="325">
                  <c:v>5.7169197392368781E-2</c:v>
                </c:pt>
                <c:pt idx="326">
                  <c:v>5.9814786295492375E-2</c:v>
                </c:pt>
                <c:pt idx="327">
                  <c:v>5.4705448808454155E-2</c:v>
                </c:pt>
                <c:pt idx="328">
                  <c:v>5.0335934918065137E-2</c:v>
                </c:pt>
                <c:pt idx="329">
                  <c:v>5.1221821326288927E-2</c:v>
                </c:pt>
                <c:pt idx="330">
                  <c:v>4.9765635507376282E-2</c:v>
                </c:pt>
                <c:pt idx="331">
                  <c:v>5.021393988714648E-2</c:v>
                </c:pt>
                <c:pt idx="332">
                  <c:v>4.8641804544672845E-2</c:v>
                </c:pt>
                <c:pt idx="333">
                  <c:v>4.9241804544067486E-2</c:v>
                </c:pt>
                <c:pt idx="334">
                  <c:v>4.9741804545988338E-2</c:v>
                </c:pt>
                <c:pt idx="335">
                  <c:v>4.9591026885032377E-2</c:v>
                </c:pt>
                <c:pt idx="336">
                  <c:v>5.0291026881900805E-2</c:v>
                </c:pt>
                <c:pt idx="337">
                  <c:v>5.0691026879071913E-2</c:v>
                </c:pt>
                <c:pt idx="338">
                  <c:v>5.9065168168232152E-2</c:v>
                </c:pt>
                <c:pt idx="339">
                  <c:v>4.7124660654832951E-2</c:v>
                </c:pt>
                <c:pt idx="340">
                  <c:v>4.8551394193655395E-2</c:v>
                </c:pt>
                <c:pt idx="341">
                  <c:v>5.1151394193457489E-2</c:v>
                </c:pt>
                <c:pt idx="342">
                  <c:v>5.3351394188812518E-2</c:v>
                </c:pt>
                <c:pt idx="343">
                  <c:v>5.0630611455374813E-2</c:v>
                </c:pt>
                <c:pt idx="344">
                  <c:v>5.0730611460124558E-2</c:v>
                </c:pt>
                <c:pt idx="345">
                  <c:v>5.0930611455072133E-2</c:v>
                </c:pt>
                <c:pt idx="346">
                  <c:v>5.0332056195612443E-2</c:v>
                </c:pt>
                <c:pt idx="347">
                  <c:v>4.7407990277085615E-2</c:v>
                </c:pt>
                <c:pt idx="348">
                  <c:v>4.7716234042482153E-2</c:v>
                </c:pt>
                <c:pt idx="349">
                  <c:v>4.8599244198349975E-2</c:v>
                </c:pt>
                <c:pt idx="350">
                  <c:v>4.7791314975587529E-2</c:v>
                </c:pt>
                <c:pt idx="351">
                  <c:v>5.0044060172153057E-2</c:v>
                </c:pt>
                <c:pt idx="352">
                  <c:v>5.4040165083752784E-2</c:v>
                </c:pt>
                <c:pt idx="353">
                  <c:v>5.390951225416335E-2</c:v>
                </c:pt>
                <c:pt idx="354">
                  <c:v>5.4728312912442359E-2</c:v>
                </c:pt>
                <c:pt idx="355">
                  <c:v>5.8287274609261183E-2</c:v>
                </c:pt>
                <c:pt idx="356">
                  <c:v>5.7480538768884842E-2</c:v>
                </c:pt>
                <c:pt idx="357">
                  <c:v>5.7933584680980463E-2</c:v>
                </c:pt>
                <c:pt idx="358">
                  <c:v>5.6892451806686756E-2</c:v>
                </c:pt>
                <c:pt idx="359">
                  <c:v>4.9930543306760139E-2</c:v>
                </c:pt>
                <c:pt idx="360">
                  <c:v>5.4451821473829806E-2</c:v>
                </c:pt>
                <c:pt idx="361">
                  <c:v>5.589011602120067E-2</c:v>
                </c:pt>
                <c:pt idx="362">
                  <c:v>5.472514976659372E-2</c:v>
                </c:pt>
                <c:pt idx="363">
                  <c:v>5.5894513858128006E-2</c:v>
                </c:pt>
                <c:pt idx="364">
                  <c:v>6.0480082383434622E-2</c:v>
                </c:pt>
                <c:pt idx="365">
                  <c:v>6.1748980321515046E-2</c:v>
                </c:pt>
                <c:pt idx="366">
                  <c:v>-0.10102586593614279</c:v>
                </c:pt>
                <c:pt idx="367">
                  <c:v>6.1420398865067491E-2</c:v>
                </c:pt>
                <c:pt idx="368">
                  <c:v>5.3824822662001642E-2</c:v>
                </c:pt>
                <c:pt idx="369">
                  <c:v>5.2250124507380188E-2</c:v>
                </c:pt>
                <c:pt idx="370">
                  <c:v>5.4426570217262799E-2</c:v>
                </c:pt>
                <c:pt idx="371">
                  <c:v>5.3602299145428828E-2</c:v>
                </c:pt>
                <c:pt idx="372">
                  <c:v>5.2958215041627885E-2</c:v>
                </c:pt>
                <c:pt idx="373">
                  <c:v>5.5754197558856078E-2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F63-43A3-8C9E-2218E69AC002}"/>
            </c:ext>
          </c:extLst>
        </c:ser>
        <c:ser>
          <c:idx val="0"/>
          <c:order val="1"/>
          <c:tx>
            <c:strRef>
              <c:f>Active!$AB$1</c:f>
              <c:strCache>
                <c:ptCount val="1"/>
                <c:pt idx="0">
                  <c:v>Sine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Active!$AA$2:$AA$51</c:f>
              <c:numCache>
                <c:formatCode>General</c:formatCode>
                <c:ptCount val="50"/>
                <c:pt idx="0">
                  <c:v>30000</c:v>
                </c:pt>
                <c:pt idx="1">
                  <c:v>30200</c:v>
                </c:pt>
                <c:pt idx="2">
                  <c:v>30400</c:v>
                </c:pt>
                <c:pt idx="3">
                  <c:v>30600</c:v>
                </c:pt>
                <c:pt idx="4">
                  <c:v>30800</c:v>
                </c:pt>
                <c:pt idx="5">
                  <c:v>31000</c:v>
                </c:pt>
                <c:pt idx="6">
                  <c:v>31200</c:v>
                </c:pt>
                <c:pt idx="7">
                  <c:v>31400</c:v>
                </c:pt>
                <c:pt idx="8">
                  <c:v>31600</c:v>
                </c:pt>
                <c:pt idx="9">
                  <c:v>31800</c:v>
                </c:pt>
                <c:pt idx="10">
                  <c:v>32000</c:v>
                </c:pt>
                <c:pt idx="11">
                  <c:v>32200</c:v>
                </c:pt>
                <c:pt idx="12">
                  <c:v>32400</c:v>
                </c:pt>
                <c:pt idx="13">
                  <c:v>32600</c:v>
                </c:pt>
                <c:pt idx="14">
                  <c:v>32800</c:v>
                </c:pt>
                <c:pt idx="15">
                  <c:v>33000</c:v>
                </c:pt>
                <c:pt idx="16">
                  <c:v>33200</c:v>
                </c:pt>
                <c:pt idx="17">
                  <c:v>33400</c:v>
                </c:pt>
                <c:pt idx="18">
                  <c:v>33600</c:v>
                </c:pt>
                <c:pt idx="19">
                  <c:v>33800</c:v>
                </c:pt>
                <c:pt idx="20">
                  <c:v>34000</c:v>
                </c:pt>
                <c:pt idx="21">
                  <c:v>34200</c:v>
                </c:pt>
                <c:pt idx="22">
                  <c:v>34400</c:v>
                </c:pt>
                <c:pt idx="23">
                  <c:v>34600</c:v>
                </c:pt>
                <c:pt idx="24">
                  <c:v>34800</c:v>
                </c:pt>
                <c:pt idx="25">
                  <c:v>35000</c:v>
                </c:pt>
                <c:pt idx="26">
                  <c:v>35200</c:v>
                </c:pt>
                <c:pt idx="27">
                  <c:v>35400</c:v>
                </c:pt>
                <c:pt idx="28">
                  <c:v>35600</c:v>
                </c:pt>
                <c:pt idx="29">
                  <c:v>35800</c:v>
                </c:pt>
                <c:pt idx="30">
                  <c:v>36000</c:v>
                </c:pt>
                <c:pt idx="31">
                  <c:v>36200</c:v>
                </c:pt>
                <c:pt idx="32">
                  <c:v>36400</c:v>
                </c:pt>
                <c:pt idx="33">
                  <c:v>36600</c:v>
                </c:pt>
                <c:pt idx="34">
                  <c:v>36800</c:v>
                </c:pt>
                <c:pt idx="35">
                  <c:v>37000</c:v>
                </c:pt>
                <c:pt idx="36">
                  <c:v>37200</c:v>
                </c:pt>
                <c:pt idx="37">
                  <c:v>37400</c:v>
                </c:pt>
                <c:pt idx="38">
                  <c:v>37600</c:v>
                </c:pt>
                <c:pt idx="39">
                  <c:v>37800</c:v>
                </c:pt>
                <c:pt idx="40">
                  <c:v>38000</c:v>
                </c:pt>
                <c:pt idx="41">
                  <c:v>38200</c:v>
                </c:pt>
                <c:pt idx="42">
                  <c:v>38400</c:v>
                </c:pt>
                <c:pt idx="43">
                  <c:v>38600</c:v>
                </c:pt>
                <c:pt idx="44">
                  <c:v>38800</c:v>
                </c:pt>
                <c:pt idx="45">
                  <c:v>39000</c:v>
                </c:pt>
                <c:pt idx="46">
                  <c:v>39200</c:v>
                </c:pt>
                <c:pt idx="47">
                  <c:v>39400</c:v>
                </c:pt>
                <c:pt idx="48">
                  <c:v>39600</c:v>
                </c:pt>
                <c:pt idx="49">
                  <c:v>39800</c:v>
                </c:pt>
              </c:numCache>
            </c:numRef>
          </c:xVal>
          <c:yVal>
            <c:numRef>
              <c:f>Active!$AB$2:$AB$51</c:f>
              <c:numCache>
                <c:formatCode>General</c:formatCode>
                <c:ptCount val="50"/>
                <c:pt idx="0">
                  <c:v>3.4892529205204511E-3</c:v>
                </c:pt>
                <c:pt idx="1">
                  <c:v>2.7453038456032469E-3</c:v>
                </c:pt>
                <c:pt idx="2">
                  <c:v>4.7480824925001663E-4</c:v>
                </c:pt>
                <c:pt idx="3">
                  <c:v>-2.6163492672405583E-3</c:v>
                </c:pt>
                <c:pt idx="4">
                  <c:v>-5.5821295018961131E-3</c:v>
                </c:pt>
                <c:pt idx="5">
                  <c:v>-7.5131830641195062E-3</c:v>
                </c:pt>
                <c:pt idx="6">
                  <c:v>-7.8029580548588436E-3</c:v>
                </c:pt>
                <c:pt idx="7">
                  <c:v>-6.325198529165992E-3</c:v>
                </c:pt>
                <c:pt idx="8">
                  <c:v>-3.4708914353656336E-3</c:v>
                </c:pt>
                <c:pt idx="9">
                  <c:v>-3.3850054301707861E-5</c:v>
                </c:pt>
                <c:pt idx="10">
                  <c:v>3.0215837432441134E-3</c:v>
                </c:pt>
                <c:pt idx="11">
                  <c:v>4.8427399145414048E-3</c:v>
                </c:pt>
                <c:pt idx="12">
                  <c:v>4.9381415503276351E-3</c:v>
                </c:pt>
                <c:pt idx="13">
                  <c:v>3.3213283397307645E-3</c:v>
                </c:pt>
                <c:pt idx="14">
                  <c:v>5.0689438004701722E-4</c:v>
                </c:pt>
                <c:pt idx="15">
                  <c:v>-2.6401001921267067E-3</c:v>
                </c:pt>
                <c:pt idx="16">
                  <c:v>-5.1572762844425803E-3</c:v>
                </c:pt>
                <c:pt idx="17">
                  <c:v>-6.2665618886463487E-3</c:v>
                </c:pt>
                <c:pt idx="18">
                  <c:v>-5.6018833720245746E-3</c:v>
                </c:pt>
                <c:pt idx="19">
                  <c:v>-3.3162915239826262E-3</c:v>
                </c:pt>
                <c:pt idx="20">
                  <c:v>-3.7173501048592419E-5</c:v>
                </c:pt>
                <c:pt idx="21">
                  <c:v>3.3173427663264004E-3</c:v>
                </c:pt>
                <c:pt idx="22">
                  <c:v>5.8070651640840416E-3</c:v>
                </c:pt>
                <c:pt idx="23">
                  <c:v>6.7448707426135627E-3</c:v>
                </c:pt>
                <c:pt idx="24">
                  <c:v>5.8977821082939526E-3</c:v>
                </c:pt>
                <c:pt idx="25">
                  <c:v>3.55514481976173E-3</c:v>
                </c:pt>
                <c:pt idx="26">
                  <c:v>4.4395467995915917E-4</c:v>
                </c:pt>
                <c:pt idx="27">
                  <c:v>-2.4838868575444216E-3</c:v>
                </c:pt>
                <c:pt idx="28">
                  <c:v>-4.330132602023742E-3</c:v>
                </c:pt>
                <c:pt idx="29">
                  <c:v>-4.5130484108069462E-3</c:v>
                </c:pt>
                <c:pt idx="30">
                  <c:v>-2.9376491016574074E-3</c:v>
                </c:pt>
                <c:pt idx="31">
                  <c:v>-2.349446468826984E-5</c:v>
                </c:pt>
                <c:pt idx="32">
                  <c:v>3.4180887188999011E-3</c:v>
                </c:pt>
                <c:pt idx="33">
                  <c:v>6.4214294868386885E-3</c:v>
                </c:pt>
                <c:pt idx="34">
                  <c:v>8.1491020527914154E-3</c:v>
                </c:pt>
                <c:pt idx="35">
                  <c:v>8.1369861050909365E-3</c:v>
                </c:pt>
                <c:pt idx="36">
                  <c:v>6.4300847670688294E-3</c:v>
                </c:pt>
                <c:pt idx="37">
                  <c:v>3.5693550971096018E-3</c:v>
                </c:pt>
                <c:pt idx="38">
                  <c:v>4.3340498825081373E-4</c:v>
                </c:pt>
                <c:pt idx="39">
                  <c:v>-2.018618466369118E-3</c:v>
                </c:pt>
                <c:pt idx="40">
                  <c:v>-3.027709216480269E-3</c:v>
                </c:pt>
                <c:pt idx="41">
                  <c:v>-2.2571141748749016E-3</c:v>
                </c:pt>
                <c:pt idx="42">
                  <c:v>1.0912096098258288E-4</c:v>
                </c:pt>
                <c:pt idx="43">
                  <c:v>3.4200099664130532E-3</c:v>
                </c:pt>
                <c:pt idx="44">
                  <c:v>6.7481276017723009E-3</c:v>
                </c:pt>
                <c:pt idx="45">
                  <c:v>9.161006923105031E-3</c:v>
                </c:pt>
                <c:pt idx="46">
                  <c:v>9.9940119731666242E-3</c:v>
                </c:pt>
                <c:pt idx="47">
                  <c:v>9.0448336864831919E-3</c:v>
                </c:pt>
                <c:pt idx="48">
                  <c:v>6.6326926519500642E-3</c:v>
                </c:pt>
                <c:pt idx="49">
                  <c:v>3.5049239181313492E-3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F63-43A3-8C9E-2218E69AC0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3399528"/>
        <c:axId val="1"/>
      </c:scatterChart>
      <c:valAx>
        <c:axId val="793399528"/>
        <c:scaling>
          <c:orientation val="minMax"/>
          <c:max val="45000"/>
          <c:min val="3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1.4999999999999999E-2"/>
          <c:min val="-1.4999999999999999E-2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3399528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6b.  V401 Cyg -- Residuals from quadratic fit</a:t>
            </a:r>
          </a:p>
        </c:rich>
      </c:tx>
      <c:layout>
        <c:manualLayout>
          <c:xMode val="edge"/>
          <c:yMode val="edge"/>
          <c:x val="0.1953644122299282"/>
          <c:y val="3.61842105263157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76169915545061"/>
          <c:y val="0.14473707458026216"/>
          <c:w val="0.82119271684272566"/>
          <c:h val="0.61184308799838094"/>
        </c:manualLayout>
      </c:layout>
      <c:scatterChart>
        <c:scatterStyle val="lineMarker"/>
        <c:varyColors val="0"/>
        <c:ser>
          <c:idx val="1"/>
          <c:order val="0"/>
          <c:tx>
            <c:strRef>
              <c:f>Active!$U$20</c:f>
              <c:strCache>
                <c:ptCount val="1"/>
                <c:pt idx="0">
                  <c:v>Residuals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Active!$F$21:$F$923</c:f>
              <c:numCache>
                <c:formatCode>General</c:formatCode>
                <c:ptCount val="903"/>
                <c:pt idx="0">
                  <c:v>-25736</c:v>
                </c:pt>
                <c:pt idx="1">
                  <c:v>-25175</c:v>
                </c:pt>
                <c:pt idx="2">
                  <c:v>-25174.5</c:v>
                </c:pt>
                <c:pt idx="3">
                  <c:v>-22115</c:v>
                </c:pt>
                <c:pt idx="4">
                  <c:v>-22114.5</c:v>
                </c:pt>
                <c:pt idx="5">
                  <c:v>-19005</c:v>
                </c:pt>
                <c:pt idx="6">
                  <c:v>-18899</c:v>
                </c:pt>
                <c:pt idx="7">
                  <c:v>-18887</c:v>
                </c:pt>
                <c:pt idx="8">
                  <c:v>-18798</c:v>
                </c:pt>
                <c:pt idx="9">
                  <c:v>-18798</c:v>
                </c:pt>
                <c:pt idx="10">
                  <c:v>-18437</c:v>
                </c:pt>
                <c:pt idx="11">
                  <c:v>-17931</c:v>
                </c:pt>
                <c:pt idx="12">
                  <c:v>-17715</c:v>
                </c:pt>
                <c:pt idx="13">
                  <c:v>-17603</c:v>
                </c:pt>
                <c:pt idx="14">
                  <c:v>-17061</c:v>
                </c:pt>
                <c:pt idx="15">
                  <c:v>-17016</c:v>
                </c:pt>
                <c:pt idx="16">
                  <c:v>-16673</c:v>
                </c:pt>
                <c:pt idx="17">
                  <c:v>-16649</c:v>
                </c:pt>
                <c:pt idx="18">
                  <c:v>-16649</c:v>
                </c:pt>
                <c:pt idx="19">
                  <c:v>-16508</c:v>
                </c:pt>
                <c:pt idx="20">
                  <c:v>-16469</c:v>
                </c:pt>
                <c:pt idx="21">
                  <c:v>-15846</c:v>
                </c:pt>
                <c:pt idx="22">
                  <c:v>-15841</c:v>
                </c:pt>
                <c:pt idx="23">
                  <c:v>-15810</c:v>
                </c:pt>
                <c:pt idx="24">
                  <c:v>-15798</c:v>
                </c:pt>
                <c:pt idx="25">
                  <c:v>-15786</c:v>
                </c:pt>
                <c:pt idx="26">
                  <c:v>-15738</c:v>
                </c:pt>
                <c:pt idx="27">
                  <c:v>-15690</c:v>
                </c:pt>
                <c:pt idx="28">
                  <c:v>-15293</c:v>
                </c:pt>
                <c:pt idx="29">
                  <c:v>-15194</c:v>
                </c:pt>
                <c:pt idx="30">
                  <c:v>-15129</c:v>
                </c:pt>
                <c:pt idx="31">
                  <c:v>-15127</c:v>
                </c:pt>
                <c:pt idx="32">
                  <c:v>-15127</c:v>
                </c:pt>
                <c:pt idx="33">
                  <c:v>-15086</c:v>
                </c:pt>
                <c:pt idx="34">
                  <c:v>-14883</c:v>
                </c:pt>
                <c:pt idx="35">
                  <c:v>-14631</c:v>
                </c:pt>
                <c:pt idx="36">
                  <c:v>-14586</c:v>
                </c:pt>
                <c:pt idx="37">
                  <c:v>-14585.5</c:v>
                </c:pt>
                <c:pt idx="38">
                  <c:v>-14576</c:v>
                </c:pt>
                <c:pt idx="39">
                  <c:v>-14571</c:v>
                </c:pt>
                <c:pt idx="40">
                  <c:v>-14571</c:v>
                </c:pt>
                <c:pt idx="41">
                  <c:v>-14528</c:v>
                </c:pt>
                <c:pt idx="42">
                  <c:v>-14427</c:v>
                </c:pt>
                <c:pt idx="43">
                  <c:v>-14135</c:v>
                </c:pt>
                <c:pt idx="44">
                  <c:v>-12794</c:v>
                </c:pt>
                <c:pt idx="45">
                  <c:v>-12794</c:v>
                </c:pt>
                <c:pt idx="46">
                  <c:v>-12093</c:v>
                </c:pt>
                <c:pt idx="47">
                  <c:v>-12057</c:v>
                </c:pt>
                <c:pt idx="48">
                  <c:v>-12055</c:v>
                </c:pt>
                <c:pt idx="49">
                  <c:v>-12050</c:v>
                </c:pt>
                <c:pt idx="50">
                  <c:v>-12045</c:v>
                </c:pt>
                <c:pt idx="51">
                  <c:v>-12045</c:v>
                </c:pt>
                <c:pt idx="52">
                  <c:v>-12041.5</c:v>
                </c:pt>
                <c:pt idx="53">
                  <c:v>-12038</c:v>
                </c:pt>
                <c:pt idx="54">
                  <c:v>-11997</c:v>
                </c:pt>
                <c:pt idx="55">
                  <c:v>-11990</c:v>
                </c:pt>
                <c:pt idx="56">
                  <c:v>-11909.5</c:v>
                </c:pt>
                <c:pt idx="57">
                  <c:v>-11896</c:v>
                </c:pt>
                <c:pt idx="58">
                  <c:v>-11382.5</c:v>
                </c:pt>
                <c:pt idx="59">
                  <c:v>-10826</c:v>
                </c:pt>
                <c:pt idx="60">
                  <c:v>-10790</c:v>
                </c:pt>
                <c:pt idx="61">
                  <c:v>-6524</c:v>
                </c:pt>
                <c:pt idx="62">
                  <c:v>-6479.5</c:v>
                </c:pt>
                <c:pt idx="63">
                  <c:v>-6455.5</c:v>
                </c:pt>
                <c:pt idx="64">
                  <c:v>-6339</c:v>
                </c:pt>
                <c:pt idx="65">
                  <c:v>-4597</c:v>
                </c:pt>
                <c:pt idx="66">
                  <c:v>-4597</c:v>
                </c:pt>
                <c:pt idx="67">
                  <c:v>-4597</c:v>
                </c:pt>
                <c:pt idx="68">
                  <c:v>-3933</c:v>
                </c:pt>
                <c:pt idx="69">
                  <c:v>-3932.5</c:v>
                </c:pt>
                <c:pt idx="70">
                  <c:v>-2170.5</c:v>
                </c:pt>
                <c:pt idx="71">
                  <c:v>-2083</c:v>
                </c:pt>
                <c:pt idx="72">
                  <c:v>-1566.5</c:v>
                </c:pt>
                <c:pt idx="73">
                  <c:v>-1544</c:v>
                </c:pt>
                <c:pt idx="74">
                  <c:v>-1467</c:v>
                </c:pt>
                <c:pt idx="75">
                  <c:v>-1412</c:v>
                </c:pt>
                <c:pt idx="76">
                  <c:v>-1215</c:v>
                </c:pt>
                <c:pt idx="77">
                  <c:v>-1215</c:v>
                </c:pt>
                <c:pt idx="78">
                  <c:v>-1056</c:v>
                </c:pt>
                <c:pt idx="79">
                  <c:v>-780</c:v>
                </c:pt>
                <c:pt idx="80">
                  <c:v>-696.5</c:v>
                </c:pt>
                <c:pt idx="81">
                  <c:v>-696.5</c:v>
                </c:pt>
                <c:pt idx="82">
                  <c:v>-248</c:v>
                </c:pt>
                <c:pt idx="83">
                  <c:v>-176.5</c:v>
                </c:pt>
                <c:pt idx="84">
                  <c:v>-137</c:v>
                </c:pt>
                <c:pt idx="85">
                  <c:v>-125</c:v>
                </c:pt>
                <c:pt idx="86">
                  <c:v>-68.5</c:v>
                </c:pt>
                <c:pt idx="87">
                  <c:v>-25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363</c:v>
                </c:pt>
                <c:pt idx="92">
                  <c:v>1138.5</c:v>
                </c:pt>
                <c:pt idx="93">
                  <c:v>1166</c:v>
                </c:pt>
                <c:pt idx="94">
                  <c:v>1686</c:v>
                </c:pt>
                <c:pt idx="95">
                  <c:v>1854</c:v>
                </c:pt>
                <c:pt idx="96">
                  <c:v>2225</c:v>
                </c:pt>
                <c:pt idx="97">
                  <c:v>2949</c:v>
                </c:pt>
                <c:pt idx="98">
                  <c:v>3584</c:v>
                </c:pt>
                <c:pt idx="99">
                  <c:v>4380</c:v>
                </c:pt>
                <c:pt idx="100">
                  <c:v>6037.5</c:v>
                </c:pt>
                <c:pt idx="101">
                  <c:v>6053</c:v>
                </c:pt>
                <c:pt idx="102">
                  <c:v>6089</c:v>
                </c:pt>
                <c:pt idx="103">
                  <c:v>6214</c:v>
                </c:pt>
                <c:pt idx="104">
                  <c:v>6222.5</c:v>
                </c:pt>
                <c:pt idx="105">
                  <c:v>6234.5</c:v>
                </c:pt>
                <c:pt idx="106">
                  <c:v>6238</c:v>
                </c:pt>
                <c:pt idx="107">
                  <c:v>6617.5</c:v>
                </c:pt>
                <c:pt idx="108">
                  <c:v>6681</c:v>
                </c:pt>
                <c:pt idx="109">
                  <c:v>6681</c:v>
                </c:pt>
                <c:pt idx="110">
                  <c:v>6732.5</c:v>
                </c:pt>
                <c:pt idx="111">
                  <c:v>6741</c:v>
                </c:pt>
                <c:pt idx="112">
                  <c:v>6753</c:v>
                </c:pt>
                <c:pt idx="113">
                  <c:v>6811.5</c:v>
                </c:pt>
                <c:pt idx="114">
                  <c:v>6825</c:v>
                </c:pt>
                <c:pt idx="115">
                  <c:v>6869.5</c:v>
                </c:pt>
                <c:pt idx="116">
                  <c:v>7292</c:v>
                </c:pt>
                <c:pt idx="117">
                  <c:v>7300.5</c:v>
                </c:pt>
                <c:pt idx="118">
                  <c:v>7304</c:v>
                </c:pt>
                <c:pt idx="119">
                  <c:v>7333</c:v>
                </c:pt>
                <c:pt idx="120">
                  <c:v>7345</c:v>
                </c:pt>
                <c:pt idx="121">
                  <c:v>7448</c:v>
                </c:pt>
                <c:pt idx="122">
                  <c:v>7472</c:v>
                </c:pt>
                <c:pt idx="123">
                  <c:v>7583</c:v>
                </c:pt>
                <c:pt idx="124">
                  <c:v>7902</c:v>
                </c:pt>
                <c:pt idx="125">
                  <c:v>8006</c:v>
                </c:pt>
                <c:pt idx="126">
                  <c:v>8627</c:v>
                </c:pt>
                <c:pt idx="127">
                  <c:v>8663</c:v>
                </c:pt>
                <c:pt idx="128">
                  <c:v>8735</c:v>
                </c:pt>
                <c:pt idx="129">
                  <c:v>10337</c:v>
                </c:pt>
                <c:pt idx="130">
                  <c:v>10441</c:v>
                </c:pt>
                <c:pt idx="131">
                  <c:v>11068</c:v>
                </c:pt>
                <c:pt idx="132">
                  <c:v>12867.5</c:v>
                </c:pt>
                <c:pt idx="133">
                  <c:v>12967</c:v>
                </c:pt>
                <c:pt idx="134">
                  <c:v>12970.5</c:v>
                </c:pt>
                <c:pt idx="135">
                  <c:v>12972</c:v>
                </c:pt>
                <c:pt idx="136">
                  <c:v>13463</c:v>
                </c:pt>
                <c:pt idx="137">
                  <c:v>13562.5</c:v>
                </c:pt>
                <c:pt idx="138">
                  <c:v>13570</c:v>
                </c:pt>
                <c:pt idx="139">
                  <c:v>14263</c:v>
                </c:pt>
                <c:pt idx="140">
                  <c:v>14820.5</c:v>
                </c:pt>
                <c:pt idx="141">
                  <c:v>14870</c:v>
                </c:pt>
                <c:pt idx="142">
                  <c:v>14927</c:v>
                </c:pt>
                <c:pt idx="143">
                  <c:v>15260</c:v>
                </c:pt>
                <c:pt idx="144">
                  <c:v>15533</c:v>
                </c:pt>
                <c:pt idx="145">
                  <c:v>15538</c:v>
                </c:pt>
                <c:pt idx="146">
                  <c:v>15553</c:v>
                </c:pt>
                <c:pt idx="147">
                  <c:v>15580</c:v>
                </c:pt>
                <c:pt idx="148">
                  <c:v>16053</c:v>
                </c:pt>
                <c:pt idx="149">
                  <c:v>16071</c:v>
                </c:pt>
                <c:pt idx="150">
                  <c:v>16167.5</c:v>
                </c:pt>
                <c:pt idx="151">
                  <c:v>16173</c:v>
                </c:pt>
                <c:pt idx="152">
                  <c:v>16214</c:v>
                </c:pt>
                <c:pt idx="153">
                  <c:v>16281</c:v>
                </c:pt>
                <c:pt idx="154">
                  <c:v>16615.5</c:v>
                </c:pt>
                <c:pt idx="155">
                  <c:v>16620.5</c:v>
                </c:pt>
                <c:pt idx="156">
                  <c:v>16641</c:v>
                </c:pt>
                <c:pt idx="157">
                  <c:v>16643</c:v>
                </c:pt>
                <c:pt idx="158">
                  <c:v>16644.5</c:v>
                </c:pt>
                <c:pt idx="159">
                  <c:v>16667</c:v>
                </c:pt>
                <c:pt idx="160">
                  <c:v>16672</c:v>
                </c:pt>
                <c:pt idx="161">
                  <c:v>16693</c:v>
                </c:pt>
                <c:pt idx="162">
                  <c:v>16720</c:v>
                </c:pt>
                <c:pt idx="163">
                  <c:v>16730.5</c:v>
                </c:pt>
                <c:pt idx="164">
                  <c:v>16730.5</c:v>
                </c:pt>
                <c:pt idx="165">
                  <c:v>16780</c:v>
                </c:pt>
                <c:pt idx="166">
                  <c:v>16787</c:v>
                </c:pt>
                <c:pt idx="167">
                  <c:v>16792</c:v>
                </c:pt>
                <c:pt idx="168">
                  <c:v>16845</c:v>
                </c:pt>
                <c:pt idx="169">
                  <c:v>16848.5</c:v>
                </c:pt>
                <c:pt idx="170">
                  <c:v>16852</c:v>
                </c:pt>
                <c:pt idx="171">
                  <c:v>16862.5</c:v>
                </c:pt>
                <c:pt idx="172">
                  <c:v>17272.5</c:v>
                </c:pt>
                <c:pt idx="173">
                  <c:v>17307</c:v>
                </c:pt>
                <c:pt idx="174">
                  <c:v>17310.5</c:v>
                </c:pt>
                <c:pt idx="175">
                  <c:v>17319</c:v>
                </c:pt>
                <c:pt idx="176">
                  <c:v>17327.5</c:v>
                </c:pt>
                <c:pt idx="177">
                  <c:v>17343</c:v>
                </c:pt>
                <c:pt idx="178">
                  <c:v>17430.5</c:v>
                </c:pt>
                <c:pt idx="179">
                  <c:v>17452.5</c:v>
                </c:pt>
                <c:pt idx="180">
                  <c:v>17452.5</c:v>
                </c:pt>
                <c:pt idx="181">
                  <c:v>17484</c:v>
                </c:pt>
                <c:pt idx="182">
                  <c:v>17786</c:v>
                </c:pt>
                <c:pt idx="183">
                  <c:v>17807</c:v>
                </c:pt>
                <c:pt idx="184">
                  <c:v>17855</c:v>
                </c:pt>
                <c:pt idx="185">
                  <c:v>17890</c:v>
                </c:pt>
                <c:pt idx="186">
                  <c:v>17890.5</c:v>
                </c:pt>
                <c:pt idx="187">
                  <c:v>17890.5</c:v>
                </c:pt>
                <c:pt idx="188">
                  <c:v>17890.5</c:v>
                </c:pt>
                <c:pt idx="189">
                  <c:v>18005</c:v>
                </c:pt>
                <c:pt idx="190">
                  <c:v>18087.5</c:v>
                </c:pt>
                <c:pt idx="191">
                  <c:v>18087.5</c:v>
                </c:pt>
                <c:pt idx="192">
                  <c:v>18099.5</c:v>
                </c:pt>
                <c:pt idx="193">
                  <c:v>18494.5</c:v>
                </c:pt>
                <c:pt idx="194">
                  <c:v>18494.5</c:v>
                </c:pt>
                <c:pt idx="195">
                  <c:v>18494.5</c:v>
                </c:pt>
                <c:pt idx="196">
                  <c:v>18495</c:v>
                </c:pt>
                <c:pt idx="197">
                  <c:v>18606</c:v>
                </c:pt>
                <c:pt idx="198">
                  <c:v>18609.5</c:v>
                </c:pt>
                <c:pt idx="199">
                  <c:v>18618</c:v>
                </c:pt>
                <c:pt idx="200">
                  <c:v>18651</c:v>
                </c:pt>
                <c:pt idx="201">
                  <c:v>18710.5</c:v>
                </c:pt>
                <c:pt idx="202">
                  <c:v>18710.5</c:v>
                </c:pt>
                <c:pt idx="203">
                  <c:v>18710.5</c:v>
                </c:pt>
                <c:pt idx="204">
                  <c:v>19069.5</c:v>
                </c:pt>
                <c:pt idx="205">
                  <c:v>19081.5</c:v>
                </c:pt>
                <c:pt idx="206">
                  <c:v>19105.5</c:v>
                </c:pt>
                <c:pt idx="207">
                  <c:v>19114</c:v>
                </c:pt>
                <c:pt idx="208">
                  <c:v>19122.5</c:v>
                </c:pt>
                <c:pt idx="209">
                  <c:v>19122.5</c:v>
                </c:pt>
                <c:pt idx="210">
                  <c:v>19153.5</c:v>
                </c:pt>
                <c:pt idx="211">
                  <c:v>19153.5</c:v>
                </c:pt>
                <c:pt idx="212">
                  <c:v>19257</c:v>
                </c:pt>
                <c:pt idx="213">
                  <c:v>19282</c:v>
                </c:pt>
                <c:pt idx="214">
                  <c:v>19282</c:v>
                </c:pt>
                <c:pt idx="215">
                  <c:v>19282</c:v>
                </c:pt>
                <c:pt idx="216">
                  <c:v>19285</c:v>
                </c:pt>
                <c:pt idx="217">
                  <c:v>19297</c:v>
                </c:pt>
                <c:pt idx="218">
                  <c:v>19314.5</c:v>
                </c:pt>
                <c:pt idx="219">
                  <c:v>19321.5</c:v>
                </c:pt>
                <c:pt idx="220">
                  <c:v>19321.5</c:v>
                </c:pt>
                <c:pt idx="221">
                  <c:v>19321.5</c:v>
                </c:pt>
                <c:pt idx="222">
                  <c:v>19337</c:v>
                </c:pt>
                <c:pt idx="223">
                  <c:v>19746</c:v>
                </c:pt>
                <c:pt idx="224">
                  <c:v>19754</c:v>
                </c:pt>
                <c:pt idx="225">
                  <c:v>19770</c:v>
                </c:pt>
                <c:pt idx="226">
                  <c:v>19805.5</c:v>
                </c:pt>
                <c:pt idx="227">
                  <c:v>19824.5</c:v>
                </c:pt>
                <c:pt idx="228">
                  <c:v>19824.5</c:v>
                </c:pt>
                <c:pt idx="229">
                  <c:v>19854</c:v>
                </c:pt>
                <c:pt idx="230">
                  <c:v>19871</c:v>
                </c:pt>
                <c:pt idx="231">
                  <c:v>19896.5</c:v>
                </c:pt>
                <c:pt idx="232">
                  <c:v>19896.5</c:v>
                </c:pt>
                <c:pt idx="233">
                  <c:v>19914</c:v>
                </c:pt>
                <c:pt idx="234">
                  <c:v>19951.5</c:v>
                </c:pt>
                <c:pt idx="235">
                  <c:v>19951.5</c:v>
                </c:pt>
                <c:pt idx="236">
                  <c:v>19989</c:v>
                </c:pt>
                <c:pt idx="237">
                  <c:v>20013</c:v>
                </c:pt>
                <c:pt idx="238">
                  <c:v>20364.5</c:v>
                </c:pt>
                <c:pt idx="239">
                  <c:v>20432</c:v>
                </c:pt>
                <c:pt idx="240">
                  <c:v>20460.5</c:v>
                </c:pt>
                <c:pt idx="241">
                  <c:v>20461</c:v>
                </c:pt>
                <c:pt idx="242">
                  <c:v>20462</c:v>
                </c:pt>
                <c:pt idx="243">
                  <c:v>20473</c:v>
                </c:pt>
                <c:pt idx="244">
                  <c:v>20476.5</c:v>
                </c:pt>
                <c:pt idx="245">
                  <c:v>20492</c:v>
                </c:pt>
                <c:pt idx="246">
                  <c:v>20495.5</c:v>
                </c:pt>
                <c:pt idx="247">
                  <c:v>20497</c:v>
                </c:pt>
                <c:pt idx="248">
                  <c:v>20523</c:v>
                </c:pt>
                <c:pt idx="249">
                  <c:v>20524.5</c:v>
                </c:pt>
                <c:pt idx="250">
                  <c:v>20533</c:v>
                </c:pt>
                <c:pt idx="251">
                  <c:v>20533</c:v>
                </c:pt>
                <c:pt idx="252">
                  <c:v>20533</c:v>
                </c:pt>
                <c:pt idx="253">
                  <c:v>20540</c:v>
                </c:pt>
                <c:pt idx="254">
                  <c:v>20548.5</c:v>
                </c:pt>
                <c:pt idx="255">
                  <c:v>20554</c:v>
                </c:pt>
                <c:pt idx="256">
                  <c:v>20554</c:v>
                </c:pt>
                <c:pt idx="257">
                  <c:v>20557</c:v>
                </c:pt>
                <c:pt idx="258">
                  <c:v>20560.5</c:v>
                </c:pt>
                <c:pt idx="259">
                  <c:v>20617</c:v>
                </c:pt>
                <c:pt idx="260">
                  <c:v>21003.5</c:v>
                </c:pt>
                <c:pt idx="261">
                  <c:v>21036</c:v>
                </c:pt>
                <c:pt idx="262">
                  <c:v>21183.5</c:v>
                </c:pt>
                <c:pt idx="263">
                  <c:v>21189</c:v>
                </c:pt>
                <c:pt idx="264">
                  <c:v>21707.5</c:v>
                </c:pt>
                <c:pt idx="265">
                  <c:v>21707.5</c:v>
                </c:pt>
                <c:pt idx="266">
                  <c:v>21707.5</c:v>
                </c:pt>
                <c:pt idx="267">
                  <c:v>21707.5</c:v>
                </c:pt>
                <c:pt idx="268">
                  <c:v>21707.5</c:v>
                </c:pt>
                <c:pt idx="269">
                  <c:v>21709</c:v>
                </c:pt>
                <c:pt idx="270">
                  <c:v>21709</c:v>
                </c:pt>
                <c:pt idx="271">
                  <c:v>21709</c:v>
                </c:pt>
                <c:pt idx="272">
                  <c:v>21709</c:v>
                </c:pt>
                <c:pt idx="273">
                  <c:v>21709</c:v>
                </c:pt>
                <c:pt idx="274">
                  <c:v>21709</c:v>
                </c:pt>
                <c:pt idx="275">
                  <c:v>21748</c:v>
                </c:pt>
                <c:pt idx="276">
                  <c:v>21748</c:v>
                </c:pt>
                <c:pt idx="277">
                  <c:v>21748</c:v>
                </c:pt>
                <c:pt idx="278">
                  <c:v>21800</c:v>
                </c:pt>
                <c:pt idx="279">
                  <c:v>21800</c:v>
                </c:pt>
                <c:pt idx="280">
                  <c:v>21800</c:v>
                </c:pt>
                <c:pt idx="281">
                  <c:v>21800</c:v>
                </c:pt>
                <c:pt idx="282">
                  <c:v>21800</c:v>
                </c:pt>
                <c:pt idx="283">
                  <c:v>21800</c:v>
                </c:pt>
                <c:pt idx="284">
                  <c:v>21805</c:v>
                </c:pt>
                <c:pt idx="285">
                  <c:v>21829</c:v>
                </c:pt>
                <c:pt idx="286">
                  <c:v>21832.5</c:v>
                </c:pt>
                <c:pt idx="287">
                  <c:v>21832.5</c:v>
                </c:pt>
                <c:pt idx="288">
                  <c:v>21832.5</c:v>
                </c:pt>
                <c:pt idx="289">
                  <c:v>21832.5</c:v>
                </c:pt>
                <c:pt idx="290">
                  <c:v>21832.5</c:v>
                </c:pt>
                <c:pt idx="291">
                  <c:v>21832.5</c:v>
                </c:pt>
                <c:pt idx="292">
                  <c:v>21836</c:v>
                </c:pt>
                <c:pt idx="293">
                  <c:v>21836</c:v>
                </c:pt>
                <c:pt idx="294">
                  <c:v>21836</c:v>
                </c:pt>
                <c:pt idx="295">
                  <c:v>21836</c:v>
                </c:pt>
                <c:pt idx="296">
                  <c:v>21836</c:v>
                </c:pt>
                <c:pt idx="297">
                  <c:v>21836</c:v>
                </c:pt>
                <c:pt idx="298">
                  <c:v>21839.5</c:v>
                </c:pt>
                <c:pt idx="299">
                  <c:v>21839.5</c:v>
                </c:pt>
                <c:pt idx="300">
                  <c:v>21839.5</c:v>
                </c:pt>
                <c:pt idx="301">
                  <c:v>21839.5</c:v>
                </c:pt>
                <c:pt idx="302">
                  <c:v>21839.5</c:v>
                </c:pt>
                <c:pt idx="303">
                  <c:v>21839.5</c:v>
                </c:pt>
                <c:pt idx="304">
                  <c:v>21848</c:v>
                </c:pt>
                <c:pt idx="305">
                  <c:v>21848</c:v>
                </c:pt>
                <c:pt idx="306">
                  <c:v>21848</c:v>
                </c:pt>
                <c:pt idx="307">
                  <c:v>21848</c:v>
                </c:pt>
                <c:pt idx="308">
                  <c:v>21848</c:v>
                </c:pt>
                <c:pt idx="309">
                  <c:v>21848</c:v>
                </c:pt>
                <c:pt idx="310">
                  <c:v>22247.5</c:v>
                </c:pt>
                <c:pt idx="311">
                  <c:v>22332</c:v>
                </c:pt>
                <c:pt idx="312">
                  <c:v>22332</c:v>
                </c:pt>
                <c:pt idx="313">
                  <c:v>22332</c:v>
                </c:pt>
                <c:pt idx="314">
                  <c:v>22332</c:v>
                </c:pt>
                <c:pt idx="315">
                  <c:v>22332</c:v>
                </c:pt>
                <c:pt idx="316">
                  <c:v>22332</c:v>
                </c:pt>
                <c:pt idx="317">
                  <c:v>22429.5</c:v>
                </c:pt>
                <c:pt idx="318">
                  <c:v>22451.5</c:v>
                </c:pt>
                <c:pt idx="319">
                  <c:v>22470.5</c:v>
                </c:pt>
                <c:pt idx="320">
                  <c:v>22471</c:v>
                </c:pt>
                <c:pt idx="321">
                  <c:v>22471</c:v>
                </c:pt>
                <c:pt idx="322">
                  <c:v>22471</c:v>
                </c:pt>
                <c:pt idx="323">
                  <c:v>22471</c:v>
                </c:pt>
                <c:pt idx="324">
                  <c:v>22471</c:v>
                </c:pt>
                <c:pt idx="325">
                  <c:v>22471</c:v>
                </c:pt>
                <c:pt idx="326">
                  <c:v>22494.5</c:v>
                </c:pt>
                <c:pt idx="327">
                  <c:v>22894.5</c:v>
                </c:pt>
                <c:pt idx="328">
                  <c:v>22903</c:v>
                </c:pt>
                <c:pt idx="329">
                  <c:v>22950</c:v>
                </c:pt>
                <c:pt idx="330">
                  <c:v>22987</c:v>
                </c:pt>
                <c:pt idx="331">
                  <c:v>22989</c:v>
                </c:pt>
                <c:pt idx="332">
                  <c:v>23015</c:v>
                </c:pt>
                <c:pt idx="333">
                  <c:v>23015</c:v>
                </c:pt>
                <c:pt idx="334">
                  <c:v>23015</c:v>
                </c:pt>
                <c:pt idx="335">
                  <c:v>23030.5</c:v>
                </c:pt>
                <c:pt idx="336">
                  <c:v>23030.5</c:v>
                </c:pt>
                <c:pt idx="337">
                  <c:v>23030.5</c:v>
                </c:pt>
                <c:pt idx="338">
                  <c:v>23031.5</c:v>
                </c:pt>
                <c:pt idx="339">
                  <c:v>23035</c:v>
                </c:pt>
                <c:pt idx="340">
                  <c:v>23047.5</c:v>
                </c:pt>
                <c:pt idx="341">
                  <c:v>23047.5</c:v>
                </c:pt>
                <c:pt idx="342">
                  <c:v>23047.5</c:v>
                </c:pt>
                <c:pt idx="343">
                  <c:v>23071.5</c:v>
                </c:pt>
                <c:pt idx="344">
                  <c:v>23071.5</c:v>
                </c:pt>
                <c:pt idx="345">
                  <c:v>23071.5</c:v>
                </c:pt>
                <c:pt idx="346">
                  <c:v>23098.5</c:v>
                </c:pt>
                <c:pt idx="347">
                  <c:v>23140</c:v>
                </c:pt>
                <c:pt idx="348">
                  <c:v>23429</c:v>
                </c:pt>
                <c:pt idx="349">
                  <c:v>23549</c:v>
                </c:pt>
                <c:pt idx="350">
                  <c:v>23557</c:v>
                </c:pt>
                <c:pt idx="351">
                  <c:v>23751</c:v>
                </c:pt>
                <c:pt idx="352">
                  <c:v>24100</c:v>
                </c:pt>
                <c:pt idx="353">
                  <c:v>24105</c:v>
                </c:pt>
                <c:pt idx="354">
                  <c:v>24121.5</c:v>
                </c:pt>
                <c:pt idx="355">
                  <c:v>24157.5</c:v>
                </c:pt>
                <c:pt idx="356">
                  <c:v>24728</c:v>
                </c:pt>
                <c:pt idx="357">
                  <c:v>24745</c:v>
                </c:pt>
                <c:pt idx="358">
                  <c:v>24834</c:v>
                </c:pt>
                <c:pt idx="359">
                  <c:v>25469</c:v>
                </c:pt>
                <c:pt idx="360">
                  <c:v>25943</c:v>
                </c:pt>
                <c:pt idx="361">
                  <c:v>26028</c:v>
                </c:pt>
                <c:pt idx="362">
                  <c:v>26068</c:v>
                </c:pt>
                <c:pt idx="363">
                  <c:v>26193</c:v>
                </c:pt>
                <c:pt idx="364">
                  <c:v>26624</c:v>
                </c:pt>
                <c:pt idx="365">
                  <c:v>26634.5</c:v>
                </c:pt>
                <c:pt idx="366">
                  <c:v>26648.5</c:v>
                </c:pt>
                <c:pt idx="367">
                  <c:v>26783</c:v>
                </c:pt>
                <c:pt idx="368">
                  <c:v>27326</c:v>
                </c:pt>
                <c:pt idx="369">
                  <c:v>27377</c:v>
                </c:pt>
                <c:pt idx="370">
                  <c:v>27389</c:v>
                </c:pt>
                <c:pt idx="371">
                  <c:v>27882</c:v>
                </c:pt>
                <c:pt idx="372">
                  <c:v>27998</c:v>
                </c:pt>
                <c:pt idx="373">
                  <c:v>28175</c:v>
                </c:pt>
              </c:numCache>
            </c:numRef>
          </c:xVal>
          <c:yVal>
            <c:numRef>
              <c:f>Active!$U$21:$U$923</c:f>
              <c:numCache>
                <c:formatCode>General</c:formatCode>
                <c:ptCount val="903"/>
                <c:pt idx="0">
                  <c:v>-8.7407595254129777E-2</c:v>
                </c:pt>
                <c:pt idx="1">
                  <c:v>-9.2713220368594973E-2</c:v>
                </c:pt>
                <c:pt idx="2">
                  <c:v>-8.0070034618126118E-2</c:v>
                </c:pt>
                <c:pt idx="3">
                  <c:v>-6.5604028103139977E-2</c:v>
                </c:pt>
                <c:pt idx="4">
                  <c:v>-6.6961230526380783E-2</c:v>
                </c:pt>
                <c:pt idx="5">
                  <c:v>-7.7629837257218712E-2</c:v>
                </c:pt>
                <c:pt idx="6">
                  <c:v>-5.9441806740763076E-2</c:v>
                </c:pt>
                <c:pt idx="7">
                  <c:v>-6.5024473482461043E-2</c:v>
                </c:pt>
                <c:pt idx="8">
                  <c:v>-7.2680392076551303E-2</c:v>
                </c:pt>
                <c:pt idx="9">
                  <c:v>-5.1680392075911019E-2</c:v>
                </c:pt>
                <c:pt idx="10">
                  <c:v>-6.8900849182486137E-2</c:v>
                </c:pt>
                <c:pt idx="11">
                  <c:v>-3.2894315681124886E-2</c:v>
                </c:pt>
                <c:pt idx="12">
                  <c:v>-3.244095414643125E-2</c:v>
                </c:pt>
                <c:pt idx="13">
                  <c:v>-6.8580908282222644E-2</c:v>
                </c:pt>
                <c:pt idx="14">
                  <c:v>-5.944600933138118E-2</c:v>
                </c:pt>
                <c:pt idx="15">
                  <c:v>-8.4652182233502654E-2</c:v>
                </c:pt>
                <c:pt idx="16">
                  <c:v>-8.7151671314424695E-2</c:v>
                </c:pt>
                <c:pt idx="17">
                  <c:v>-8.5330595465635178E-2</c:v>
                </c:pt>
                <c:pt idx="18">
                  <c:v>-7.2330595466624709E-2</c:v>
                </c:pt>
                <c:pt idx="19">
                  <c:v>-6.6259726107867817E-2</c:v>
                </c:pt>
                <c:pt idx="20">
                  <c:v>-5.7177184688886662E-2</c:v>
                </c:pt>
                <c:pt idx="21">
                  <c:v>-4.0193007578521373E-2</c:v>
                </c:pt>
                <c:pt idx="22">
                  <c:v>-4.8772987141650528E-2</c:v>
                </c:pt>
                <c:pt idx="23">
                  <c:v>-5.4969002027194971E-2</c:v>
                </c:pt>
                <c:pt idx="24">
                  <c:v>-6.456107324099325E-2</c:v>
                </c:pt>
                <c:pt idx="25">
                  <c:v>-3.4153180987988585E-2</c:v>
                </c:pt>
                <c:pt idx="26">
                  <c:v>-5.9521977335705439E-2</c:v>
                </c:pt>
                <c:pt idx="27">
                  <c:v>-3.6891358218766018E-2</c:v>
                </c:pt>
                <c:pt idx="28">
                  <c:v>-5.9177190045458156E-2</c:v>
                </c:pt>
                <c:pt idx="29">
                  <c:v>-7.007585575645961E-2</c:v>
                </c:pt>
                <c:pt idx="30">
                  <c:v>-3.7626837025301924E-2</c:v>
                </c:pt>
                <c:pt idx="31">
                  <c:v>-7.1059191909622066E-2</c:v>
                </c:pt>
                <c:pt idx="32">
                  <c:v>-5.3059191905954983E-2</c:v>
                </c:pt>
                <c:pt idx="33">
                  <c:v>-3.1422690669413625E-2</c:v>
                </c:pt>
                <c:pt idx="34">
                  <c:v>-5.4814102031879086E-2</c:v>
                </c:pt>
                <c:pt idx="35">
                  <c:v>-6.2314537126765185E-2</c:v>
                </c:pt>
                <c:pt idx="36">
                  <c:v>-7.0548453088592034E-2</c:v>
                </c:pt>
                <c:pt idx="37">
                  <c:v>-6.0906610600084912E-2</c:v>
                </c:pt>
                <c:pt idx="38">
                  <c:v>-6.3711615291096688E-2</c:v>
                </c:pt>
                <c:pt idx="39">
                  <c:v>-6.2293205910475227E-2</c:v>
                </c:pt>
                <c:pt idx="40">
                  <c:v>-4.1293205909834943E-2</c:v>
                </c:pt>
                <c:pt idx="41">
                  <c:v>-8.3095147045890619E-2</c:v>
                </c:pt>
                <c:pt idx="42">
                  <c:v>-5.9445737471786372E-2</c:v>
                </c:pt>
                <c:pt idx="43">
                  <c:v>-6.9632298769096462E-2</c:v>
                </c:pt>
                <c:pt idx="44">
                  <c:v>-5.4692210149121595E-2</c:v>
                </c:pt>
                <c:pt idx="45">
                  <c:v>-5.05922101508329E-2</c:v>
                </c:pt>
                <c:pt idx="46">
                  <c:v>-2.4110034902947726E-2</c:v>
                </c:pt>
                <c:pt idx="47">
                  <c:v>-3.0920307434046834E-2</c:v>
                </c:pt>
                <c:pt idx="48">
                  <c:v>-4.6354221101693557E-2</c:v>
                </c:pt>
                <c:pt idx="49">
                  <c:v>-4.9939009725412153E-2</c:v>
                </c:pt>
                <c:pt idx="50">
                  <c:v>-3.8523804685157384E-2</c:v>
                </c:pt>
                <c:pt idx="51">
                  <c:v>-2.7523804686554368E-2</c:v>
                </c:pt>
                <c:pt idx="52">
                  <c:v>-5.2033164933458886E-2</c:v>
                </c:pt>
                <c:pt idx="53">
                  <c:v>-6.0542528285036826E-2</c:v>
                </c:pt>
                <c:pt idx="54">
                  <c:v>-2.4938159014061267E-2</c:v>
                </c:pt>
                <c:pt idx="55">
                  <c:v>-3.6956967858067166E-2</c:v>
                </c:pt>
                <c:pt idx="56">
                  <c:v>-5.6674163108944575E-2</c:v>
                </c:pt>
                <c:pt idx="57">
                  <c:v>-3.5353605271846181E-2</c:v>
                </c:pt>
                <c:pt idx="58">
                  <c:v>-5.1565234209871594E-2</c:v>
                </c:pt>
                <c:pt idx="59">
                  <c:v>-4.2686089671634397E-2</c:v>
                </c:pt>
                <c:pt idx="60">
                  <c:v>-4.2207934379248455E-2</c:v>
                </c:pt>
                <c:pt idx="61">
                  <c:v>-6.4724605904055335E-2</c:v>
                </c:pt>
                <c:pt idx="62">
                  <c:v>-5.7691892798313903E-2</c:v>
                </c:pt>
                <c:pt idx="63">
                  <c:v>-7.4932885283183898E-2</c:v>
                </c:pt>
                <c:pt idx="64">
                  <c:v>-1.3625612722770589E-2</c:v>
                </c:pt>
                <c:pt idx="65">
                  <c:v>-2.6476057431618686E-2</c:v>
                </c:pt>
                <c:pt idx="66">
                  <c:v>-2.5476057435052938E-2</c:v>
                </c:pt>
                <c:pt idx="67">
                  <c:v>-1.7476057433423123E-2</c:v>
                </c:pt>
                <c:pt idx="68">
                  <c:v>-2.3847888664365071E-2</c:v>
                </c:pt>
                <c:pt idx="69">
                  <c:v>-2.220739755752061E-2</c:v>
                </c:pt>
                <c:pt idx="70">
                  <c:v>-2.451066759299788E-2</c:v>
                </c:pt>
                <c:pt idx="71">
                  <c:v>-4.9464815283794553E-2</c:v>
                </c:pt>
                <c:pt idx="72">
                  <c:v>-2.0113729945324205E-2</c:v>
                </c:pt>
                <c:pt idx="73">
                  <c:v>-1.7305201729712644E-2</c:v>
                </c:pt>
                <c:pt idx="74">
                  <c:v>-6.716988179153234E-3</c:v>
                </c:pt>
                <c:pt idx="75">
                  <c:v>3.7022433841297636E-3</c:v>
                </c:pt>
                <c:pt idx="76">
                  <c:v>-1.5075170173347701E-2</c:v>
                </c:pt>
                <c:pt idx="77">
                  <c:v>-1.1075170172532794E-2</c:v>
                </c:pt>
                <c:pt idx="78">
                  <c:v>-1.551183671690692E-2</c:v>
                </c:pt>
                <c:pt idx="79">
                  <c:v>-4.1171846519081949E-2</c:v>
                </c:pt>
                <c:pt idx="80">
                  <c:v>-2.4277505252710281E-2</c:v>
                </c:pt>
                <c:pt idx="81">
                  <c:v>-1.6277505251080467E-2</c:v>
                </c:pt>
                <c:pt idx="82">
                  <c:v>-2.3150742362229106E-2</c:v>
                </c:pt>
                <c:pt idx="83">
                  <c:v>-5.628003858599644E-3</c:v>
                </c:pt>
                <c:pt idx="84">
                  <c:v>-1.4067047165623797E-2</c:v>
                </c:pt>
                <c:pt idx="85">
                  <c:v>-1.7068349223559615E-3</c:v>
                </c:pt>
                <c:pt idx="86">
                  <c:v>-8.386326568007434E-3</c:v>
                </c:pt>
                <c:pt idx="87">
                  <c:v>-3.6706486994437737E-2</c:v>
                </c:pt>
                <c:pt idx="88">
                  <c:v>-1.5706796434614919E-2</c:v>
                </c:pt>
                <c:pt idx="89">
                  <c:v>-8.7067964368268101E-3</c:v>
                </c:pt>
                <c:pt idx="90">
                  <c:v>-8.7067964368268101E-3</c:v>
                </c:pt>
                <c:pt idx="91">
                  <c:v>-2.7089156165819452E-2</c:v>
                </c:pt>
                <c:pt idx="92">
                  <c:v>1.9910747099306488E-3</c:v>
                </c:pt>
                <c:pt idx="93">
                  <c:v>-2.7173921261983694E-3</c:v>
                </c:pt>
                <c:pt idx="94">
                  <c:v>-2.1013607714472783E-2</c:v>
                </c:pt>
                <c:pt idx="95">
                  <c:v>-2.0051662785996162E-2</c:v>
                </c:pt>
                <c:pt idx="96">
                  <c:v>-2.8369401343056721E-2</c:v>
                </c:pt>
                <c:pt idx="97">
                  <c:v>-1.0135852331582476E-2</c:v>
                </c:pt>
                <c:pt idx="98">
                  <c:v>-2.9871975690272362E-2</c:v>
                </c:pt>
                <c:pt idx="99">
                  <c:v>-3.7808526353088227E-2</c:v>
                </c:pt>
                <c:pt idx="100">
                  <c:v>-6.4246945460687561E-3</c:v>
                </c:pt>
                <c:pt idx="101">
                  <c:v>-5.6087084292123033E-3</c:v>
                </c:pt>
                <c:pt idx="102">
                  <c:v>9.4152822275960259E-3</c:v>
                </c:pt>
                <c:pt idx="103">
                  <c:v>9.2182523918016065E-3</c:v>
                </c:pt>
                <c:pt idx="104">
                  <c:v>2.6084710411845159E-2</c:v>
                </c:pt>
                <c:pt idx="105">
                  <c:v>3.3425561122798389E-2</c:v>
                </c:pt>
                <c:pt idx="106">
                  <c:v>1.8999690317553133E-3</c:v>
                </c:pt>
                <c:pt idx="107">
                  <c:v>2.0351884025831104E-3</c:v>
                </c:pt>
                <c:pt idx="108">
                  <c:v>-6.7929217590977087E-3</c:v>
                </c:pt>
                <c:pt idx="110">
                  <c:v>3.8647049906151421E-5</c:v>
                </c:pt>
                <c:pt idx="111">
                  <c:v>9.0398690849056128E-4</c:v>
                </c:pt>
                <c:pt idx="112">
                  <c:v>4.2432590423472178E-3</c:v>
                </c:pt>
                <c:pt idx="113">
                  <c:v>1.5216875126354661E-3</c:v>
                </c:pt>
                <c:pt idx="114">
                  <c:v>2.1278124618488607E-2</c:v>
                </c:pt>
                <c:pt idx="115">
                  <c:v>2.5160126949711665E-2</c:v>
                </c:pt>
                <c:pt idx="116">
                  <c:v>2.0194557953268598E-2</c:v>
                </c:pt>
                <c:pt idx="117">
                  <c:v>1.4058691245617372E-2</c:v>
                </c:pt>
                <c:pt idx="118">
                  <c:v>2.1532152563996109E-2</c:v>
                </c:pt>
                <c:pt idx="119">
                  <c:v>2.659785537767359E-2</c:v>
                </c:pt>
                <c:pt idx="120">
                  <c:v>1.6935325157782399E-2</c:v>
                </c:pt>
                <c:pt idx="121">
                  <c:v>4.5804382176165368E-3</c:v>
                </c:pt>
                <c:pt idx="122">
                  <c:v>1.9254641014345899E-2</c:v>
                </c:pt>
                <c:pt idx="123">
                  <c:v>1.842092805335346E-2</c:v>
                </c:pt>
                <c:pt idx="124">
                  <c:v>1.6809343326793375E-2</c:v>
                </c:pt>
                <c:pt idx="125">
                  <c:v>9.7178542399268732E-3</c:v>
                </c:pt>
                <c:pt idx="126">
                  <c:v>1.9277907368835993E-2</c:v>
                </c:pt>
                <c:pt idx="127">
                  <c:v>2.3278388352890832E-2</c:v>
                </c:pt>
                <c:pt idx="128">
                  <c:v>2.278363891560017E-3</c:v>
                </c:pt>
                <c:pt idx="129">
                  <c:v>-9.0623718730225358E-3</c:v>
                </c:pt>
                <c:pt idx="130">
                  <c:v>1.4781889821064141E-2</c:v>
                </c:pt>
                <c:pt idx="131">
                  <c:v>2.1121363942268281E-2</c:v>
                </c:pt>
                <c:pt idx="132">
                  <c:v>2.5829519135659378E-2</c:v>
                </c:pt>
                <c:pt idx="133">
                  <c:v>2.4871888607292562E-2</c:v>
                </c:pt>
                <c:pt idx="134">
                  <c:v>2.8490318188369595E-2</c:v>
                </c:pt>
                <c:pt idx="135">
                  <c:v>2.6905358479456982E-2</c:v>
                </c:pt>
                <c:pt idx="136">
                  <c:v>3.0181206374595336E-2</c:v>
                </c:pt>
                <c:pt idx="137">
                  <c:v>3.3448543015240188E-2</c:v>
                </c:pt>
                <c:pt idx="138">
                  <c:v>3.2152612327666218E-2</c:v>
                </c:pt>
                <c:pt idx="139">
                  <c:v>3.7605034948559088E-2</c:v>
                </c:pt>
                <c:pt idx="140">
                  <c:v>3.2039542530181403E-2</c:v>
                </c:pt>
                <c:pt idx="141">
                  <c:v>3.0512337502065123E-2</c:v>
                </c:pt>
                <c:pt idx="142">
                  <c:v>3.0155997999712036E-2</c:v>
                </c:pt>
                <c:pt idx="143">
                  <c:v>3.3115645301738855E-2</c:v>
                </c:pt>
                <c:pt idx="144">
                  <c:v>3.308500025504521E-2</c:v>
                </c:pt>
                <c:pt idx="145">
                  <c:v>3.5665215047337287E-2</c:v>
                </c:pt>
                <c:pt idx="146">
                  <c:v>3.8505821353431634E-2</c:v>
                </c:pt>
                <c:pt idx="147">
                  <c:v>3.7158768856077648E-2</c:v>
                </c:pt>
                <c:pt idx="148">
                  <c:v>4.4493366663680686E-2</c:v>
                </c:pt>
                <c:pt idx="149">
                  <c:v>4.2959735499737375E-2</c:v>
                </c:pt>
                <c:pt idx="150">
                  <c:v>4.678358902154138E-2</c:v>
                </c:pt>
                <c:pt idx="151">
                  <c:v>4.2600939559297585E-2</c:v>
                </c:pt>
                <c:pt idx="152">
                  <c:v>4.3711856274638985E-2</c:v>
                </c:pt>
                <c:pt idx="153">
                  <c:v>4.2194631509530789E-2</c:v>
                </c:pt>
                <c:pt idx="154">
                  <c:v>3.6353539799361345E-2</c:v>
                </c:pt>
                <c:pt idx="155">
                  <c:v>3.8132381383767872E-2</c:v>
                </c:pt>
                <c:pt idx="156">
                  <c:v>-4.714434415219685E-3</c:v>
                </c:pt>
                <c:pt idx="157">
                  <c:v>-4.1629099583488961E-3</c:v>
                </c:pt>
                <c:pt idx="158">
                  <c:v>-3.2492672761226353E-3</c:v>
                </c:pt>
                <c:pt idx="159">
                  <c:v>4.2555304387123266E-2</c:v>
                </c:pt>
                <c:pt idx="160">
                  <c:v>3.6934080639273323E-2</c:v>
                </c:pt>
                <c:pt idx="161">
                  <c:v>3.5824871671302258E-2</c:v>
                </c:pt>
                <c:pt idx="162">
                  <c:v>3.8070010020094525E-2</c:v>
                </c:pt>
                <c:pt idx="163">
                  <c:v>3.7065291645740212E-2</c:v>
                </c:pt>
                <c:pt idx="164">
                  <c:v>3.7855291643973027E-2</c:v>
                </c:pt>
                <c:pt idx="165">
                  <c:v>3.4914099717787292E-2</c:v>
                </c:pt>
                <c:pt idx="166">
                  <c:v>3.6144184021379824E-2</c:v>
                </c:pt>
                <c:pt idx="167">
                  <c:v>3.6022808062090961E-2</c:v>
                </c:pt>
                <c:pt idx="168">
                  <c:v>3.6035832869585671E-2</c:v>
                </c:pt>
                <c:pt idx="169">
                  <c:v>3.7800818860282151E-2</c:v>
                </c:pt>
                <c:pt idx="170">
                  <c:v>3.626580173182313E-2</c:v>
                </c:pt>
                <c:pt idx="171">
                  <c:v>3.9860731724529003E-2</c:v>
                </c:pt>
                <c:pt idx="172">
                  <c:v>3.8778984808325118E-2</c:v>
                </c:pt>
                <c:pt idx="173">
                  <c:v>3.858711197904173E-2</c:v>
                </c:pt>
                <c:pt idx="174">
                  <c:v>3.9561687717066543E-2</c:v>
                </c:pt>
                <c:pt idx="175">
                  <c:v>3.769421586835657E-2</c:v>
                </c:pt>
                <c:pt idx="176">
                  <c:v>3.8336725673070116E-2</c:v>
                </c:pt>
                <c:pt idx="177">
                  <c:v>3.9508314026591704E-2</c:v>
                </c:pt>
                <c:pt idx="178">
                  <c:v>4.1120975968994083E-2</c:v>
                </c:pt>
                <c:pt idx="179">
                  <c:v>4.0343282515573398E-2</c:v>
                </c:pt>
                <c:pt idx="180">
                  <c:v>4.0383282514562913E-2</c:v>
                </c:pt>
                <c:pt idx="181">
                  <c:v>3.8863189476447152E-2</c:v>
                </c:pt>
                <c:pt idx="182">
                  <c:v>4.3367298887878269E-2</c:v>
                </c:pt>
                <c:pt idx="183">
                  <c:v>4.3452154647271812E-2</c:v>
                </c:pt>
                <c:pt idx="184">
                  <c:v>4.4374261962048162E-2</c:v>
                </c:pt>
                <c:pt idx="185">
                  <c:v>4.4915013371539012E-2</c:v>
                </c:pt>
                <c:pt idx="186">
                  <c:v>4.5302736140699476E-2</c:v>
                </c:pt>
                <c:pt idx="187">
                  <c:v>4.6982736134638894E-2</c:v>
                </c:pt>
                <c:pt idx="188">
                  <c:v>4.799273613459E-2</c:v>
                </c:pt>
                <c:pt idx="189">
                  <c:v>4.4589579761067338E-2</c:v>
                </c:pt>
                <c:pt idx="190">
                  <c:v>4.940057131926974E-2</c:v>
                </c:pt>
                <c:pt idx="191">
                  <c:v>5.000057131866438E-2</c:v>
                </c:pt>
                <c:pt idx="192">
                  <c:v>5.0815298960709229E-2</c:v>
                </c:pt>
                <c:pt idx="193">
                  <c:v>4.7225523587342833E-2</c:v>
                </c:pt>
                <c:pt idx="194">
                  <c:v>4.7725523589263685E-2</c:v>
                </c:pt>
                <c:pt idx="195">
                  <c:v>4.9125523590276499E-2</c:v>
                </c:pt>
                <c:pt idx="196">
                  <c:v>4.6513169671696802E-2</c:v>
                </c:pt>
                <c:pt idx="197">
                  <c:v>4.3769030518917548E-2</c:v>
                </c:pt>
                <c:pt idx="198">
                  <c:v>5.5632452767533466E-2</c:v>
                </c:pt>
                <c:pt idx="199">
                  <c:v>4.4772179583518909E-2</c:v>
                </c:pt>
                <c:pt idx="200">
                  <c:v>4.5855651152859542E-2</c:v>
                </c:pt>
                <c:pt idx="201">
                  <c:v>4.5312727461336078E-2</c:v>
                </c:pt>
                <c:pt idx="202">
                  <c:v>4.6112727462954251E-2</c:v>
                </c:pt>
                <c:pt idx="203">
                  <c:v>4.6612727464875103E-2</c:v>
                </c:pt>
                <c:pt idx="204">
                  <c:v>4.0426616507204707E-2</c:v>
                </c:pt>
                <c:pt idx="205">
                  <c:v>4.1628354445569504E-2</c:v>
                </c:pt>
                <c:pt idx="206">
                  <c:v>4.1931720729483354E-2</c:v>
                </c:pt>
                <c:pt idx="207">
                  <c:v>4.1170377915868236E-2</c:v>
                </c:pt>
                <c:pt idx="208">
                  <c:v>3.9619016759006101E-2</c:v>
                </c:pt>
                <c:pt idx="209">
                  <c:v>4.0319016755874529E-2</c:v>
                </c:pt>
                <c:pt idx="210">
                  <c:v>4.0908014882352614E-2</c:v>
                </c:pt>
                <c:pt idx="211">
                  <c:v>4.1708014883970787E-2</c:v>
                </c:pt>
                <c:pt idx="212">
                  <c:v>4.1812097543926133E-2</c:v>
                </c:pt>
                <c:pt idx="213">
                  <c:v>4.1349487767459919E-2</c:v>
                </c:pt>
                <c:pt idx="214">
                  <c:v>4.1649487767157239E-2</c:v>
                </c:pt>
                <c:pt idx="215">
                  <c:v>4.1749487771906985E-2</c:v>
                </c:pt>
                <c:pt idx="216">
                  <c:v>4.1914763943785543E-2</c:v>
                </c:pt>
                <c:pt idx="217">
                  <c:v>4.0115845786891161E-2</c:v>
                </c:pt>
                <c:pt idx="218">
                  <c:v>4.292985799977754E-2</c:v>
                </c:pt>
                <c:pt idx="219">
                  <c:v>4.360544113130993E-2</c:v>
                </c:pt>
                <c:pt idx="220">
                  <c:v>4.4705441132625423E-2</c:v>
                </c:pt>
                <c:pt idx="221">
                  <c:v>4.4755441127724338E-2</c:v>
                </c:pt>
                <c:pt idx="222">
                  <c:v>4.1619188102215959E-2</c:v>
                </c:pt>
                <c:pt idx="223">
                  <c:v>4.5705067582757136E-2</c:v>
                </c:pt>
                <c:pt idx="224">
                  <c:v>4.6104857195941373E-2</c:v>
                </c:pt>
                <c:pt idx="225">
                  <c:v>4.6004387711124362E-2</c:v>
                </c:pt>
                <c:pt idx="226">
                  <c:v>5.0165614131452013E-2</c:v>
                </c:pt>
                <c:pt idx="227">
                  <c:v>4.8689801129967208E-2</c:v>
                </c:pt>
                <c:pt idx="228">
                  <c:v>4.8689801129967208E-2</c:v>
                </c:pt>
                <c:pt idx="229">
                  <c:v>4.6200857362310277E-2</c:v>
                </c:pt>
                <c:pt idx="230">
                  <c:v>4.6974925072283125E-2</c:v>
                </c:pt>
                <c:pt idx="231">
                  <c:v>4.788588915781479E-2</c:v>
                </c:pt>
                <c:pt idx="232">
                  <c:v>4.788588915781479E-2</c:v>
                </c:pt>
                <c:pt idx="233">
                  <c:v>4.8397239655208396E-2</c:v>
                </c:pt>
                <c:pt idx="234">
                  <c:v>5.2607014772453428E-2</c:v>
                </c:pt>
                <c:pt idx="235">
                  <c:v>5.2607014772453428E-2</c:v>
                </c:pt>
                <c:pt idx="236">
                  <c:v>4.9416433123986248E-2</c:v>
                </c:pt>
                <c:pt idx="237">
                  <c:v>5.103427362554562E-2</c:v>
                </c:pt>
                <c:pt idx="238">
                  <c:v>5.4628402705613831E-2</c:v>
                </c:pt>
                <c:pt idx="239">
                  <c:v>5.2878026082630036E-2</c:v>
                </c:pt>
                <c:pt idx="240">
                  <c:v>5.6309742210216618E-2</c:v>
                </c:pt>
                <c:pt idx="241">
                  <c:v>5.3647138893491417E-2</c:v>
                </c:pt>
                <c:pt idx="242">
                  <c:v>5.3221932084218167E-2</c:v>
                </c:pt>
                <c:pt idx="243">
                  <c:v>5.4744640404496343E-2</c:v>
                </c:pt>
                <c:pt idx="244">
                  <c:v>5.5906404801194423E-2</c:v>
                </c:pt>
                <c:pt idx="245">
                  <c:v>5.2865609750999347E-2</c:v>
                </c:pt>
                <c:pt idx="246">
                  <c:v>4.962735727079888E-2</c:v>
                </c:pt>
                <c:pt idx="247">
                  <c:v>5.2039533824388848E-2</c:v>
                </c:pt>
                <c:pt idx="248">
                  <c:v>5.2883836788672915E-2</c:v>
                </c:pt>
                <c:pt idx="249">
                  <c:v>5.4496002889707774E-2</c:v>
                </c:pt>
                <c:pt idx="250">
                  <c:v>5.2231599961390637E-2</c:v>
                </c:pt>
                <c:pt idx="251">
                  <c:v>5.3131599960482598E-2</c:v>
                </c:pt>
                <c:pt idx="252">
                  <c:v>5.333159996270613E-2</c:v>
                </c:pt>
                <c:pt idx="253">
                  <c:v>5.175501907984751E-2</c:v>
                </c:pt>
                <c:pt idx="254">
                  <c:v>5.4690582724997445E-2</c:v>
                </c:pt>
                <c:pt idx="255">
                  <c:v>5.2001820020353903E-2</c:v>
                </c:pt>
                <c:pt idx="256">
                  <c:v>5.2001820020353903E-2</c:v>
                </c:pt>
                <c:pt idx="257">
                  <c:v>5.192612803816006E-2</c:v>
                </c:pt>
                <c:pt idx="258">
                  <c:v>5.318781784193867E-2</c:v>
                </c:pt>
                <c:pt idx="259">
                  <c:v>5.1511808893203899E-2</c:v>
                </c:pt>
                <c:pt idx="260">
                  <c:v>4.7785178200813801E-2</c:v>
                </c:pt>
                <c:pt idx="261">
                  <c:v>4.5311353741951416E-2</c:v>
                </c:pt>
                <c:pt idx="262">
                  <c:v>5.1719090132376987E-2</c:v>
                </c:pt>
                <c:pt idx="263">
                  <c:v>4.4229441354520435E-2</c:v>
                </c:pt>
                <c:pt idx="264">
                  <c:v>4.9779904353981677E-2</c:v>
                </c:pt>
                <c:pt idx="265">
                  <c:v>4.9779904353981677E-2</c:v>
                </c:pt>
                <c:pt idx="266">
                  <c:v>4.997990435620521E-2</c:v>
                </c:pt>
                <c:pt idx="267">
                  <c:v>4.997990435620521E-2</c:v>
                </c:pt>
                <c:pt idx="268">
                  <c:v>4.997990435620521E-2</c:v>
                </c:pt>
                <c:pt idx="269">
                  <c:v>4.7091619670081374E-2</c:v>
                </c:pt>
                <c:pt idx="270">
                  <c:v>4.7091619670081374E-2</c:v>
                </c:pt>
                <c:pt idx="271">
                  <c:v>4.8091619666647122E-2</c:v>
                </c:pt>
                <c:pt idx="272">
                  <c:v>4.8091619666647122E-2</c:v>
                </c:pt>
                <c:pt idx="273">
                  <c:v>4.8291619668870654E-2</c:v>
                </c:pt>
                <c:pt idx="274">
                  <c:v>4.8291619668870654E-2</c:v>
                </c:pt>
                <c:pt idx="275">
                  <c:v>4.7816017491627172E-2</c:v>
                </c:pt>
                <c:pt idx="276">
                  <c:v>4.8106017495215092E-2</c:v>
                </c:pt>
                <c:pt idx="277">
                  <c:v>4.8416017491021812E-2</c:v>
                </c:pt>
                <c:pt idx="278">
                  <c:v>4.816794764380225E-2</c:v>
                </c:pt>
                <c:pt idx="279">
                  <c:v>4.816794764380225E-2</c:v>
                </c:pt>
                <c:pt idx="280">
                  <c:v>4.8767947643196891E-2</c:v>
                </c:pt>
                <c:pt idx="281">
                  <c:v>4.8767947643196891E-2</c:v>
                </c:pt>
                <c:pt idx="282">
                  <c:v>4.9667947642288851E-2</c:v>
                </c:pt>
                <c:pt idx="283">
                  <c:v>4.9667947642288851E-2</c:v>
                </c:pt>
                <c:pt idx="284">
                  <c:v>4.8740212462517953E-2</c:v>
                </c:pt>
                <c:pt idx="285">
                  <c:v>4.9926995322175198E-2</c:v>
                </c:pt>
                <c:pt idx="286">
                  <c:v>5.108755561681079E-2</c:v>
                </c:pt>
                <c:pt idx="287">
                  <c:v>5.108755561681079E-2</c:v>
                </c:pt>
                <c:pt idx="288">
                  <c:v>5.1187555614284577E-2</c:v>
                </c:pt>
                <c:pt idx="289">
                  <c:v>5.1187555614284577E-2</c:v>
                </c:pt>
                <c:pt idx="290">
                  <c:v>5.1787555613679218E-2</c:v>
                </c:pt>
                <c:pt idx="291">
                  <c:v>5.1787555613679218E-2</c:v>
                </c:pt>
                <c:pt idx="292">
                  <c:v>4.7848112798251338E-2</c:v>
                </c:pt>
                <c:pt idx="293">
                  <c:v>4.7848112798251338E-2</c:v>
                </c:pt>
                <c:pt idx="294">
                  <c:v>4.8848112794817086E-2</c:v>
                </c:pt>
                <c:pt idx="295">
                  <c:v>4.8848112794817086E-2</c:v>
                </c:pt>
                <c:pt idx="296">
                  <c:v>4.9148112794514406E-2</c:v>
                </c:pt>
                <c:pt idx="297">
                  <c:v>4.9148112794514406E-2</c:v>
                </c:pt>
                <c:pt idx="298">
                  <c:v>5.0808666867928787E-2</c:v>
                </c:pt>
                <c:pt idx="299">
                  <c:v>5.0808666867928787E-2</c:v>
                </c:pt>
                <c:pt idx="300">
                  <c:v>5.1008666870152319E-2</c:v>
                </c:pt>
                <c:pt idx="301">
                  <c:v>5.1008666870152319E-2</c:v>
                </c:pt>
                <c:pt idx="302">
                  <c:v>5.130866686984964E-2</c:v>
                </c:pt>
                <c:pt idx="303">
                  <c:v>5.130866686984964E-2</c:v>
                </c:pt>
                <c:pt idx="304">
                  <c:v>4.7841428112401156E-2</c:v>
                </c:pt>
                <c:pt idx="305">
                  <c:v>4.7841428112401156E-2</c:v>
                </c:pt>
                <c:pt idx="306">
                  <c:v>4.8641428114019329E-2</c:v>
                </c:pt>
                <c:pt idx="307">
                  <c:v>4.8641428114019329E-2</c:v>
                </c:pt>
                <c:pt idx="308">
                  <c:v>4.9741428115334822E-2</c:v>
                </c:pt>
                <c:pt idx="309">
                  <c:v>4.9741428115334822E-2</c:v>
                </c:pt>
                <c:pt idx="310">
                  <c:v>5.7660529722038389E-2</c:v>
                </c:pt>
                <c:pt idx="311">
                  <c:v>5.4241359370154021E-2</c:v>
                </c:pt>
                <c:pt idx="312">
                  <c:v>5.4241359370154021E-2</c:v>
                </c:pt>
                <c:pt idx="313">
                  <c:v>5.5141359369245982E-2</c:v>
                </c:pt>
                <c:pt idx="314">
                  <c:v>5.5141359369245982E-2</c:v>
                </c:pt>
                <c:pt idx="315">
                  <c:v>5.6041359368337942E-2</c:v>
                </c:pt>
                <c:pt idx="316">
                  <c:v>5.6041359368337942E-2</c:v>
                </c:pt>
                <c:pt idx="317">
                  <c:v>6.0386219465752691E-2</c:v>
                </c:pt>
                <c:pt idx="318">
                  <c:v>5.8320623626388388E-2</c:v>
                </c:pt>
                <c:pt idx="319">
                  <c:v>5.8832055675341027E-2</c:v>
                </c:pt>
                <c:pt idx="320">
                  <c:v>5.6169197395803033E-2</c:v>
                </c:pt>
                <c:pt idx="321">
                  <c:v>5.6169197395803033E-2</c:v>
                </c:pt>
                <c:pt idx="322">
                  <c:v>5.6269197393276821E-2</c:v>
                </c:pt>
                <c:pt idx="323">
                  <c:v>5.6269197393276821E-2</c:v>
                </c:pt>
                <c:pt idx="324">
                  <c:v>5.7169197392368781E-2</c:v>
                </c:pt>
                <c:pt idx="325">
                  <c:v>5.7169197392368781E-2</c:v>
                </c:pt>
                <c:pt idx="326">
                  <c:v>5.9814786295492375E-2</c:v>
                </c:pt>
                <c:pt idx="327">
                  <c:v>5.4705448808454155E-2</c:v>
                </c:pt>
                <c:pt idx="328">
                  <c:v>5.0335934918065137E-2</c:v>
                </c:pt>
                <c:pt idx="329">
                  <c:v>5.1221821326288927E-2</c:v>
                </c:pt>
                <c:pt idx="330">
                  <c:v>4.9765635507376282E-2</c:v>
                </c:pt>
                <c:pt idx="331">
                  <c:v>5.021393988714648E-2</c:v>
                </c:pt>
                <c:pt idx="332">
                  <c:v>4.8641804544672845E-2</c:v>
                </c:pt>
                <c:pt idx="333">
                  <c:v>4.9241804544067486E-2</c:v>
                </c:pt>
                <c:pt idx="334">
                  <c:v>4.9741804545988338E-2</c:v>
                </c:pt>
                <c:pt idx="335">
                  <c:v>4.9591026885032377E-2</c:v>
                </c:pt>
                <c:pt idx="336">
                  <c:v>5.0291026881900805E-2</c:v>
                </c:pt>
                <c:pt idx="337">
                  <c:v>5.0691026879071913E-2</c:v>
                </c:pt>
                <c:pt idx="338">
                  <c:v>5.9065168168232152E-2</c:v>
                </c:pt>
                <c:pt idx="339">
                  <c:v>4.7124660654832951E-2</c:v>
                </c:pt>
                <c:pt idx="340">
                  <c:v>4.8551394193655395E-2</c:v>
                </c:pt>
                <c:pt idx="341">
                  <c:v>5.1151394193457489E-2</c:v>
                </c:pt>
                <c:pt idx="342">
                  <c:v>5.3351394188812518E-2</c:v>
                </c:pt>
                <c:pt idx="343">
                  <c:v>5.0630611455374813E-2</c:v>
                </c:pt>
                <c:pt idx="344">
                  <c:v>5.0730611460124558E-2</c:v>
                </c:pt>
                <c:pt idx="345">
                  <c:v>5.0930611455072133E-2</c:v>
                </c:pt>
                <c:pt idx="346">
                  <c:v>5.0332056195612443E-2</c:v>
                </c:pt>
                <c:pt idx="347">
                  <c:v>4.7407990277085615E-2</c:v>
                </c:pt>
                <c:pt idx="348">
                  <c:v>4.7716234042482153E-2</c:v>
                </c:pt>
                <c:pt idx="349">
                  <c:v>4.8599244198349975E-2</c:v>
                </c:pt>
                <c:pt idx="350">
                  <c:v>4.7791314975587529E-2</c:v>
                </c:pt>
                <c:pt idx="351">
                  <c:v>5.0044060172153057E-2</c:v>
                </c:pt>
                <c:pt idx="352">
                  <c:v>5.4040165083752784E-2</c:v>
                </c:pt>
                <c:pt idx="353">
                  <c:v>5.390951225416335E-2</c:v>
                </c:pt>
                <c:pt idx="354">
                  <c:v>5.4728312912442359E-2</c:v>
                </c:pt>
                <c:pt idx="355">
                  <c:v>5.8287274609261183E-2</c:v>
                </c:pt>
                <c:pt idx="356">
                  <c:v>5.7480538768884842E-2</c:v>
                </c:pt>
                <c:pt idx="357">
                  <c:v>5.7933584680980463E-2</c:v>
                </c:pt>
                <c:pt idx="358">
                  <c:v>5.6892451806686756E-2</c:v>
                </c:pt>
                <c:pt idx="359">
                  <c:v>4.9930543306760139E-2</c:v>
                </c:pt>
                <c:pt idx="360">
                  <c:v>5.4451821473829806E-2</c:v>
                </c:pt>
                <c:pt idx="361">
                  <c:v>5.589011602120067E-2</c:v>
                </c:pt>
                <c:pt idx="362">
                  <c:v>5.472514976659372E-2</c:v>
                </c:pt>
                <c:pt idx="363">
                  <c:v>5.5894513858128006E-2</c:v>
                </c:pt>
                <c:pt idx="364">
                  <c:v>6.0480082383434622E-2</c:v>
                </c:pt>
                <c:pt idx="365">
                  <c:v>6.1748980321515046E-2</c:v>
                </c:pt>
                <c:pt idx="366">
                  <c:v>-0.10102586593614279</c:v>
                </c:pt>
                <c:pt idx="367">
                  <c:v>6.1420398865067491E-2</c:v>
                </c:pt>
                <c:pt idx="368">
                  <c:v>5.3824822662001642E-2</c:v>
                </c:pt>
                <c:pt idx="369">
                  <c:v>5.2250124507380188E-2</c:v>
                </c:pt>
                <c:pt idx="370">
                  <c:v>5.4426570217262799E-2</c:v>
                </c:pt>
                <c:pt idx="371">
                  <c:v>5.3602299145428828E-2</c:v>
                </c:pt>
                <c:pt idx="372">
                  <c:v>5.2958215041627885E-2</c:v>
                </c:pt>
                <c:pt idx="373">
                  <c:v>5.5754197558856078E-2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54E-4C5B-BB38-020454269B8D}"/>
            </c:ext>
          </c:extLst>
        </c:ser>
        <c:ser>
          <c:idx val="0"/>
          <c:order val="1"/>
          <c:tx>
            <c:strRef>
              <c:f>Active!$AB$1</c:f>
              <c:strCache>
                <c:ptCount val="1"/>
                <c:pt idx="0">
                  <c:v>Sine fit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Active!$AA$2:$AA$51</c:f>
              <c:numCache>
                <c:formatCode>General</c:formatCode>
                <c:ptCount val="50"/>
                <c:pt idx="0">
                  <c:v>30000</c:v>
                </c:pt>
                <c:pt idx="1">
                  <c:v>30200</c:v>
                </c:pt>
                <c:pt idx="2">
                  <c:v>30400</c:v>
                </c:pt>
                <c:pt idx="3">
                  <c:v>30600</c:v>
                </c:pt>
                <c:pt idx="4">
                  <c:v>30800</c:v>
                </c:pt>
                <c:pt idx="5">
                  <c:v>31000</c:v>
                </c:pt>
                <c:pt idx="6">
                  <c:v>31200</c:v>
                </c:pt>
                <c:pt idx="7">
                  <c:v>31400</c:v>
                </c:pt>
                <c:pt idx="8">
                  <c:v>31600</c:v>
                </c:pt>
                <c:pt idx="9">
                  <c:v>31800</c:v>
                </c:pt>
                <c:pt idx="10">
                  <c:v>32000</c:v>
                </c:pt>
                <c:pt idx="11">
                  <c:v>32200</c:v>
                </c:pt>
                <c:pt idx="12">
                  <c:v>32400</c:v>
                </c:pt>
                <c:pt idx="13">
                  <c:v>32600</c:v>
                </c:pt>
                <c:pt idx="14">
                  <c:v>32800</c:v>
                </c:pt>
                <c:pt idx="15">
                  <c:v>33000</c:v>
                </c:pt>
                <c:pt idx="16">
                  <c:v>33200</c:v>
                </c:pt>
                <c:pt idx="17">
                  <c:v>33400</c:v>
                </c:pt>
                <c:pt idx="18">
                  <c:v>33600</c:v>
                </c:pt>
                <c:pt idx="19">
                  <c:v>33800</c:v>
                </c:pt>
                <c:pt idx="20">
                  <c:v>34000</c:v>
                </c:pt>
                <c:pt idx="21">
                  <c:v>34200</c:v>
                </c:pt>
                <c:pt idx="22">
                  <c:v>34400</c:v>
                </c:pt>
                <c:pt idx="23">
                  <c:v>34600</c:v>
                </c:pt>
                <c:pt idx="24">
                  <c:v>34800</c:v>
                </c:pt>
                <c:pt idx="25">
                  <c:v>35000</c:v>
                </c:pt>
                <c:pt idx="26">
                  <c:v>35200</c:v>
                </c:pt>
                <c:pt idx="27">
                  <c:v>35400</c:v>
                </c:pt>
                <c:pt idx="28">
                  <c:v>35600</c:v>
                </c:pt>
                <c:pt idx="29">
                  <c:v>35800</c:v>
                </c:pt>
                <c:pt idx="30">
                  <c:v>36000</c:v>
                </c:pt>
                <c:pt idx="31">
                  <c:v>36200</c:v>
                </c:pt>
                <c:pt idx="32">
                  <c:v>36400</c:v>
                </c:pt>
                <c:pt idx="33">
                  <c:v>36600</c:v>
                </c:pt>
                <c:pt idx="34">
                  <c:v>36800</c:v>
                </c:pt>
                <c:pt idx="35">
                  <c:v>37000</c:v>
                </c:pt>
                <c:pt idx="36">
                  <c:v>37200</c:v>
                </c:pt>
                <c:pt idx="37">
                  <c:v>37400</c:v>
                </c:pt>
                <c:pt idx="38">
                  <c:v>37600</c:v>
                </c:pt>
                <c:pt idx="39">
                  <c:v>37800</c:v>
                </c:pt>
                <c:pt idx="40">
                  <c:v>38000</c:v>
                </c:pt>
                <c:pt idx="41">
                  <c:v>38200</c:v>
                </c:pt>
                <c:pt idx="42">
                  <c:v>38400</c:v>
                </c:pt>
                <c:pt idx="43">
                  <c:v>38600</c:v>
                </c:pt>
                <c:pt idx="44">
                  <c:v>38800</c:v>
                </c:pt>
                <c:pt idx="45">
                  <c:v>39000</c:v>
                </c:pt>
                <c:pt idx="46">
                  <c:v>39200</c:v>
                </c:pt>
                <c:pt idx="47">
                  <c:v>39400</c:v>
                </c:pt>
                <c:pt idx="48">
                  <c:v>39600</c:v>
                </c:pt>
                <c:pt idx="49">
                  <c:v>39800</c:v>
                </c:pt>
              </c:numCache>
            </c:numRef>
          </c:xVal>
          <c:yVal>
            <c:numRef>
              <c:f>Active!$AB$2:$AB$51</c:f>
              <c:numCache>
                <c:formatCode>General</c:formatCode>
                <c:ptCount val="50"/>
                <c:pt idx="0">
                  <c:v>3.4892529205204511E-3</c:v>
                </c:pt>
                <c:pt idx="1">
                  <c:v>2.7453038456032469E-3</c:v>
                </c:pt>
                <c:pt idx="2">
                  <c:v>4.7480824925001663E-4</c:v>
                </c:pt>
                <c:pt idx="3">
                  <c:v>-2.6163492672405583E-3</c:v>
                </c:pt>
                <c:pt idx="4">
                  <c:v>-5.5821295018961131E-3</c:v>
                </c:pt>
                <c:pt idx="5">
                  <c:v>-7.5131830641195062E-3</c:v>
                </c:pt>
                <c:pt idx="6">
                  <c:v>-7.8029580548588436E-3</c:v>
                </c:pt>
                <c:pt idx="7">
                  <c:v>-6.325198529165992E-3</c:v>
                </c:pt>
                <c:pt idx="8">
                  <c:v>-3.4708914353656336E-3</c:v>
                </c:pt>
                <c:pt idx="9">
                  <c:v>-3.3850054301707861E-5</c:v>
                </c:pt>
                <c:pt idx="10">
                  <c:v>3.0215837432441134E-3</c:v>
                </c:pt>
                <c:pt idx="11">
                  <c:v>4.8427399145414048E-3</c:v>
                </c:pt>
                <c:pt idx="12">
                  <c:v>4.9381415503276351E-3</c:v>
                </c:pt>
                <c:pt idx="13">
                  <c:v>3.3213283397307645E-3</c:v>
                </c:pt>
                <c:pt idx="14">
                  <c:v>5.0689438004701722E-4</c:v>
                </c:pt>
                <c:pt idx="15">
                  <c:v>-2.6401001921267067E-3</c:v>
                </c:pt>
                <c:pt idx="16">
                  <c:v>-5.1572762844425803E-3</c:v>
                </c:pt>
                <c:pt idx="17">
                  <c:v>-6.2665618886463487E-3</c:v>
                </c:pt>
                <c:pt idx="18">
                  <c:v>-5.6018833720245746E-3</c:v>
                </c:pt>
                <c:pt idx="19">
                  <c:v>-3.3162915239826262E-3</c:v>
                </c:pt>
                <c:pt idx="20">
                  <c:v>-3.7173501048592419E-5</c:v>
                </c:pt>
                <c:pt idx="21">
                  <c:v>3.3173427663264004E-3</c:v>
                </c:pt>
                <c:pt idx="22">
                  <c:v>5.8070651640840416E-3</c:v>
                </c:pt>
                <c:pt idx="23">
                  <c:v>6.7448707426135627E-3</c:v>
                </c:pt>
                <c:pt idx="24">
                  <c:v>5.8977821082939526E-3</c:v>
                </c:pt>
                <c:pt idx="25">
                  <c:v>3.55514481976173E-3</c:v>
                </c:pt>
                <c:pt idx="26">
                  <c:v>4.4395467995915917E-4</c:v>
                </c:pt>
                <c:pt idx="27">
                  <c:v>-2.4838868575444216E-3</c:v>
                </c:pt>
                <c:pt idx="28">
                  <c:v>-4.330132602023742E-3</c:v>
                </c:pt>
                <c:pt idx="29">
                  <c:v>-4.5130484108069462E-3</c:v>
                </c:pt>
                <c:pt idx="30">
                  <c:v>-2.9376491016574074E-3</c:v>
                </c:pt>
                <c:pt idx="31">
                  <c:v>-2.349446468826984E-5</c:v>
                </c:pt>
                <c:pt idx="32">
                  <c:v>3.4180887188999011E-3</c:v>
                </c:pt>
                <c:pt idx="33">
                  <c:v>6.4214294868386885E-3</c:v>
                </c:pt>
                <c:pt idx="34">
                  <c:v>8.1491020527914154E-3</c:v>
                </c:pt>
                <c:pt idx="35">
                  <c:v>8.1369861050909365E-3</c:v>
                </c:pt>
                <c:pt idx="36">
                  <c:v>6.4300847670688294E-3</c:v>
                </c:pt>
                <c:pt idx="37">
                  <c:v>3.5693550971096018E-3</c:v>
                </c:pt>
                <c:pt idx="38">
                  <c:v>4.3340498825081373E-4</c:v>
                </c:pt>
                <c:pt idx="39">
                  <c:v>-2.018618466369118E-3</c:v>
                </c:pt>
                <c:pt idx="40">
                  <c:v>-3.027709216480269E-3</c:v>
                </c:pt>
                <c:pt idx="41">
                  <c:v>-2.2571141748749016E-3</c:v>
                </c:pt>
                <c:pt idx="42">
                  <c:v>1.0912096098258288E-4</c:v>
                </c:pt>
                <c:pt idx="43">
                  <c:v>3.4200099664130532E-3</c:v>
                </c:pt>
                <c:pt idx="44">
                  <c:v>6.7481276017723009E-3</c:v>
                </c:pt>
                <c:pt idx="45">
                  <c:v>9.161006923105031E-3</c:v>
                </c:pt>
                <c:pt idx="46">
                  <c:v>9.9940119731666242E-3</c:v>
                </c:pt>
                <c:pt idx="47">
                  <c:v>9.0448336864831919E-3</c:v>
                </c:pt>
                <c:pt idx="48">
                  <c:v>6.6326926519500642E-3</c:v>
                </c:pt>
                <c:pt idx="49">
                  <c:v>3.5049239181313492E-3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54E-4C5B-BB38-020454269B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3382800"/>
        <c:axId val="1"/>
      </c:scatterChart>
      <c:valAx>
        <c:axId val="793382800"/>
        <c:scaling>
          <c:orientation val="minMax"/>
          <c:max val="45000"/>
          <c:min val="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152352644661137"/>
              <c:y val="0.8453961182483767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1.4999999999999999E-2"/>
          <c:min val="-1.4999999999999999E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3.3112582781456956E-2"/>
              <c:y val="0.3519743749136620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3382800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5596061253932659"/>
          <c:y val="0.91447506561679781"/>
          <c:w val="0.25331143209747792"/>
          <c:h val="6.5789473684210509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V401 Cyg -- O-C Diagr.</a:t>
            </a:r>
          </a:p>
        </c:rich>
      </c:tx>
      <c:layout>
        <c:manualLayout>
          <c:xMode val="edge"/>
          <c:yMode val="edge"/>
          <c:x val="0.37427745664739887"/>
          <c:y val="3.33333333333333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04624277456648"/>
          <c:y val="0.13636403990305368"/>
          <c:w val="0.85838150289017345"/>
          <c:h val="0.63939583154542956"/>
        </c:manualLayout>
      </c:layout>
      <c:scatterChart>
        <c:scatterStyle val="lineMarker"/>
        <c:varyColors val="0"/>
        <c:ser>
          <c:idx val="0"/>
          <c:order val="0"/>
          <c:tx>
            <c:strRef>
              <c:f>Active!$H$20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Active!$F$21:$F$923</c:f>
              <c:numCache>
                <c:formatCode>General</c:formatCode>
                <c:ptCount val="903"/>
                <c:pt idx="0">
                  <c:v>-25736</c:v>
                </c:pt>
                <c:pt idx="1">
                  <c:v>-25175</c:v>
                </c:pt>
                <c:pt idx="2">
                  <c:v>-25174.5</c:v>
                </c:pt>
                <c:pt idx="3">
                  <c:v>-22115</c:v>
                </c:pt>
                <c:pt idx="4">
                  <c:v>-22114.5</c:v>
                </c:pt>
                <c:pt idx="5">
                  <c:v>-19005</c:v>
                </c:pt>
                <c:pt idx="6">
                  <c:v>-18899</c:v>
                </c:pt>
                <c:pt idx="7">
                  <c:v>-18887</c:v>
                </c:pt>
                <c:pt idx="8">
                  <c:v>-18798</c:v>
                </c:pt>
                <c:pt idx="9">
                  <c:v>-18798</c:v>
                </c:pt>
                <c:pt idx="10">
                  <c:v>-18437</c:v>
                </c:pt>
                <c:pt idx="11">
                  <c:v>-17931</c:v>
                </c:pt>
                <c:pt idx="12">
                  <c:v>-17715</c:v>
                </c:pt>
                <c:pt idx="13">
                  <c:v>-17603</c:v>
                </c:pt>
                <c:pt idx="14">
                  <c:v>-17061</c:v>
                </c:pt>
                <c:pt idx="15">
                  <c:v>-17016</c:v>
                </c:pt>
                <c:pt idx="16">
                  <c:v>-16673</c:v>
                </c:pt>
                <c:pt idx="17">
                  <c:v>-16649</c:v>
                </c:pt>
                <c:pt idx="18">
                  <c:v>-16649</c:v>
                </c:pt>
                <c:pt idx="19">
                  <c:v>-16508</c:v>
                </c:pt>
                <c:pt idx="20">
                  <c:v>-16469</c:v>
                </c:pt>
                <c:pt idx="21">
                  <c:v>-15846</c:v>
                </c:pt>
                <c:pt idx="22">
                  <c:v>-15841</c:v>
                </c:pt>
                <c:pt idx="23">
                  <c:v>-15810</c:v>
                </c:pt>
                <c:pt idx="24">
                  <c:v>-15798</c:v>
                </c:pt>
                <c:pt idx="25">
                  <c:v>-15786</c:v>
                </c:pt>
                <c:pt idx="26">
                  <c:v>-15738</c:v>
                </c:pt>
                <c:pt idx="27">
                  <c:v>-15690</c:v>
                </c:pt>
                <c:pt idx="28">
                  <c:v>-15293</c:v>
                </c:pt>
                <c:pt idx="29">
                  <c:v>-15194</c:v>
                </c:pt>
                <c:pt idx="30">
                  <c:v>-15129</c:v>
                </c:pt>
                <c:pt idx="31">
                  <c:v>-15127</c:v>
                </c:pt>
                <c:pt idx="32">
                  <c:v>-15127</c:v>
                </c:pt>
                <c:pt idx="33">
                  <c:v>-15086</c:v>
                </c:pt>
                <c:pt idx="34">
                  <c:v>-14883</c:v>
                </c:pt>
                <c:pt idx="35">
                  <c:v>-14631</c:v>
                </c:pt>
                <c:pt idx="36">
                  <c:v>-14586</c:v>
                </c:pt>
                <c:pt idx="37">
                  <c:v>-14585.5</c:v>
                </c:pt>
                <c:pt idx="38">
                  <c:v>-14576</c:v>
                </c:pt>
                <c:pt idx="39">
                  <c:v>-14571</c:v>
                </c:pt>
                <c:pt idx="40">
                  <c:v>-14571</c:v>
                </c:pt>
                <c:pt idx="41">
                  <c:v>-14528</c:v>
                </c:pt>
                <c:pt idx="42">
                  <c:v>-14427</c:v>
                </c:pt>
                <c:pt idx="43">
                  <c:v>-14135</c:v>
                </c:pt>
                <c:pt idx="44">
                  <c:v>-12794</c:v>
                </c:pt>
                <c:pt idx="45">
                  <c:v>-12794</c:v>
                </c:pt>
                <c:pt idx="46">
                  <c:v>-12093</c:v>
                </c:pt>
                <c:pt idx="47">
                  <c:v>-12057</c:v>
                </c:pt>
                <c:pt idx="48">
                  <c:v>-12055</c:v>
                </c:pt>
                <c:pt idx="49">
                  <c:v>-12050</c:v>
                </c:pt>
                <c:pt idx="50">
                  <c:v>-12045</c:v>
                </c:pt>
                <c:pt idx="51">
                  <c:v>-12045</c:v>
                </c:pt>
                <c:pt idx="52">
                  <c:v>-12041.5</c:v>
                </c:pt>
                <c:pt idx="53">
                  <c:v>-12038</c:v>
                </c:pt>
                <c:pt idx="54">
                  <c:v>-11997</c:v>
                </c:pt>
                <c:pt idx="55">
                  <c:v>-11990</c:v>
                </c:pt>
                <c:pt idx="56">
                  <c:v>-11909.5</c:v>
                </c:pt>
                <c:pt idx="57">
                  <c:v>-11896</c:v>
                </c:pt>
                <c:pt idx="58">
                  <c:v>-11382.5</c:v>
                </c:pt>
                <c:pt idx="59">
                  <c:v>-10826</c:v>
                </c:pt>
                <c:pt idx="60">
                  <c:v>-10790</c:v>
                </c:pt>
                <c:pt idx="61">
                  <c:v>-6524</c:v>
                </c:pt>
                <c:pt idx="62">
                  <c:v>-6479.5</c:v>
                </c:pt>
                <c:pt idx="63">
                  <c:v>-6455.5</c:v>
                </c:pt>
                <c:pt idx="64">
                  <c:v>-6339</c:v>
                </c:pt>
                <c:pt idx="65">
                  <c:v>-4597</c:v>
                </c:pt>
                <c:pt idx="66">
                  <c:v>-4597</c:v>
                </c:pt>
                <c:pt idx="67">
                  <c:v>-4597</c:v>
                </c:pt>
                <c:pt idx="68">
                  <c:v>-3933</c:v>
                </c:pt>
                <c:pt idx="69">
                  <c:v>-3932.5</c:v>
                </c:pt>
                <c:pt idx="70">
                  <c:v>-2170.5</c:v>
                </c:pt>
                <c:pt idx="71">
                  <c:v>-2083</c:v>
                </c:pt>
                <c:pt idx="72">
                  <c:v>-1566.5</c:v>
                </c:pt>
                <c:pt idx="73">
                  <c:v>-1544</c:v>
                </c:pt>
                <c:pt idx="74">
                  <c:v>-1467</c:v>
                </c:pt>
                <c:pt idx="75">
                  <c:v>-1412</c:v>
                </c:pt>
                <c:pt idx="76">
                  <c:v>-1215</c:v>
                </c:pt>
                <c:pt idx="77">
                  <c:v>-1215</c:v>
                </c:pt>
                <c:pt idx="78">
                  <c:v>-1056</c:v>
                </c:pt>
                <c:pt idx="79">
                  <c:v>-780</c:v>
                </c:pt>
                <c:pt idx="80">
                  <c:v>-696.5</c:v>
                </c:pt>
                <c:pt idx="81">
                  <c:v>-696.5</c:v>
                </c:pt>
                <c:pt idx="82">
                  <c:v>-248</c:v>
                </c:pt>
                <c:pt idx="83">
                  <c:v>-176.5</c:v>
                </c:pt>
                <c:pt idx="84">
                  <c:v>-137</c:v>
                </c:pt>
                <c:pt idx="85">
                  <c:v>-125</c:v>
                </c:pt>
                <c:pt idx="86">
                  <c:v>-68.5</c:v>
                </c:pt>
                <c:pt idx="87">
                  <c:v>-25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363</c:v>
                </c:pt>
                <c:pt idx="92">
                  <c:v>1138.5</c:v>
                </c:pt>
                <c:pt idx="93">
                  <c:v>1166</c:v>
                </c:pt>
                <c:pt idx="94">
                  <c:v>1686</c:v>
                </c:pt>
                <c:pt idx="95">
                  <c:v>1854</c:v>
                </c:pt>
                <c:pt idx="96">
                  <c:v>2225</c:v>
                </c:pt>
                <c:pt idx="97">
                  <c:v>2949</c:v>
                </c:pt>
                <c:pt idx="98">
                  <c:v>3584</c:v>
                </c:pt>
                <c:pt idx="99">
                  <c:v>4380</c:v>
                </c:pt>
                <c:pt idx="100">
                  <c:v>6037.5</c:v>
                </c:pt>
                <c:pt idx="101">
                  <c:v>6053</c:v>
                </c:pt>
                <c:pt idx="102">
                  <c:v>6089</c:v>
                </c:pt>
                <c:pt idx="103">
                  <c:v>6214</c:v>
                </c:pt>
                <c:pt idx="104">
                  <c:v>6222.5</c:v>
                </c:pt>
                <c:pt idx="105">
                  <c:v>6234.5</c:v>
                </c:pt>
                <c:pt idx="106">
                  <c:v>6238</c:v>
                </c:pt>
                <c:pt idx="107">
                  <c:v>6617.5</c:v>
                </c:pt>
                <c:pt idx="108">
                  <c:v>6681</c:v>
                </c:pt>
                <c:pt idx="109">
                  <c:v>6681</c:v>
                </c:pt>
                <c:pt idx="110">
                  <c:v>6732.5</c:v>
                </c:pt>
                <c:pt idx="111">
                  <c:v>6741</c:v>
                </c:pt>
                <c:pt idx="112">
                  <c:v>6753</c:v>
                </c:pt>
                <c:pt idx="113">
                  <c:v>6811.5</c:v>
                </c:pt>
                <c:pt idx="114">
                  <c:v>6825</c:v>
                </c:pt>
                <c:pt idx="115">
                  <c:v>6869.5</c:v>
                </c:pt>
                <c:pt idx="116">
                  <c:v>7292</c:v>
                </c:pt>
                <c:pt idx="117">
                  <c:v>7300.5</c:v>
                </c:pt>
                <c:pt idx="118">
                  <c:v>7304</c:v>
                </c:pt>
                <c:pt idx="119">
                  <c:v>7333</c:v>
                </c:pt>
                <c:pt idx="120">
                  <c:v>7345</c:v>
                </c:pt>
                <c:pt idx="121">
                  <c:v>7448</c:v>
                </c:pt>
                <c:pt idx="122">
                  <c:v>7472</c:v>
                </c:pt>
                <c:pt idx="123">
                  <c:v>7583</c:v>
                </c:pt>
                <c:pt idx="124">
                  <c:v>7902</c:v>
                </c:pt>
                <c:pt idx="125">
                  <c:v>8006</c:v>
                </c:pt>
                <c:pt idx="126">
                  <c:v>8627</c:v>
                </c:pt>
                <c:pt idx="127">
                  <c:v>8663</c:v>
                </c:pt>
                <c:pt idx="128">
                  <c:v>8735</c:v>
                </c:pt>
                <c:pt idx="129">
                  <c:v>10337</c:v>
                </c:pt>
                <c:pt idx="130">
                  <c:v>10441</c:v>
                </c:pt>
                <c:pt idx="131">
                  <c:v>11068</c:v>
                </c:pt>
                <c:pt idx="132">
                  <c:v>12867.5</c:v>
                </c:pt>
                <c:pt idx="133">
                  <c:v>12967</c:v>
                </c:pt>
                <c:pt idx="134">
                  <c:v>12970.5</c:v>
                </c:pt>
                <c:pt idx="135">
                  <c:v>12972</c:v>
                </c:pt>
                <c:pt idx="136">
                  <c:v>13463</c:v>
                </c:pt>
                <c:pt idx="137">
                  <c:v>13562.5</c:v>
                </c:pt>
                <c:pt idx="138">
                  <c:v>13570</c:v>
                </c:pt>
                <c:pt idx="139">
                  <c:v>14263</c:v>
                </c:pt>
                <c:pt idx="140">
                  <c:v>14820.5</c:v>
                </c:pt>
                <c:pt idx="141">
                  <c:v>14870</c:v>
                </c:pt>
                <c:pt idx="142">
                  <c:v>14927</c:v>
                </c:pt>
                <c:pt idx="143">
                  <c:v>15260</c:v>
                </c:pt>
                <c:pt idx="144">
                  <c:v>15533</c:v>
                </c:pt>
                <c:pt idx="145">
                  <c:v>15538</c:v>
                </c:pt>
                <c:pt idx="146">
                  <c:v>15553</c:v>
                </c:pt>
                <c:pt idx="147">
                  <c:v>15580</c:v>
                </c:pt>
                <c:pt idx="148">
                  <c:v>16053</c:v>
                </c:pt>
                <c:pt idx="149">
                  <c:v>16071</c:v>
                </c:pt>
                <c:pt idx="150">
                  <c:v>16167.5</c:v>
                </c:pt>
                <c:pt idx="151">
                  <c:v>16173</c:v>
                </c:pt>
                <c:pt idx="152">
                  <c:v>16214</c:v>
                </c:pt>
                <c:pt idx="153">
                  <c:v>16281</c:v>
                </c:pt>
                <c:pt idx="154">
                  <c:v>16615.5</c:v>
                </c:pt>
                <c:pt idx="155">
                  <c:v>16620.5</c:v>
                </c:pt>
                <c:pt idx="156">
                  <c:v>16641</c:v>
                </c:pt>
                <c:pt idx="157">
                  <c:v>16643</c:v>
                </c:pt>
                <c:pt idx="158">
                  <c:v>16644.5</c:v>
                </c:pt>
                <c:pt idx="159">
                  <c:v>16667</c:v>
                </c:pt>
                <c:pt idx="160">
                  <c:v>16672</c:v>
                </c:pt>
                <c:pt idx="161">
                  <c:v>16693</c:v>
                </c:pt>
                <c:pt idx="162">
                  <c:v>16720</c:v>
                </c:pt>
                <c:pt idx="163">
                  <c:v>16730.5</c:v>
                </c:pt>
                <c:pt idx="164">
                  <c:v>16730.5</c:v>
                </c:pt>
                <c:pt idx="165">
                  <c:v>16780</c:v>
                </c:pt>
                <c:pt idx="166">
                  <c:v>16787</c:v>
                </c:pt>
                <c:pt idx="167">
                  <c:v>16792</c:v>
                </c:pt>
                <c:pt idx="168">
                  <c:v>16845</c:v>
                </c:pt>
                <c:pt idx="169">
                  <c:v>16848.5</c:v>
                </c:pt>
                <c:pt idx="170">
                  <c:v>16852</c:v>
                </c:pt>
                <c:pt idx="171">
                  <c:v>16862.5</c:v>
                </c:pt>
                <c:pt idx="172">
                  <c:v>17272.5</c:v>
                </c:pt>
                <c:pt idx="173">
                  <c:v>17307</c:v>
                </c:pt>
                <c:pt idx="174">
                  <c:v>17310.5</c:v>
                </c:pt>
                <c:pt idx="175">
                  <c:v>17319</c:v>
                </c:pt>
                <c:pt idx="176">
                  <c:v>17327.5</c:v>
                </c:pt>
                <c:pt idx="177">
                  <c:v>17343</c:v>
                </c:pt>
                <c:pt idx="178">
                  <c:v>17430.5</c:v>
                </c:pt>
                <c:pt idx="179">
                  <c:v>17452.5</c:v>
                </c:pt>
                <c:pt idx="180">
                  <c:v>17452.5</c:v>
                </c:pt>
                <c:pt idx="181">
                  <c:v>17484</c:v>
                </c:pt>
                <c:pt idx="182">
                  <c:v>17786</c:v>
                </c:pt>
                <c:pt idx="183">
                  <c:v>17807</c:v>
                </c:pt>
                <c:pt idx="184">
                  <c:v>17855</c:v>
                </c:pt>
                <c:pt idx="185">
                  <c:v>17890</c:v>
                </c:pt>
                <c:pt idx="186">
                  <c:v>17890.5</c:v>
                </c:pt>
                <c:pt idx="187">
                  <c:v>17890.5</c:v>
                </c:pt>
                <c:pt idx="188">
                  <c:v>17890.5</c:v>
                </c:pt>
                <c:pt idx="189">
                  <c:v>18005</c:v>
                </c:pt>
                <c:pt idx="190">
                  <c:v>18087.5</c:v>
                </c:pt>
                <c:pt idx="191">
                  <c:v>18087.5</c:v>
                </c:pt>
                <c:pt idx="192">
                  <c:v>18099.5</c:v>
                </c:pt>
                <c:pt idx="193">
                  <c:v>18494.5</c:v>
                </c:pt>
                <c:pt idx="194">
                  <c:v>18494.5</c:v>
                </c:pt>
                <c:pt idx="195">
                  <c:v>18494.5</c:v>
                </c:pt>
                <c:pt idx="196">
                  <c:v>18495</c:v>
                </c:pt>
                <c:pt idx="197">
                  <c:v>18606</c:v>
                </c:pt>
                <c:pt idx="198">
                  <c:v>18609.5</c:v>
                </c:pt>
                <c:pt idx="199">
                  <c:v>18618</c:v>
                </c:pt>
                <c:pt idx="200">
                  <c:v>18651</c:v>
                </c:pt>
                <c:pt idx="201">
                  <c:v>18710.5</c:v>
                </c:pt>
                <c:pt idx="202">
                  <c:v>18710.5</c:v>
                </c:pt>
                <c:pt idx="203">
                  <c:v>18710.5</c:v>
                </c:pt>
                <c:pt idx="204">
                  <c:v>19069.5</c:v>
                </c:pt>
                <c:pt idx="205">
                  <c:v>19081.5</c:v>
                </c:pt>
                <c:pt idx="206">
                  <c:v>19105.5</c:v>
                </c:pt>
                <c:pt idx="207">
                  <c:v>19114</c:v>
                </c:pt>
                <c:pt idx="208">
                  <c:v>19122.5</c:v>
                </c:pt>
                <c:pt idx="209">
                  <c:v>19122.5</c:v>
                </c:pt>
                <c:pt idx="210">
                  <c:v>19153.5</c:v>
                </c:pt>
                <c:pt idx="211">
                  <c:v>19153.5</c:v>
                </c:pt>
                <c:pt idx="212">
                  <c:v>19257</c:v>
                </c:pt>
                <c:pt idx="213">
                  <c:v>19282</c:v>
                </c:pt>
                <c:pt idx="214">
                  <c:v>19282</c:v>
                </c:pt>
                <c:pt idx="215">
                  <c:v>19282</c:v>
                </c:pt>
                <c:pt idx="216">
                  <c:v>19285</c:v>
                </c:pt>
                <c:pt idx="217">
                  <c:v>19297</c:v>
                </c:pt>
                <c:pt idx="218">
                  <c:v>19314.5</c:v>
                </c:pt>
                <c:pt idx="219">
                  <c:v>19321.5</c:v>
                </c:pt>
                <c:pt idx="220">
                  <c:v>19321.5</c:v>
                </c:pt>
                <c:pt idx="221">
                  <c:v>19321.5</c:v>
                </c:pt>
                <c:pt idx="222">
                  <c:v>19337</c:v>
                </c:pt>
                <c:pt idx="223">
                  <c:v>19746</c:v>
                </c:pt>
                <c:pt idx="224">
                  <c:v>19754</c:v>
                </c:pt>
                <c:pt idx="225">
                  <c:v>19770</c:v>
                </c:pt>
                <c:pt idx="226">
                  <c:v>19805.5</c:v>
                </c:pt>
                <c:pt idx="227">
                  <c:v>19824.5</c:v>
                </c:pt>
                <c:pt idx="228">
                  <c:v>19824.5</c:v>
                </c:pt>
                <c:pt idx="229">
                  <c:v>19854</c:v>
                </c:pt>
                <c:pt idx="230">
                  <c:v>19871</c:v>
                </c:pt>
                <c:pt idx="231">
                  <c:v>19896.5</c:v>
                </c:pt>
                <c:pt idx="232">
                  <c:v>19896.5</c:v>
                </c:pt>
                <c:pt idx="233">
                  <c:v>19914</c:v>
                </c:pt>
                <c:pt idx="234">
                  <c:v>19951.5</c:v>
                </c:pt>
                <c:pt idx="235">
                  <c:v>19951.5</c:v>
                </c:pt>
                <c:pt idx="236">
                  <c:v>19989</c:v>
                </c:pt>
                <c:pt idx="237">
                  <c:v>20013</c:v>
                </c:pt>
                <c:pt idx="238">
                  <c:v>20364.5</c:v>
                </c:pt>
                <c:pt idx="239">
                  <c:v>20432</c:v>
                </c:pt>
                <c:pt idx="240">
                  <c:v>20460.5</c:v>
                </c:pt>
                <c:pt idx="241">
                  <c:v>20461</c:v>
                </c:pt>
                <c:pt idx="242">
                  <c:v>20462</c:v>
                </c:pt>
                <c:pt idx="243">
                  <c:v>20473</c:v>
                </c:pt>
                <c:pt idx="244">
                  <c:v>20476.5</c:v>
                </c:pt>
                <c:pt idx="245">
                  <c:v>20492</c:v>
                </c:pt>
                <c:pt idx="246">
                  <c:v>20495.5</c:v>
                </c:pt>
                <c:pt idx="247">
                  <c:v>20497</c:v>
                </c:pt>
                <c:pt idx="248">
                  <c:v>20523</c:v>
                </c:pt>
                <c:pt idx="249">
                  <c:v>20524.5</c:v>
                </c:pt>
                <c:pt idx="250">
                  <c:v>20533</c:v>
                </c:pt>
                <c:pt idx="251">
                  <c:v>20533</c:v>
                </c:pt>
                <c:pt idx="252">
                  <c:v>20533</c:v>
                </c:pt>
                <c:pt idx="253">
                  <c:v>20540</c:v>
                </c:pt>
                <c:pt idx="254">
                  <c:v>20548.5</c:v>
                </c:pt>
                <c:pt idx="255">
                  <c:v>20554</c:v>
                </c:pt>
                <c:pt idx="256">
                  <c:v>20554</c:v>
                </c:pt>
                <c:pt idx="257">
                  <c:v>20557</c:v>
                </c:pt>
                <c:pt idx="258">
                  <c:v>20560.5</c:v>
                </c:pt>
                <c:pt idx="259">
                  <c:v>20617</c:v>
                </c:pt>
                <c:pt idx="260">
                  <c:v>21003.5</c:v>
                </c:pt>
                <c:pt idx="261">
                  <c:v>21036</c:v>
                </c:pt>
                <c:pt idx="262">
                  <c:v>21183.5</c:v>
                </c:pt>
                <c:pt idx="263">
                  <c:v>21189</c:v>
                </c:pt>
                <c:pt idx="264">
                  <c:v>21707.5</c:v>
                </c:pt>
                <c:pt idx="265">
                  <c:v>21707.5</c:v>
                </c:pt>
                <c:pt idx="266">
                  <c:v>21707.5</c:v>
                </c:pt>
                <c:pt idx="267">
                  <c:v>21707.5</c:v>
                </c:pt>
                <c:pt idx="268">
                  <c:v>21707.5</c:v>
                </c:pt>
                <c:pt idx="269">
                  <c:v>21709</c:v>
                </c:pt>
                <c:pt idx="270">
                  <c:v>21709</c:v>
                </c:pt>
                <c:pt idx="271">
                  <c:v>21709</c:v>
                </c:pt>
                <c:pt idx="272">
                  <c:v>21709</c:v>
                </c:pt>
                <c:pt idx="273">
                  <c:v>21709</c:v>
                </c:pt>
                <c:pt idx="274">
                  <c:v>21709</c:v>
                </c:pt>
                <c:pt idx="275">
                  <c:v>21748</c:v>
                </c:pt>
                <c:pt idx="276">
                  <c:v>21748</c:v>
                </c:pt>
                <c:pt idx="277">
                  <c:v>21748</c:v>
                </c:pt>
                <c:pt idx="278">
                  <c:v>21800</c:v>
                </c:pt>
                <c:pt idx="279">
                  <c:v>21800</c:v>
                </c:pt>
                <c:pt idx="280">
                  <c:v>21800</c:v>
                </c:pt>
                <c:pt idx="281">
                  <c:v>21800</c:v>
                </c:pt>
                <c:pt idx="282">
                  <c:v>21800</c:v>
                </c:pt>
                <c:pt idx="283">
                  <c:v>21800</c:v>
                </c:pt>
                <c:pt idx="284">
                  <c:v>21805</c:v>
                </c:pt>
                <c:pt idx="285">
                  <c:v>21829</c:v>
                </c:pt>
                <c:pt idx="286">
                  <c:v>21832.5</c:v>
                </c:pt>
                <c:pt idx="287">
                  <c:v>21832.5</c:v>
                </c:pt>
                <c:pt idx="288">
                  <c:v>21832.5</c:v>
                </c:pt>
                <c:pt idx="289">
                  <c:v>21832.5</c:v>
                </c:pt>
                <c:pt idx="290">
                  <c:v>21832.5</c:v>
                </c:pt>
                <c:pt idx="291">
                  <c:v>21832.5</c:v>
                </c:pt>
                <c:pt idx="292">
                  <c:v>21836</c:v>
                </c:pt>
                <c:pt idx="293">
                  <c:v>21836</c:v>
                </c:pt>
                <c:pt idx="294">
                  <c:v>21836</c:v>
                </c:pt>
                <c:pt idx="295">
                  <c:v>21836</c:v>
                </c:pt>
                <c:pt idx="296">
                  <c:v>21836</c:v>
                </c:pt>
                <c:pt idx="297">
                  <c:v>21836</c:v>
                </c:pt>
                <c:pt idx="298">
                  <c:v>21839.5</c:v>
                </c:pt>
                <c:pt idx="299">
                  <c:v>21839.5</c:v>
                </c:pt>
                <c:pt idx="300">
                  <c:v>21839.5</c:v>
                </c:pt>
                <c:pt idx="301">
                  <c:v>21839.5</c:v>
                </c:pt>
                <c:pt idx="302">
                  <c:v>21839.5</c:v>
                </c:pt>
                <c:pt idx="303">
                  <c:v>21839.5</c:v>
                </c:pt>
                <c:pt idx="304">
                  <c:v>21848</c:v>
                </c:pt>
                <c:pt idx="305">
                  <c:v>21848</c:v>
                </c:pt>
                <c:pt idx="306">
                  <c:v>21848</c:v>
                </c:pt>
                <c:pt idx="307">
                  <c:v>21848</c:v>
                </c:pt>
                <c:pt idx="308">
                  <c:v>21848</c:v>
                </c:pt>
                <c:pt idx="309">
                  <c:v>21848</c:v>
                </c:pt>
                <c:pt idx="310">
                  <c:v>22247.5</c:v>
                </c:pt>
                <c:pt idx="311">
                  <c:v>22332</c:v>
                </c:pt>
                <c:pt idx="312">
                  <c:v>22332</c:v>
                </c:pt>
                <c:pt idx="313">
                  <c:v>22332</c:v>
                </c:pt>
                <c:pt idx="314">
                  <c:v>22332</c:v>
                </c:pt>
                <c:pt idx="315">
                  <c:v>22332</c:v>
                </c:pt>
                <c:pt idx="316">
                  <c:v>22332</c:v>
                </c:pt>
                <c:pt idx="317">
                  <c:v>22429.5</c:v>
                </c:pt>
                <c:pt idx="318">
                  <c:v>22451.5</c:v>
                </c:pt>
                <c:pt idx="319">
                  <c:v>22470.5</c:v>
                </c:pt>
                <c:pt idx="320">
                  <c:v>22471</c:v>
                </c:pt>
                <c:pt idx="321">
                  <c:v>22471</c:v>
                </c:pt>
                <c:pt idx="322">
                  <c:v>22471</c:v>
                </c:pt>
                <c:pt idx="323">
                  <c:v>22471</c:v>
                </c:pt>
                <c:pt idx="324">
                  <c:v>22471</c:v>
                </c:pt>
                <c:pt idx="325">
                  <c:v>22471</c:v>
                </c:pt>
                <c:pt idx="326">
                  <c:v>22494.5</c:v>
                </c:pt>
                <c:pt idx="327">
                  <c:v>22894.5</c:v>
                </c:pt>
                <c:pt idx="328">
                  <c:v>22903</c:v>
                </c:pt>
                <c:pt idx="329">
                  <c:v>22950</c:v>
                </c:pt>
                <c:pt idx="330">
                  <c:v>22987</c:v>
                </c:pt>
                <c:pt idx="331">
                  <c:v>22989</c:v>
                </c:pt>
                <c:pt idx="332">
                  <c:v>23015</c:v>
                </c:pt>
                <c:pt idx="333">
                  <c:v>23015</c:v>
                </c:pt>
                <c:pt idx="334">
                  <c:v>23015</c:v>
                </c:pt>
                <c:pt idx="335">
                  <c:v>23030.5</c:v>
                </c:pt>
                <c:pt idx="336">
                  <c:v>23030.5</c:v>
                </c:pt>
                <c:pt idx="337">
                  <c:v>23030.5</c:v>
                </c:pt>
                <c:pt idx="338">
                  <c:v>23031.5</c:v>
                </c:pt>
                <c:pt idx="339">
                  <c:v>23035</c:v>
                </c:pt>
                <c:pt idx="340">
                  <c:v>23047.5</c:v>
                </c:pt>
                <c:pt idx="341">
                  <c:v>23047.5</c:v>
                </c:pt>
                <c:pt idx="342">
                  <c:v>23047.5</c:v>
                </c:pt>
                <c:pt idx="343">
                  <c:v>23071.5</c:v>
                </c:pt>
                <c:pt idx="344">
                  <c:v>23071.5</c:v>
                </c:pt>
                <c:pt idx="345">
                  <c:v>23071.5</c:v>
                </c:pt>
                <c:pt idx="346">
                  <c:v>23098.5</c:v>
                </c:pt>
                <c:pt idx="347">
                  <c:v>23140</c:v>
                </c:pt>
                <c:pt idx="348">
                  <c:v>23429</c:v>
                </c:pt>
                <c:pt idx="349">
                  <c:v>23549</c:v>
                </c:pt>
                <c:pt idx="350">
                  <c:v>23557</c:v>
                </c:pt>
                <c:pt idx="351">
                  <c:v>23751</c:v>
                </c:pt>
                <c:pt idx="352">
                  <c:v>24100</c:v>
                </c:pt>
                <c:pt idx="353">
                  <c:v>24105</c:v>
                </c:pt>
                <c:pt idx="354">
                  <c:v>24121.5</c:v>
                </c:pt>
                <c:pt idx="355">
                  <c:v>24157.5</c:v>
                </c:pt>
                <c:pt idx="356">
                  <c:v>24728</c:v>
                </c:pt>
                <c:pt idx="357">
                  <c:v>24745</c:v>
                </c:pt>
                <c:pt idx="358">
                  <c:v>24834</c:v>
                </c:pt>
                <c:pt idx="359">
                  <c:v>25469</c:v>
                </c:pt>
                <c:pt idx="360">
                  <c:v>25943</c:v>
                </c:pt>
                <c:pt idx="361">
                  <c:v>26028</c:v>
                </c:pt>
                <c:pt idx="362">
                  <c:v>26068</c:v>
                </c:pt>
                <c:pt idx="363">
                  <c:v>26193</c:v>
                </c:pt>
                <c:pt idx="364">
                  <c:v>26624</c:v>
                </c:pt>
                <c:pt idx="365">
                  <c:v>26634.5</c:v>
                </c:pt>
                <c:pt idx="366">
                  <c:v>26648.5</c:v>
                </c:pt>
                <c:pt idx="367">
                  <c:v>26783</c:v>
                </c:pt>
                <c:pt idx="368">
                  <c:v>27326</c:v>
                </c:pt>
                <c:pt idx="369">
                  <c:v>27377</c:v>
                </c:pt>
                <c:pt idx="370">
                  <c:v>27389</c:v>
                </c:pt>
                <c:pt idx="371">
                  <c:v>27882</c:v>
                </c:pt>
                <c:pt idx="372">
                  <c:v>27998</c:v>
                </c:pt>
                <c:pt idx="373">
                  <c:v>28175</c:v>
                </c:pt>
              </c:numCache>
            </c:numRef>
          </c:xVal>
          <c:yVal>
            <c:numRef>
              <c:f>Active!$H$21:$H$923</c:f>
              <c:numCache>
                <c:formatCode>General</c:formatCode>
                <c:ptCount val="903"/>
                <c:pt idx="0">
                  <c:v>5.6392000002233544E-2</c:v>
                </c:pt>
                <c:pt idx="1">
                  <c:v>4.635000000052969E-2</c:v>
                </c:pt>
                <c:pt idx="2">
                  <c:v>5.8988999997382052E-2</c:v>
                </c:pt>
                <c:pt idx="4">
                  <c:v>4.7668999999586958E-2</c:v>
                </c:pt>
                <c:pt idx="5">
                  <c:v>1.4609999998356216E-2</c:v>
                </c:pt>
                <c:pt idx="6">
                  <c:v>3.2078000003821217E-2</c:v>
                </c:pt>
                <c:pt idx="7">
                  <c:v>2.6413999999931548E-2</c:v>
                </c:pt>
                <c:pt idx="8">
                  <c:v>1.8156000005546957E-2</c:v>
                </c:pt>
                <c:pt idx="9">
                  <c:v>3.9156000006187242E-2</c:v>
                </c:pt>
                <c:pt idx="10">
                  <c:v>1.9513999999617226E-2</c:v>
                </c:pt>
                <c:pt idx="11">
                  <c:v>5.2181999999447726E-2</c:v>
                </c:pt>
                <c:pt idx="12">
                  <c:v>5.1229999997303821E-2</c:v>
                </c:pt>
                <c:pt idx="13">
                  <c:v>1.4366000003064983E-2</c:v>
                </c:pt>
                <c:pt idx="14">
                  <c:v>2.0042000003741123E-2</c:v>
                </c:pt>
                <c:pt idx="15">
                  <c:v>-5.447999996249564E-3</c:v>
                </c:pt>
                <c:pt idx="16">
                  <c:v>-1.0093999997479841E-2</c:v>
                </c:pt>
                <c:pt idx="17">
                  <c:v>-8.4219999989727512E-3</c:v>
                </c:pt>
                <c:pt idx="18">
                  <c:v>4.5780000000377186E-3</c:v>
                </c:pt>
                <c:pt idx="19">
                  <c:v>9.7760000062407926E-3</c:v>
                </c:pt>
                <c:pt idx="20">
                  <c:v>1.8617999994603451E-2</c:v>
                </c:pt>
                <c:pt idx="21">
                  <c:v>3.1812000001082197E-2</c:v>
                </c:pt>
                <c:pt idx="22">
                  <c:v>2.3202000003948342E-2</c:v>
                </c:pt>
                <c:pt idx="23">
                  <c:v>1.6819999997096602E-2</c:v>
                </c:pt>
                <c:pt idx="24">
                  <c:v>7.1559999996679835E-3</c:v>
                </c:pt>
                <c:pt idx="25">
                  <c:v>3.749200000311248E-2</c:v>
                </c:pt>
                <c:pt idx="26">
                  <c:v>1.1835999997856561E-2</c:v>
                </c:pt>
                <c:pt idx="27">
                  <c:v>3.4180000002379529E-2</c:v>
                </c:pt>
                <c:pt idx="28">
                  <c:v>9.5460000011371449E-3</c:v>
                </c:pt>
                <c:pt idx="29">
                  <c:v>-1.9319999992148951E-3</c:v>
                </c:pt>
                <c:pt idx="30">
                  <c:v>3.0138000001898035E-2</c:v>
                </c:pt>
                <c:pt idx="31">
                  <c:v>-3.3059999987017363E-3</c:v>
                </c:pt>
                <c:pt idx="32">
                  <c:v>1.4694000004965346E-2</c:v>
                </c:pt>
                <c:pt idx="33">
                  <c:v>3.6092000002099667E-2</c:v>
                </c:pt>
                <c:pt idx="34">
                  <c:v>1.1526000002049841E-2</c:v>
                </c:pt>
                <c:pt idx="35">
                  <c:v>2.582000000984408E-3</c:v>
                </c:pt>
                <c:pt idx="36">
                  <c:v>-5.9079999991809018E-3</c:v>
                </c:pt>
                <c:pt idx="37">
                  <c:v>3.7309999970602803E-3</c:v>
                </c:pt>
                <c:pt idx="38">
                  <c:v>8.7200000416487455E-4</c:v>
                </c:pt>
                <c:pt idx="39">
                  <c:v>2.2620000017923303E-3</c:v>
                </c:pt>
                <c:pt idx="40">
                  <c:v>2.3262000002432615E-2</c:v>
                </c:pt>
                <c:pt idx="41">
                  <c:v>-1.8783999999868684E-2</c:v>
                </c:pt>
                <c:pt idx="42">
                  <c:v>4.2939999984810129E-3</c:v>
                </c:pt>
                <c:pt idx="43">
                  <c:v>-7.5299999953131191E-3</c:v>
                </c:pt>
                <c:pt idx="45">
                  <c:v>4.2679999969550408E-3</c:v>
                </c:pt>
                <c:pt idx="46">
                  <c:v>2.7146000000357162E-2</c:v>
                </c:pt>
                <c:pt idx="47">
                  <c:v>2.0154000005277339E-2</c:v>
                </c:pt>
                <c:pt idx="48">
                  <c:v>4.7100000083446503E-3</c:v>
                </c:pt>
                <c:pt idx="49">
                  <c:v>1.1000000013154931E-3</c:v>
                </c:pt>
                <c:pt idx="50">
                  <c:v>1.2490000000980217E-2</c:v>
                </c:pt>
                <c:pt idx="51">
                  <c:v>2.3489999999583233E-2</c:v>
                </c:pt>
                <c:pt idx="53">
                  <c:v>-9.5639999999548309E-3</c:v>
                </c:pt>
                <c:pt idx="57">
                  <c:v>1.4912000006006565E-2</c:v>
                </c:pt>
                <c:pt idx="8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7D5-425D-9AA1-308426E022DE}"/>
            </c:ext>
          </c:extLst>
        </c:ser>
        <c:ser>
          <c:idx val="1"/>
          <c:order val="1"/>
          <c:tx>
            <c:strRef>
              <c:f>Active!$I$20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Active!$F$21:$F$923</c:f>
              <c:numCache>
                <c:formatCode>General</c:formatCode>
                <c:ptCount val="903"/>
                <c:pt idx="0">
                  <c:v>-25736</c:v>
                </c:pt>
                <c:pt idx="1">
                  <c:v>-25175</c:v>
                </c:pt>
                <c:pt idx="2">
                  <c:v>-25174.5</c:v>
                </c:pt>
                <c:pt idx="3">
                  <c:v>-22115</c:v>
                </c:pt>
                <c:pt idx="4">
                  <c:v>-22114.5</c:v>
                </c:pt>
                <c:pt idx="5">
                  <c:v>-19005</c:v>
                </c:pt>
                <c:pt idx="6">
                  <c:v>-18899</c:v>
                </c:pt>
                <c:pt idx="7">
                  <c:v>-18887</c:v>
                </c:pt>
                <c:pt idx="8">
                  <c:v>-18798</c:v>
                </c:pt>
                <c:pt idx="9">
                  <c:v>-18798</c:v>
                </c:pt>
                <c:pt idx="10">
                  <c:v>-18437</c:v>
                </c:pt>
                <c:pt idx="11">
                  <c:v>-17931</c:v>
                </c:pt>
                <c:pt idx="12">
                  <c:v>-17715</c:v>
                </c:pt>
                <c:pt idx="13">
                  <c:v>-17603</c:v>
                </c:pt>
                <c:pt idx="14">
                  <c:v>-17061</c:v>
                </c:pt>
                <c:pt idx="15">
                  <c:v>-17016</c:v>
                </c:pt>
                <c:pt idx="16">
                  <c:v>-16673</c:v>
                </c:pt>
                <c:pt idx="17">
                  <c:v>-16649</c:v>
                </c:pt>
                <c:pt idx="18">
                  <c:v>-16649</c:v>
                </c:pt>
                <c:pt idx="19">
                  <c:v>-16508</c:v>
                </c:pt>
                <c:pt idx="20">
                  <c:v>-16469</c:v>
                </c:pt>
                <c:pt idx="21">
                  <c:v>-15846</c:v>
                </c:pt>
                <c:pt idx="22">
                  <c:v>-15841</c:v>
                </c:pt>
                <c:pt idx="23">
                  <c:v>-15810</c:v>
                </c:pt>
                <c:pt idx="24">
                  <c:v>-15798</c:v>
                </c:pt>
                <c:pt idx="25">
                  <c:v>-15786</c:v>
                </c:pt>
                <c:pt idx="26">
                  <c:v>-15738</c:v>
                </c:pt>
                <c:pt idx="27">
                  <c:v>-15690</c:v>
                </c:pt>
                <c:pt idx="28">
                  <c:v>-15293</c:v>
                </c:pt>
                <c:pt idx="29">
                  <c:v>-15194</c:v>
                </c:pt>
                <c:pt idx="30">
                  <c:v>-15129</c:v>
                </c:pt>
                <c:pt idx="31">
                  <c:v>-15127</c:v>
                </c:pt>
                <c:pt idx="32">
                  <c:v>-15127</c:v>
                </c:pt>
                <c:pt idx="33">
                  <c:v>-15086</c:v>
                </c:pt>
                <c:pt idx="34">
                  <c:v>-14883</c:v>
                </c:pt>
                <c:pt idx="35">
                  <c:v>-14631</c:v>
                </c:pt>
                <c:pt idx="36">
                  <c:v>-14586</c:v>
                </c:pt>
                <c:pt idx="37">
                  <c:v>-14585.5</c:v>
                </c:pt>
                <c:pt idx="38">
                  <c:v>-14576</c:v>
                </c:pt>
                <c:pt idx="39">
                  <c:v>-14571</c:v>
                </c:pt>
                <c:pt idx="40">
                  <c:v>-14571</c:v>
                </c:pt>
                <c:pt idx="41">
                  <c:v>-14528</c:v>
                </c:pt>
                <c:pt idx="42">
                  <c:v>-14427</c:v>
                </c:pt>
                <c:pt idx="43">
                  <c:v>-14135</c:v>
                </c:pt>
                <c:pt idx="44">
                  <c:v>-12794</c:v>
                </c:pt>
                <c:pt idx="45">
                  <c:v>-12794</c:v>
                </c:pt>
                <c:pt idx="46">
                  <c:v>-12093</c:v>
                </c:pt>
                <c:pt idx="47">
                  <c:v>-12057</c:v>
                </c:pt>
                <c:pt idx="48">
                  <c:v>-12055</c:v>
                </c:pt>
                <c:pt idx="49">
                  <c:v>-12050</c:v>
                </c:pt>
                <c:pt idx="50">
                  <c:v>-12045</c:v>
                </c:pt>
                <c:pt idx="51">
                  <c:v>-12045</c:v>
                </c:pt>
                <c:pt idx="52">
                  <c:v>-12041.5</c:v>
                </c:pt>
                <c:pt idx="53">
                  <c:v>-12038</c:v>
                </c:pt>
                <c:pt idx="54">
                  <c:v>-11997</c:v>
                </c:pt>
                <c:pt idx="55">
                  <c:v>-11990</c:v>
                </c:pt>
                <c:pt idx="56">
                  <c:v>-11909.5</c:v>
                </c:pt>
                <c:pt idx="57">
                  <c:v>-11896</c:v>
                </c:pt>
                <c:pt idx="58">
                  <c:v>-11382.5</c:v>
                </c:pt>
                <c:pt idx="59">
                  <c:v>-10826</c:v>
                </c:pt>
                <c:pt idx="60">
                  <c:v>-10790</c:v>
                </c:pt>
                <c:pt idx="61">
                  <c:v>-6524</c:v>
                </c:pt>
                <c:pt idx="62">
                  <c:v>-6479.5</c:v>
                </c:pt>
                <c:pt idx="63">
                  <c:v>-6455.5</c:v>
                </c:pt>
                <c:pt idx="64">
                  <c:v>-6339</c:v>
                </c:pt>
                <c:pt idx="65">
                  <c:v>-4597</c:v>
                </c:pt>
                <c:pt idx="66">
                  <c:v>-4597</c:v>
                </c:pt>
                <c:pt idx="67">
                  <c:v>-4597</c:v>
                </c:pt>
                <c:pt idx="68">
                  <c:v>-3933</c:v>
                </c:pt>
                <c:pt idx="69">
                  <c:v>-3932.5</c:v>
                </c:pt>
                <c:pt idx="70">
                  <c:v>-2170.5</c:v>
                </c:pt>
                <c:pt idx="71">
                  <c:v>-2083</c:v>
                </c:pt>
                <c:pt idx="72">
                  <c:v>-1566.5</c:v>
                </c:pt>
                <c:pt idx="73">
                  <c:v>-1544</c:v>
                </c:pt>
                <c:pt idx="74">
                  <c:v>-1467</c:v>
                </c:pt>
                <c:pt idx="75">
                  <c:v>-1412</c:v>
                </c:pt>
                <c:pt idx="76">
                  <c:v>-1215</c:v>
                </c:pt>
                <c:pt idx="77">
                  <c:v>-1215</c:v>
                </c:pt>
                <c:pt idx="78">
                  <c:v>-1056</c:v>
                </c:pt>
                <c:pt idx="79">
                  <c:v>-780</c:v>
                </c:pt>
                <c:pt idx="80">
                  <c:v>-696.5</c:v>
                </c:pt>
                <c:pt idx="81">
                  <c:v>-696.5</c:v>
                </c:pt>
                <c:pt idx="82">
                  <c:v>-248</c:v>
                </c:pt>
                <c:pt idx="83">
                  <c:v>-176.5</c:v>
                </c:pt>
                <c:pt idx="84">
                  <c:v>-137</c:v>
                </c:pt>
                <c:pt idx="85">
                  <c:v>-125</c:v>
                </c:pt>
                <c:pt idx="86">
                  <c:v>-68.5</c:v>
                </c:pt>
                <c:pt idx="87">
                  <c:v>-25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363</c:v>
                </c:pt>
                <c:pt idx="92">
                  <c:v>1138.5</c:v>
                </c:pt>
                <c:pt idx="93">
                  <c:v>1166</c:v>
                </c:pt>
                <c:pt idx="94">
                  <c:v>1686</c:v>
                </c:pt>
                <c:pt idx="95">
                  <c:v>1854</c:v>
                </c:pt>
                <c:pt idx="96">
                  <c:v>2225</c:v>
                </c:pt>
                <c:pt idx="97">
                  <c:v>2949</c:v>
                </c:pt>
                <c:pt idx="98">
                  <c:v>3584</c:v>
                </c:pt>
                <c:pt idx="99">
                  <c:v>4380</c:v>
                </c:pt>
                <c:pt idx="100">
                  <c:v>6037.5</c:v>
                </c:pt>
                <c:pt idx="101">
                  <c:v>6053</c:v>
                </c:pt>
                <c:pt idx="102">
                  <c:v>6089</c:v>
                </c:pt>
                <c:pt idx="103">
                  <c:v>6214</c:v>
                </c:pt>
                <c:pt idx="104">
                  <c:v>6222.5</c:v>
                </c:pt>
                <c:pt idx="105">
                  <c:v>6234.5</c:v>
                </c:pt>
                <c:pt idx="106">
                  <c:v>6238</c:v>
                </c:pt>
                <c:pt idx="107">
                  <c:v>6617.5</c:v>
                </c:pt>
                <c:pt idx="108">
                  <c:v>6681</c:v>
                </c:pt>
                <c:pt idx="109">
                  <c:v>6681</c:v>
                </c:pt>
                <c:pt idx="110">
                  <c:v>6732.5</c:v>
                </c:pt>
                <c:pt idx="111">
                  <c:v>6741</c:v>
                </c:pt>
                <c:pt idx="112">
                  <c:v>6753</c:v>
                </c:pt>
                <c:pt idx="113">
                  <c:v>6811.5</c:v>
                </c:pt>
                <c:pt idx="114">
                  <c:v>6825</c:v>
                </c:pt>
                <c:pt idx="115">
                  <c:v>6869.5</c:v>
                </c:pt>
                <c:pt idx="116">
                  <c:v>7292</c:v>
                </c:pt>
                <c:pt idx="117">
                  <c:v>7300.5</c:v>
                </c:pt>
                <c:pt idx="118">
                  <c:v>7304</c:v>
                </c:pt>
                <c:pt idx="119">
                  <c:v>7333</c:v>
                </c:pt>
                <c:pt idx="120">
                  <c:v>7345</c:v>
                </c:pt>
                <c:pt idx="121">
                  <c:v>7448</c:v>
                </c:pt>
                <c:pt idx="122">
                  <c:v>7472</c:v>
                </c:pt>
                <c:pt idx="123">
                  <c:v>7583</c:v>
                </c:pt>
                <c:pt idx="124">
                  <c:v>7902</c:v>
                </c:pt>
                <c:pt idx="125">
                  <c:v>8006</c:v>
                </c:pt>
                <c:pt idx="126">
                  <c:v>8627</c:v>
                </c:pt>
                <c:pt idx="127">
                  <c:v>8663</c:v>
                </c:pt>
                <c:pt idx="128">
                  <c:v>8735</c:v>
                </c:pt>
                <c:pt idx="129">
                  <c:v>10337</c:v>
                </c:pt>
                <c:pt idx="130">
                  <c:v>10441</c:v>
                </c:pt>
                <c:pt idx="131">
                  <c:v>11068</c:v>
                </c:pt>
                <c:pt idx="132">
                  <c:v>12867.5</c:v>
                </c:pt>
                <c:pt idx="133">
                  <c:v>12967</c:v>
                </c:pt>
                <c:pt idx="134">
                  <c:v>12970.5</c:v>
                </c:pt>
                <c:pt idx="135">
                  <c:v>12972</c:v>
                </c:pt>
                <c:pt idx="136">
                  <c:v>13463</c:v>
                </c:pt>
                <c:pt idx="137">
                  <c:v>13562.5</c:v>
                </c:pt>
                <c:pt idx="138">
                  <c:v>13570</c:v>
                </c:pt>
                <c:pt idx="139">
                  <c:v>14263</c:v>
                </c:pt>
                <c:pt idx="140">
                  <c:v>14820.5</c:v>
                </c:pt>
                <c:pt idx="141">
                  <c:v>14870</c:v>
                </c:pt>
                <c:pt idx="142">
                  <c:v>14927</c:v>
                </c:pt>
                <c:pt idx="143">
                  <c:v>15260</c:v>
                </c:pt>
                <c:pt idx="144">
                  <c:v>15533</c:v>
                </c:pt>
                <c:pt idx="145">
                  <c:v>15538</c:v>
                </c:pt>
                <c:pt idx="146">
                  <c:v>15553</c:v>
                </c:pt>
                <c:pt idx="147">
                  <c:v>15580</c:v>
                </c:pt>
                <c:pt idx="148">
                  <c:v>16053</c:v>
                </c:pt>
                <c:pt idx="149">
                  <c:v>16071</c:v>
                </c:pt>
                <c:pt idx="150">
                  <c:v>16167.5</c:v>
                </c:pt>
                <c:pt idx="151">
                  <c:v>16173</c:v>
                </c:pt>
                <c:pt idx="152">
                  <c:v>16214</c:v>
                </c:pt>
                <c:pt idx="153">
                  <c:v>16281</c:v>
                </c:pt>
                <c:pt idx="154">
                  <c:v>16615.5</c:v>
                </c:pt>
                <c:pt idx="155">
                  <c:v>16620.5</c:v>
                </c:pt>
                <c:pt idx="156">
                  <c:v>16641</c:v>
                </c:pt>
                <c:pt idx="157">
                  <c:v>16643</c:v>
                </c:pt>
                <c:pt idx="158">
                  <c:v>16644.5</c:v>
                </c:pt>
                <c:pt idx="159">
                  <c:v>16667</c:v>
                </c:pt>
                <c:pt idx="160">
                  <c:v>16672</c:v>
                </c:pt>
                <c:pt idx="161">
                  <c:v>16693</c:v>
                </c:pt>
                <c:pt idx="162">
                  <c:v>16720</c:v>
                </c:pt>
                <c:pt idx="163">
                  <c:v>16730.5</c:v>
                </c:pt>
                <c:pt idx="164">
                  <c:v>16730.5</c:v>
                </c:pt>
                <c:pt idx="165">
                  <c:v>16780</c:v>
                </c:pt>
                <c:pt idx="166">
                  <c:v>16787</c:v>
                </c:pt>
                <c:pt idx="167">
                  <c:v>16792</c:v>
                </c:pt>
                <c:pt idx="168">
                  <c:v>16845</c:v>
                </c:pt>
                <c:pt idx="169">
                  <c:v>16848.5</c:v>
                </c:pt>
                <c:pt idx="170">
                  <c:v>16852</c:v>
                </c:pt>
                <c:pt idx="171">
                  <c:v>16862.5</c:v>
                </c:pt>
                <c:pt idx="172">
                  <c:v>17272.5</c:v>
                </c:pt>
                <c:pt idx="173">
                  <c:v>17307</c:v>
                </c:pt>
                <c:pt idx="174">
                  <c:v>17310.5</c:v>
                </c:pt>
                <c:pt idx="175">
                  <c:v>17319</c:v>
                </c:pt>
                <c:pt idx="176">
                  <c:v>17327.5</c:v>
                </c:pt>
                <c:pt idx="177">
                  <c:v>17343</c:v>
                </c:pt>
                <c:pt idx="178">
                  <c:v>17430.5</c:v>
                </c:pt>
                <c:pt idx="179">
                  <c:v>17452.5</c:v>
                </c:pt>
                <c:pt idx="180">
                  <c:v>17452.5</c:v>
                </c:pt>
                <c:pt idx="181">
                  <c:v>17484</c:v>
                </c:pt>
                <c:pt idx="182">
                  <c:v>17786</c:v>
                </c:pt>
                <c:pt idx="183">
                  <c:v>17807</c:v>
                </c:pt>
                <c:pt idx="184">
                  <c:v>17855</c:v>
                </c:pt>
                <c:pt idx="185">
                  <c:v>17890</c:v>
                </c:pt>
                <c:pt idx="186">
                  <c:v>17890.5</c:v>
                </c:pt>
                <c:pt idx="187">
                  <c:v>17890.5</c:v>
                </c:pt>
                <c:pt idx="188">
                  <c:v>17890.5</c:v>
                </c:pt>
                <c:pt idx="189">
                  <c:v>18005</c:v>
                </c:pt>
                <c:pt idx="190">
                  <c:v>18087.5</c:v>
                </c:pt>
                <c:pt idx="191">
                  <c:v>18087.5</c:v>
                </c:pt>
                <c:pt idx="192">
                  <c:v>18099.5</c:v>
                </c:pt>
                <c:pt idx="193">
                  <c:v>18494.5</c:v>
                </c:pt>
                <c:pt idx="194">
                  <c:v>18494.5</c:v>
                </c:pt>
                <c:pt idx="195">
                  <c:v>18494.5</c:v>
                </c:pt>
                <c:pt idx="196">
                  <c:v>18495</c:v>
                </c:pt>
                <c:pt idx="197">
                  <c:v>18606</c:v>
                </c:pt>
                <c:pt idx="198">
                  <c:v>18609.5</c:v>
                </c:pt>
                <c:pt idx="199">
                  <c:v>18618</c:v>
                </c:pt>
                <c:pt idx="200">
                  <c:v>18651</c:v>
                </c:pt>
                <c:pt idx="201">
                  <c:v>18710.5</c:v>
                </c:pt>
                <c:pt idx="202">
                  <c:v>18710.5</c:v>
                </c:pt>
                <c:pt idx="203">
                  <c:v>18710.5</c:v>
                </c:pt>
                <c:pt idx="204">
                  <c:v>19069.5</c:v>
                </c:pt>
                <c:pt idx="205">
                  <c:v>19081.5</c:v>
                </c:pt>
                <c:pt idx="206">
                  <c:v>19105.5</c:v>
                </c:pt>
                <c:pt idx="207">
                  <c:v>19114</c:v>
                </c:pt>
                <c:pt idx="208">
                  <c:v>19122.5</c:v>
                </c:pt>
                <c:pt idx="209">
                  <c:v>19122.5</c:v>
                </c:pt>
                <c:pt idx="210">
                  <c:v>19153.5</c:v>
                </c:pt>
                <c:pt idx="211">
                  <c:v>19153.5</c:v>
                </c:pt>
                <c:pt idx="212">
                  <c:v>19257</c:v>
                </c:pt>
                <c:pt idx="213">
                  <c:v>19282</c:v>
                </c:pt>
                <c:pt idx="214">
                  <c:v>19282</c:v>
                </c:pt>
                <c:pt idx="215">
                  <c:v>19282</c:v>
                </c:pt>
                <c:pt idx="216">
                  <c:v>19285</c:v>
                </c:pt>
                <c:pt idx="217">
                  <c:v>19297</c:v>
                </c:pt>
                <c:pt idx="218">
                  <c:v>19314.5</c:v>
                </c:pt>
                <c:pt idx="219">
                  <c:v>19321.5</c:v>
                </c:pt>
                <c:pt idx="220">
                  <c:v>19321.5</c:v>
                </c:pt>
                <c:pt idx="221">
                  <c:v>19321.5</c:v>
                </c:pt>
                <c:pt idx="222">
                  <c:v>19337</c:v>
                </c:pt>
                <c:pt idx="223">
                  <c:v>19746</c:v>
                </c:pt>
                <c:pt idx="224">
                  <c:v>19754</c:v>
                </c:pt>
                <c:pt idx="225">
                  <c:v>19770</c:v>
                </c:pt>
                <c:pt idx="226">
                  <c:v>19805.5</c:v>
                </c:pt>
                <c:pt idx="227">
                  <c:v>19824.5</c:v>
                </c:pt>
                <c:pt idx="228">
                  <c:v>19824.5</c:v>
                </c:pt>
                <c:pt idx="229">
                  <c:v>19854</c:v>
                </c:pt>
                <c:pt idx="230">
                  <c:v>19871</c:v>
                </c:pt>
                <c:pt idx="231">
                  <c:v>19896.5</c:v>
                </c:pt>
                <c:pt idx="232">
                  <c:v>19896.5</c:v>
                </c:pt>
                <c:pt idx="233">
                  <c:v>19914</c:v>
                </c:pt>
                <c:pt idx="234">
                  <c:v>19951.5</c:v>
                </c:pt>
                <c:pt idx="235">
                  <c:v>19951.5</c:v>
                </c:pt>
                <c:pt idx="236">
                  <c:v>19989</c:v>
                </c:pt>
                <c:pt idx="237">
                  <c:v>20013</c:v>
                </c:pt>
                <c:pt idx="238">
                  <c:v>20364.5</c:v>
                </c:pt>
                <c:pt idx="239">
                  <c:v>20432</c:v>
                </c:pt>
                <c:pt idx="240">
                  <c:v>20460.5</c:v>
                </c:pt>
                <c:pt idx="241">
                  <c:v>20461</c:v>
                </c:pt>
                <c:pt idx="242">
                  <c:v>20462</c:v>
                </c:pt>
                <c:pt idx="243">
                  <c:v>20473</c:v>
                </c:pt>
                <c:pt idx="244">
                  <c:v>20476.5</c:v>
                </c:pt>
                <c:pt idx="245">
                  <c:v>20492</c:v>
                </c:pt>
                <c:pt idx="246">
                  <c:v>20495.5</c:v>
                </c:pt>
                <c:pt idx="247">
                  <c:v>20497</c:v>
                </c:pt>
                <c:pt idx="248">
                  <c:v>20523</c:v>
                </c:pt>
                <c:pt idx="249">
                  <c:v>20524.5</c:v>
                </c:pt>
                <c:pt idx="250">
                  <c:v>20533</c:v>
                </c:pt>
                <c:pt idx="251">
                  <c:v>20533</c:v>
                </c:pt>
                <c:pt idx="252">
                  <c:v>20533</c:v>
                </c:pt>
                <c:pt idx="253">
                  <c:v>20540</c:v>
                </c:pt>
                <c:pt idx="254">
                  <c:v>20548.5</c:v>
                </c:pt>
                <c:pt idx="255">
                  <c:v>20554</c:v>
                </c:pt>
                <c:pt idx="256">
                  <c:v>20554</c:v>
                </c:pt>
                <c:pt idx="257">
                  <c:v>20557</c:v>
                </c:pt>
                <c:pt idx="258">
                  <c:v>20560.5</c:v>
                </c:pt>
                <c:pt idx="259">
                  <c:v>20617</c:v>
                </c:pt>
                <c:pt idx="260">
                  <c:v>21003.5</c:v>
                </c:pt>
                <c:pt idx="261">
                  <c:v>21036</c:v>
                </c:pt>
                <c:pt idx="262">
                  <c:v>21183.5</c:v>
                </c:pt>
                <c:pt idx="263">
                  <c:v>21189</c:v>
                </c:pt>
                <c:pt idx="264">
                  <c:v>21707.5</c:v>
                </c:pt>
                <c:pt idx="265">
                  <c:v>21707.5</c:v>
                </c:pt>
                <c:pt idx="266">
                  <c:v>21707.5</c:v>
                </c:pt>
                <c:pt idx="267">
                  <c:v>21707.5</c:v>
                </c:pt>
                <c:pt idx="268">
                  <c:v>21707.5</c:v>
                </c:pt>
                <c:pt idx="269">
                  <c:v>21709</c:v>
                </c:pt>
                <c:pt idx="270">
                  <c:v>21709</c:v>
                </c:pt>
                <c:pt idx="271">
                  <c:v>21709</c:v>
                </c:pt>
                <c:pt idx="272">
                  <c:v>21709</c:v>
                </c:pt>
                <c:pt idx="273">
                  <c:v>21709</c:v>
                </c:pt>
                <c:pt idx="274">
                  <c:v>21709</c:v>
                </c:pt>
                <c:pt idx="275">
                  <c:v>21748</c:v>
                </c:pt>
                <c:pt idx="276">
                  <c:v>21748</c:v>
                </c:pt>
                <c:pt idx="277">
                  <c:v>21748</c:v>
                </c:pt>
                <c:pt idx="278">
                  <c:v>21800</c:v>
                </c:pt>
                <c:pt idx="279">
                  <c:v>21800</c:v>
                </c:pt>
                <c:pt idx="280">
                  <c:v>21800</c:v>
                </c:pt>
                <c:pt idx="281">
                  <c:v>21800</c:v>
                </c:pt>
                <c:pt idx="282">
                  <c:v>21800</c:v>
                </c:pt>
                <c:pt idx="283">
                  <c:v>21800</c:v>
                </c:pt>
                <c:pt idx="284">
                  <c:v>21805</c:v>
                </c:pt>
                <c:pt idx="285">
                  <c:v>21829</c:v>
                </c:pt>
                <c:pt idx="286">
                  <c:v>21832.5</c:v>
                </c:pt>
                <c:pt idx="287">
                  <c:v>21832.5</c:v>
                </c:pt>
                <c:pt idx="288">
                  <c:v>21832.5</c:v>
                </c:pt>
                <c:pt idx="289">
                  <c:v>21832.5</c:v>
                </c:pt>
                <c:pt idx="290">
                  <c:v>21832.5</c:v>
                </c:pt>
                <c:pt idx="291">
                  <c:v>21832.5</c:v>
                </c:pt>
                <c:pt idx="292">
                  <c:v>21836</c:v>
                </c:pt>
                <c:pt idx="293">
                  <c:v>21836</c:v>
                </c:pt>
                <c:pt idx="294">
                  <c:v>21836</c:v>
                </c:pt>
                <c:pt idx="295">
                  <c:v>21836</c:v>
                </c:pt>
                <c:pt idx="296">
                  <c:v>21836</c:v>
                </c:pt>
                <c:pt idx="297">
                  <c:v>21836</c:v>
                </c:pt>
                <c:pt idx="298">
                  <c:v>21839.5</c:v>
                </c:pt>
                <c:pt idx="299">
                  <c:v>21839.5</c:v>
                </c:pt>
                <c:pt idx="300">
                  <c:v>21839.5</c:v>
                </c:pt>
                <c:pt idx="301">
                  <c:v>21839.5</c:v>
                </c:pt>
                <c:pt idx="302">
                  <c:v>21839.5</c:v>
                </c:pt>
                <c:pt idx="303">
                  <c:v>21839.5</c:v>
                </c:pt>
                <c:pt idx="304">
                  <c:v>21848</c:v>
                </c:pt>
                <c:pt idx="305">
                  <c:v>21848</c:v>
                </c:pt>
                <c:pt idx="306">
                  <c:v>21848</c:v>
                </c:pt>
                <c:pt idx="307">
                  <c:v>21848</c:v>
                </c:pt>
                <c:pt idx="308">
                  <c:v>21848</c:v>
                </c:pt>
                <c:pt idx="309">
                  <c:v>21848</c:v>
                </c:pt>
                <c:pt idx="310">
                  <c:v>22247.5</c:v>
                </c:pt>
                <c:pt idx="311">
                  <c:v>22332</c:v>
                </c:pt>
                <c:pt idx="312">
                  <c:v>22332</c:v>
                </c:pt>
                <c:pt idx="313">
                  <c:v>22332</c:v>
                </c:pt>
                <c:pt idx="314">
                  <c:v>22332</c:v>
                </c:pt>
                <c:pt idx="315">
                  <c:v>22332</c:v>
                </c:pt>
                <c:pt idx="316">
                  <c:v>22332</c:v>
                </c:pt>
                <c:pt idx="317">
                  <c:v>22429.5</c:v>
                </c:pt>
                <c:pt idx="318">
                  <c:v>22451.5</c:v>
                </c:pt>
                <c:pt idx="319">
                  <c:v>22470.5</c:v>
                </c:pt>
                <c:pt idx="320">
                  <c:v>22471</c:v>
                </c:pt>
                <c:pt idx="321">
                  <c:v>22471</c:v>
                </c:pt>
                <c:pt idx="322">
                  <c:v>22471</c:v>
                </c:pt>
                <c:pt idx="323">
                  <c:v>22471</c:v>
                </c:pt>
                <c:pt idx="324">
                  <c:v>22471</c:v>
                </c:pt>
                <c:pt idx="325">
                  <c:v>22471</c:v>
                </c:pt>
                <c:pt idx="326">
                  <c:v>22494.5</c:v>
                </c:pt>
                <c:pt idx="327">
                  <c:v>22894.5</c:v>
                </c:pt>
                <c:pt idx="328">
                  <c:v>22903</c:v>
                </c:pt>
                <c:pt idx="329">
                  <c:v>22950</c:v>
                </c:pt>
                <c:pt idx="330">
                  <c:v>22987</c:v>
                </c:pt>
                <c:pt idx="331">
                  <c:v>22989</c:v>
                </c:pt>
                <c:pt idx="332">
                  <c:v>23015</c:v>
                </c:pt>
                <c:pt idx="333">
                  <c:v>23015</c:v>
                </c:pt>
                <c:pt idx="334">
                  <c:v>23015</c:v>
                </c:pt>
                <c:pt idx="335">
                  <c:v>23030.5</c:v>
                </c:pt>
                <c:pt idx="336">
                  <c:v>23030.5</c:v>
                </c:pt>
                <c:pt idx="337">
                  <c:v>23030.5</c:v>
                </c:pt>
                <c:pt idx="338">
                  <c:v>23031.5</c:v>
                </c:pt>
                <c:pt idx="339">
                  <c:v>23035</c:v>
                </c:pt>
                <c:pt idx="340">
                  <c:v>23047.5</c:v>
                </c:pt>
                <c:pt idx="341">
                  <c:v>23047.5</c:v>
                </c:pt>
                <c:pt idx="342">
                  <c:v>23047.5</c:v>
                </c:pt>
                <c:pt idx="343">
                  <c:v>23071.5</c:v>
                </c:pt>
                <c:pt idx="344">
                  <c:v>23071.5</c:v>
                </c:pt>
                <c:pt idx="345">
                  <c:v>23071.5</c:v>
                </c:pt>
                <c:pt idx="346">
                  <c:v>23098.5</c:v>
                </c:pt>
                <c:pt idx="347">
                  <c:v>23140</c:v>
                </c:pt>
                <c:pt idx="348">
                  <c:v>23429</c:v>
                </c:pt>
                <c:pt idx="349">
                  <c:v>23549</c:v>
                </c:pt>
                <c:pt idx="350">
                  <c:v>23557</c:v>
                </c:pt>
                <c:pt idx="351">
                  <c:v>23751</c:v>
                </c:pt>
                <c:pt idx="352">
                  <c:v>24100</c:v>
                </c:pt>
                <c:pt idx="353">
                  <c:v>24105</c:v>
                </c:pt>
                <c:pt idx="354">
                  <c:v>24121.5</c:v>
                </c:pt>
                <c:pt idx="355">
                  <c:v>24157.5</c:v>
                </c:pt>
                <c:pt idx="356">
                  <c:v>24728</c:v>
                </c:pt>
                <c:pt idx="357">
                  <c:v>24745</c:v>
                </c:pt>
                <c:pt idx="358">
                  <c:v>24834</c:v>
                </c:pt>
                <c:pt idx="359">
                  <c:v>25469</c:v>
                </c:pt>
                <c:pt idx="360">
                  <c:v>25943</c:v>
                </c:pt>
                <c:pt idx="361">
                  <c:v>26028</c:v>
                </c:pt>
                <c:pt idx="362">
                  <c:v>26068</c:v>
                </c:pt>
                <c:pt idx="363">
                  <c:v>26193</c:v>
                </c:pt>
                <c:pt idx="364">
                  <c:v>26624</c:v>
                </c:pt>
                <c:pt idx="365">
                  <c:v>26634.5</c:v>
                </c:pt>
                <c:pt idx="366">
                  <c:v>26648.5</c:v>
                </c:pt>
                <c:pt idx="367">
                  <c:v>26783</c:v>
                </c:pt>
                <c:pt idx="368">
                  <c:v>27326</c:v>
                </c:pt>
                <c:pt idx="369">
                  <c:v>27377</c:v>
                </c:pt>
                <c:pt idx="370">
                  <c:v>27389</c:v>
                </c:pt>
                <c:pt idx="371">
                  <c:v>27882</c:v>
                </c:pt>
                <c:pt idx="372">
                  <c:v>27998</c:v>
                </c:pt>
                <c:pt idx="373">
                  <c:v>28175</c:v>
                </c:pt>
              </c:numCache>
            </c:numRef>
          </c:xVal>
          <c:yVal>
            <c:numRef>
              <c:f>Active!$I$21:$I$923</c:f>
              <c:numCache>
                <c:formatCode>General</c:formatCode>
                <c:ptCount val="903"/>
                <c:pt idx="3">
                  <c:v>4.9030000001948792E-2</c:v>
                </c:pt>
                <c:pt idx="52">
                  <c:v>-1.0370000018156134E-3</c:v>
                </c:pt>
                <c:pt idx="54">
                  <c:v>2.5834000000031665E-2</c:v>
                </c:pt>
                <c:pt idx="55">
                  <c:v>1.3780000001133885E-2</c:v>
                </c:pt>
                <c:pt idx="56">
                  <c:v>-6.3410000002477318E-3</c:v>
                </c:pt>
                <c:pt idx="61">
                  <c:v>-3.7671999998565298E-2</c:v>
                </c:pt>
                <c:pt idx="62">
                  <c:v>-3.0801000000792556E-2</c:v>
                </c:pt>
                <c:pt idx="63">
                  <c:v>-4.8128999995242339E-2</c:v>
                </c:pt>
                <c:pt idx="64">
                  <c:v>1.2757999997120351E-2</c:v>
                </c:pt>
                <c:pt idx="65">
                  <c:v>-5.9659999969881028E-3</c:v>
                </c:pt>
                <c:pt idx="66">
                  <c:v>-4.9660000004223548E-3</c:v>
                </c:pt>
                <c:pt idx="67">
                  <c:v>3.0340000012074597E-3</c:v>
                </c:pt>
                <c:pt idx="68">
                  <c:v>-5.3739999930257909E-3</c:v>
                </c:pt>
                <c:pt idx="69">
                  <c:v>-3.7349999984144233E-3</c:v>
                </c:pt>
                <c:pt idx="70">
                  <c:v>-1.0899000000790693E-2</c:v>
                </c:pt>
                <c:pt idx="71">
                  <c:v>-3.6073999996006023E-2</c:v>
                </c:pt>
                <c:pt idx="72">
                  <c:v>-7.9869999972288497E-3</c:v>
                </c:pt>
                <c:pt idx="73">
                  <c:v>-5.2319999958854169E-3</c:v>
                </c:pt>
                <c:pt idx="74">
                  <c:v>5.1740000053541735E-3</c:v>
                </c:pt>
                <c:pt idx="75">
                  <c:v>1.5463999996427447E-2</c:v>
                </c:pt>
                <c:pt idx="76">
                  <c:v>-3.7699999957112595E-3</c:v>
                </c:pt>
                <c:pt idx="77">
                  <c:v>2.3000000510364771E-4</c:v>
                </c:pt>
                <c:pt idx="78">
                  <c:v>-4.567999996652361E-3</c:v>
                </c:pt>
                <c:pt idx="79">
                  <c:v>-3.0839999999443535E-2</c:v>
                </c:pt>
                <c:pt idx="80">
                  <c:v>-1.4126999994914513E-2</c:v>
                </c:pt>
                <c:pt idx="81">
                  <c:v>-6.1269999932846986E-3</c:v>
                </c:pt>
                <c:pt idx="82">
                  <c:v>-1.3943999998446088E-2</c:v>
                </c:pt>
                <c:pt idx="83">
                  <c:v>3.4329999980400316E-3</c:v>
                </c:pt>
                <c:pt idx="84">
                  <c:v>-5.0859999973908998E-3</c:v>
                </c:pt>
                <c:pt idx="85">
                  <c:v>7.2500000023865141E-3</c:v>
                </c:pt>
                <c:pt idx="86">
                  <c:v>4.5700000191573054E-4</c:v>
                </c:pt>
                <c:pt idx="87">
                  <c:v>-2.7949999996053521E-2</c:v>
                </c:pt>
                <c:pt idx="88">
                  <c:v>-6.9999999977881089E-3</c:v>
                </c:pt>
                <c:pt idx="91">
                  <c:v>-1.9086000000243075E-2</c:v>
                </c:pt>
                <c:pt idx="94">
                  <c:v>-1.5291999996406958E-2</c:v>
                </c:pt>
                <c:pt idx="95">
                  <c:v>-1.4587999998184387E-2</c:v>
                </c:pt>
                <c:pt idx="96">
                  <c:v>-2.3449999993317761E-2</c:v>
                </c:pt>
                <c:pt idx="97">
                  <c:v>-6.1780000032740645E-3</c:v>
                </c:pt>
                <c:pt idx="98">
                  <c:v>-2.6647999999113381E-2</c:v>
                </c:pt>
                <c:pt idx="99">
                  <c:v>-3.5359999994398095E-2</c:v>
                </c:pt>
                <c:pt idx="100">
                  <c:v>-5.0749999936670065E-3</c:v>
                </c:pt>
                <c:pt idx="101">
                  <c:v>-4.2660000035539269E-3</c:v>
                </c:pt>
                <c:pt idx="102">
                  <c:v>1.0741999998572282E-2</c:v>
                </c:pt>
                <c:pt idx="103">
                  <c:v>1.0492000001249835E-2</c:v>
                </c:pt>
                <c:pt idx="104">
                  <c:v>2.7354999998351559E-2</c:v>
                </c:pt>
                <c:pt idx="105">
                  <c:v>3.4691000000748318E-2</c:v>
                </c:pt>
                <c:pt idx="106">
                  <c:v>3.1640000015613623E-3</c:v>
                </c:pt>
                <c:pt idx="107">
                  <c:v>3.1650000018998981E-3</c:v>
                </c:pt>
                <c:pt idx="108">
                  <c:v>-5.6819999954313971E-3</c:v>
                </c:pt>
                <c:pt idx="110">
                  <c:v>1.135000005888287E-3</c:v>
                </c:pt>
                <c:pt idx="111">
                  <c:v>1.9979999997303821E-3</c:v>
                </c:pt>
                <c:pt idx="112">
                  <c:v>5.3340000013122335E-3</c:v>
                </c:pt>
                <c:pt idx="114">
                  <c:v>2.2349999999278225E-2</c:v>
                </c:pt>
                <c:pt idx="115">
                  <c:v>2.6221000000077765E-2</c:v>
                </c:pt>
                <c:pt idx="116">
                  <c:v>2.1176000002014916E-2</c:v>
                </c:pt>
                <c:pt idx="117">
                  <c:v>1.503900000534486E-2</c:v>
                </c:pt>
                <c:pt idx="118">
                  <c:v>2.2512000003189314E-2</c:v>
                </c:pt>
                <c:pt idx="119">
                  <c:v>2.7574000007007271E-2</c:v>
                </c:pt>
                <c:pt idx="120">
                  <c:v>1.7910000002302695E-2</c:v>
                </c:pt>
                <c:pt idx="121">
                  <c:v>5.5439999996451661E-3</c:v>
                </c:pt>
                <c:pt idx="122">
                  <c:v>2.0215999997162726E-2</c:v>
                </c:pt>
                <c:pt idx="125">
                  <c:v>1.0668000002624467E-2</c:v>
                </c:pt>
                <c:pt idx="126">
                  <c:v>2.0305999998527113E-2</c:v>
                </c:pt>
                <c:pt idx="127">
                  <c:v>2.4314000002050307E-2</c:v>
                </c:pt>
                <c:pt idx="128">
                  <c:v>3.3299999995506369E-3</c:v>
                </c:pt>
                <c:pt idx="129">
                  <c:v>-7.313999994948972E-3</c:v>
                </c:pt>
                <c:pt idx="130">
                  <c:v>1.6598000001977198E-2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7D5-425D-9AA1-308426E022DE}"/>
            </c:ext>
          </c:extLst>
        </c:ser>
        <c:ser>
          <c:idx val="2"/>
          <c:order val="2"/>
          <c:tx>
            <c:strRef>
              <c:f>Active!$J$20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Active!$F$21:$F$923</c:f>
              <c:numCache>
                <c:formatCode>General</c:formatCode>
                <c:ptCount val="903"/>
                <c:pt idx="0">
                  <c:v>-25736</c:v>
                </c:pt>
                <c:pt idx="1">
                  <c:v>-25175</c:v>
                </c:pt>
                <c:pt idx="2">
                  <c:v>-25174.5</c:v>
                </c:pt>
                <c:pt idx="3">
                  <c:v>-22115</c:v>
                </c:pt>
                <c:pt idx="4">
                  <c:v>-22114.5</c:v>
                </c:pt>
                <c:pt idx="5">
                  <c:v>-19005</c:v>
                </c:pt>
                <c:pt idx="6">
                  <c:v>-18899</c:v>
                </c:pt>
                <c:pt idx="7">
                  <c:v>-18887</c:v>
                </c:pt>
                <c:pt idx="8">
                  <c:v>-18798</c:v>
                </c:pt>
                <c:pt idx="9">
                  <c:v>-18798</c:v>
                </c:pt>
                <c:pt idx="10">
                  <c:v>-18437</c:v>
                </c:pt>
                <c:pt idx="11">
                  <c:v>-17931</c:v>
                </c:pt>
                <c:pt idx="12">
                  <c:v>-17715</c:v>
                </c:pt>
                <c:pt idx="13">
                  <c:v>-17603</c:v>
                </c:pt>
                <c:pt idx="14">
                  <c:v>-17061</c:v>
                </c:pt>
                <c:pt idx="15">
                  <c:v>-17016</c:v>
                </c:pt>
                <c:pt idx="16">
                  <c:v>-16673</c:v>
                </c:pt>
                <c:pt idx="17">
                  <c:v>-16649</c:v>
                </c:pt>
                <c:pt idx="18">
                  <c:v>-16649</c:v>
                </c:pt>
                <c:pt idx="19">
                  <c:v>-16508</c:v>
                </c:pt>
                <c:pt idx="20">
                  <c:v>-16469</c:v>
                </c:pt>
                <c:pt idx="21">
                  <c:v>-15846</c:v>
                </c:pt>
                <c:pt idx="22">
                  <c:v>-15841</c:v>
                </c:pt>
                <c:pt idx="23">
                  <c:v>-15810</c:v>
                </c:pt>
                <c:pt idx="24">
                  <c:v>-15798</c:v>
                </c:pt>
                <c:pt idx="25">
                  <c:v>-15786</c:v>
                </c:pt>
                <c:pt idx="26">
                  <c:v>-15738</c:v>
                </c:pt>
                <c:pt idx="27">
                  <c:v>-15690</c:v>
                </c:pt>
                <c:pt idx="28">
                  <c:v>-15293</c:v>
                </c:pt>
                <c:pt idx="29">
                  <c:v>-15194</c:v>
                </c:pt>
                <c:pt idx="30">
                  <c:v>-15129</c:v>
                </c:pt>
                <c:pt idx="31">
                  <c:v>-15127</c:v>
                </c:pt>
                <c:pt idx="32">
                  <c:v>-15127</c:v>
                </c:pt>
                <c:pt idx="33">
                  <c:v>-15086</c:v>
                </c:pt>
                <c:pt idx="34">
                  <c:v>-14883</c:v>
                </c:pt>
                <c:pt idx="35">
                  <c:v>-14631</c:v>
                </c:pt>
                <c:pt idx="36">
                  <c:v>-14586</c:v>
                </c:pt>
                <c:pt idx="37">
                  <c:v>-14585.5</c:v>
                </c:pt>
                <c:pt idx="38">
                  <c:v>-14576</c:v>
                </c:pt>
                <c:pt idx="39">
                  <c:v>-14571</c:v>
                </c:pt>
                <c:pt idx="40">
                  <c:v>-14571</c:v>
                </c:pt>
                <c:pt idx="41">
                  <c:v>-14528</c:v>
                </c:pt>
                <c:pt idx="42">
                  <c:v>-14427</c:v>
                </c:pt>
                <c:pt idx="43">
                  <c:v>-14135</c:v>
                </c:pt>
                <c:pt idx="44">
                  <c:v>-12794</c:v>
                </c:pt>
                <c:pt idx="45">
                  <c:v>-12794</c:v>
                </c:pt>
                <c:pt idx="46">
                  <c:v>-12093</c:v>
                </c:pt>
                <c:pt idx="47">
                  <c:v>-12057</c:v>
                </c:pt>
                <c:pt idx="48">
                  <c:v>-12055</c:v>
                </c:pt>
                <c:pt idx="49">
                  <c:v>-12050</c:v>
                </c:pt>
                <c:pt idx="50">
                  <c:v>-12045</c:v>
                </c:pt>
                <c:pt idx="51">
                  <c:v>-12045</c:v>
                </c:pt>
                <c:pt idx="52">
                  <c:v>-12041.5</c:v>
                </c:pt>
                <c:pt idx="53">
                  <c:v>-12038</c:v>
                </c:pt>
                <c:pt idx="54">
                  <c:v>-11997</c:v>
                </c:pt>
                <c:pt idx="55">
                  <c:v>-11990</c:v>
                </c:pt>
                <c:pt idx="56">
                  <c:v>-11909.5</c:v>
                </c:pt>
                <c:pt idx="57">
                  <c:v>-11896</c:v>
                </c:pt>
                <c:pt idx="58">
                  <c:v>-11382.5</c:v>
                </c:pt>
                <c:pt idx="59">
                  <c:v>-10826</c:v>
                </c:pt>
                <c:pt idx="60">
                  <c:v>-10790</c:v>
                </c:pt>
                <c:pt idx="61">
                  <c:v>-6524</c:v>
                </c:pt>
                <c:pt idx="62">
                  <c:v>-6479.5</c:v>
                </c:pt>
                <c:pt idx="63">
                  <c:v>-6455.5</c:v>
                </c:pt>
                <c:pt idx="64">
                  <c:v>-6339</c:v>
                </c:pt>
                <c:pt idx="65">
                  <c:v>-4597</c:v>
                </c:pt>
                <c:pt idx="66">
                  <c:v>-4597</c:v>
                </c:pt>
                <c:pt idx="67">
                  <c:v>-4597</c:v>
                </c:pt>
                <c:pt idx="68">
                  <c:v>-3933</c:v>
                </c:pt>
                <c:pt idx="69">
                  <c:v>-3932.5</c:v>
                </c:pt>
                <c:pt idx="70">
                  <c:v>-2170.5</c:v>
                </c:pt>
                <c:pt idx="71">
                  <c:v>-2083</c:v>
                </c:pt>
                <c:pt idx="72">
                  <c:v>-1566.5</c:v>
                </c:pt>
                <c:pt idx="73">
                  <c:v>-1544</c:v>
                </c:pt>
                <c:pt idx="74">
                  <c:v>-1467</c:v>
                </c:pt>
                <c:pt idx="75">
                  <c:v>-1412</c:v>
                </c:pt>
                <c:pt idx="76">
                  <c:v>-1215</c:v>
                </c:pt>
                <c:pt idx="77">
                  <c:v>-1215</c:v>
                </c:pt>
                <c:pt idx="78">
                  <c:v>-1056</c:v>
                </c:pt>
                <c:pt idx="79">
                  <c:v>-780</c:v>
                </c:pt>
                <c:pt idx="80">
                  <c:v>-696.5</c:v>
                </c:pt>
                <c:pt idx="81">
                  <c:v>-696.5</c:v>
                </c:pt>
                <c:pt idx="82">
                  <c:v>-248</c:v>
                </c:pt>
                <c:pt idx="83">
                  <c:v>-176.5</c:v>
                </c:pt>
                <c:pt idx="84">
                  <c:v>-137</c:v>
                </c:pt>
                <c:pt idx="85">
                  <c:v>-125</c:v>
                </c:pt>
                <c:pt idx="86">
                  <c:v>-68.5</c:v>
                </c:pt>
                <c:pt idx="87">
                  <c:v>-25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363</c:v>
                </c:pt>
                <c:pt idx="92">
                  <c:v>1138.5</c:v>
                </c:pt>
                <c:pt idx="93">
                  <c:v>1166</c:v>
                </c:pt>
                <c:pt idx="94">
                  <c:v>1686</c:v>
                </c:pt>
                <c:pt idx="95">
                  <c:v>1854</c:v>
                </c:pt>
                <c:pt idx="96">
                  <c:v>2225</c:v>
                </c:pt>
                <c:pt idx="97">
                  <c:v>2949</c:v>
                </c:pt>
                <c:pt idx="98">
                  <c:v>3584</c:v>
                </c:pt>
                <c:pt idx="99">
                  <c:v>4380</c:v>
                </c:pt>
                <c:pt idx="100">
                  <c:v>6037.5</c:v>
                </c:pt>
                <c:pt idx="101">
                  <c:v>6053</c:v>
                </c:pt>
                <c:pt idx="102">
                  <c:v>6089</c:v>
                </c:pt>
                <c:pt idx="103">
                  <c:v>6214</c:v>
                </c:pt>
                <c:pt idx="104">
                  <c:v>6222.5</c:v>
                </c:pt>
                <c:pt idx="105">
                  <c:v>6234.5</c:v>
                </c:pt>
                <c:pt idx="106">
                  <c:v>6238</c:v>
                </c:pt>
                <c:pt idx="107">
                  <c:v>6617.5</c:v>
                </c:pt>
                <c:pt idx="108">
                  <c:v>6681</c:v>
                </c:pt>
                <c:pt idx="109">
                  <c:v>6681</c:v>
                </c:pt>
                <c:pt idx="110">
                  <c:v>6732.5</c:v>
                </c:pt>
                <c:pt idx="111">
                  <c:v>6741</c:v>
                </c:pt>
                <c:pt idx="112">
                  <c:v>6753</c:v>
                </c:pt>
                <c:pt idx="113">
                  <c:v>6811.5</c:v>
                </c:pt>
                <c:pt idx="114">
                  <c:v>6825</c:v>
                </c:pt>
                <c:pt idx="115">
                  <c:v>6869.5</c:v>
                </c:pt>
                <c:pt idx="116">
                  <c:v>7292</c:v>
                </c:pt>
                <c:pt idx="117">
                  <c:v>7300.5</c:v>
                </c:pt>
                <c:pt idx="118">
                  <c:v>7304</c:v>
                </c:pt>
                <c:pt idx="119">
                  <c:v>7333</c:v>
                </c:pt>
                <c:pt idx="120">
                  <c:v>7345</c:v>
                </c:pt>
                <c:pt idx="121">
                  <c:v>7448</c:v>
                </c:pt>
                <c:pt idx="122">
                  <c:v>7472</c:v>
                </c:pt>
                <c:pt idx="123">
                  <c:v>7583</c:v>
                </c:pt>
                <c:pt idx="124">
                  <c:v>7902</c:v>
                </c:pt>
                <c:pt idx="125">
                  <c:v>8006</c:v>
                </c:pt>
                <c:pt idx="126">
                  <c:v>8627</c:v>
                </c:pt>
                <c:pt idx="127">
                  <c:v>8663</c:v>
                </c:pt>
                <c:pt idx="128">
                  <c:v>8735</c:v>
                </c:pt>
                <c:pt idx="129">
                  <c:v>10337</c:v>
                </c:pt>
                <c:pt idx="130">
                  <c:v>10441</c:v>
                </c:pt>
                <c:pt idx="131">
                  <c:v>11068</c:v>
                </c:pt>
                <c:pt idx="132">
                  <c:v>12867.5</c:v>
                </c:pt>
                <c:pt idx="133">
                  <c:v>12967</c:v>
                </c:pt>
                <c:pt idx="134">
                  <c:v>12970.5</c:v>
                </c:pt>
                <c:pt idx="135">
                  <c:v>12972</c:v>
                </c:pt>
                <c:pt idx="136">
                  <c:v>13463</c:v>
                </c:pt>
                <c:pt idx="137">
                  <c:v>13562.5</c:v>
                </c:pt>
                <c:pt idx="138">
                  <c:v>13570</c:v>
                </c:pt>
                <c:pt idx="139">
                  <c:v>14263</c:v>
                </c:pt>
                <c:pt idx="140">
                  <c:v>14820.5</c:v>
                </c:pt>
                <c:pt idx="141">
                  <c:v>14870</c:v>
                </c:pt>
                <c:pt idx="142">
                  <c:v>14927</c:v>
                </c:pt>
                <c:pt idx="143">
                  <c:v>15260</c:v>
                </c:pt>
                <c:pt idx="144">
                  <c:v>15533</c:v>
                </c:pt>
                <c:pt idx="145">
                  <c:v>15538</c:v>
                </c:pt>
                <c:pt idx="146">
                  <c:v>15553</c:v>
                </c:pt>
                <c:pt idx="147">
                  <c:v>15580</c:v>
                </c:pt>
                <c:pt idx="148">
                  <c:v>16053</c:v>
                </c:pt>
                <c:pt idx="149">
                  <c:v>16071</c:v>
                </c:pt>
                <c:pt idx="150">
                  <c:v>16167.5</c:v>
                </c:pt>
                <c:pt idx="151">
                  <c:v>16173</c:v>
                </c:pt>
                <c:pt idx="152">
                  <c:v>16214</c:v>
                </c:pt>
                <c:pt idx="153">
                  <c:v>16281</c:v>
                </c:pt>
                <c:pt idx="154">
                  <c:v>16615.5</c:v>
                </c:pt>
                <c:pt idx="155">
                  <c:v>16620.5</c:v>
                </c:pt>
                <c:pt idx="156">
                  <c:v>16641</c:v>
                </c:pt>
                <c:pt idx="157">
                  <c:v>16643</c:v>
                </c:pt>
                <c:pt idx="158">
                  <c:v>16644.5</c:v>
                </c:pt>
                <c:pt idx="159">
                  <c:v>16667</c:v>
                </c:pt>
                <c:pt idx="160">
                  <c:v>16672</c:v>
                </c:pt>
                <c:pt idx="161">
                  <c:v>16693</c:v>
                </c:pt>
                <c:pt idx="162">
                  <c:v>16720</c:v>
                </c:pt>
                <c:pt idx="163">
                  <c:v>16730.5</c:v>
                </c:pt>
                <c:pt idx="164">
                  <c:v>16730.5</c:v>
                </c:pt>
                <c:pt idx="165">
                  <c:v>16780</c:v>
                </c:pt>
                <c:pt idx="166">
                  <c:v>16787</c:v>
                </c:pt>
                <c:pt idx="167">
                  <c:v>16792</c:v>
                </c:pt>
                <c:pt idx="168">
                  <c:v>16845</c:v>
                </c:pt>
                <c:pt idx="169">
                  <c:v>16848.5</c:v>
                </c:pt>
                <c:pt idx="170">
                  <c:v>16852</c:v>
                </c:pt>
                <c:pt idx="171">
                  <c:v>16862.5</c:v>
                </c:pt>
                <c:pt idx="172">
                  <c:v>17272.5</c:v>
                </c:pt>
                <c:pt idx="173">
                  <c:v>17307</c:v>
                </c:pt>
                <c:pt idx="174">
                  <c:v>17310.5</c:v>
                </c:pt>
                <c:pt idx="175">
                  <c:v>17319</c:v>
                </c:pt>
                <c:pt idx="176">
                  <c:v>17327.5</c:v>
                </c:pt>
                <c:pt idx="177">
                  <c:v>17343</c:v>
                </c:pt>
                <c:pt idx="178">
                  <c:v>17430.5</c:v>
                </c:pt>
                <c:pt idx="179">
                  <c:v>17452.5</c:v>
                </c:pt>
                <c:pt idx="180">
                  <c:v>17452.5</c:v>
                </c:pt>
                <c:pt idx="181">
                  <c:v>17484</c:v>
                </c:pt>
                <c:pt idx="182">
                  <c:v>17786</c:v>
                </c:pt>
                <c:pt idx="183">
                  <c:v>17807</c:v>
                </c:pt>
                <c:pt idx="184">
                  <c:v>17855</c:v>
                </c:pt>
                <c:pt idx="185">
                  <c:v>17890</c:v>
                </c:pt>
                <c:pt idx="186">
                  <c:v>17890.5</c:v>
                </c:pt>
                <c:pt idx="187">
                  <c:v>17890.5</c:v>
                </c:pt>
                <c:pt idx="188">
                  <c:v>17890.5</c:v>
                </c:pt>
                <c:pt idx="189">
                  <c:v>18005</c:v>
                </c:pt>
                <c:pt idx="190">
                  <c:v>18087.5</c:v>
                </c:pt>
                <c:pt idx="191">
                  <c:v>18087.5</c:v>
                </c:pt>
                <c:pt idx="192">
                  <c:v>18099.5</c:v>
                </c:pt>
                <c:pt idx="193">
                  <c:v>18494.5</c:v>
                </c:pt>
                <c:pt idx="194">
                  <c:v>18494.5</c:v>
                </c:pt>
                <c:pt idx="195">
                  <c:v>18494.5</c:v>
                </c:pt>
                <c:pt idx="196">
                  <c:v>18495</c:v>
                </c:pt>
                <c:pt idx="197">
                  <c:v>18606</c:v>
                </c:pt>
                <c:pt idx="198">
                  <c:v>18609.5</c:v>
                </c:pt>
                <c:pt idx="199">
                  <c:v>18618</c:v>
                </c:pt>
                <c:pt idx="200">
                  <c:v>18651</c:v>
                </c:pt>
                <c:pt idx="201">
                  <c:v>18710.5</c:v>
                </c:pt>
                <c:pt idx="202">
                  <c:v>18710.5</c:v>
                </c:pt>
                <c:pt idx="203">
                  <c:v>18710.5</c:v>
                </c:pt>
                <c:pt idx="204">
                  <c:v>19069.5</c:v>
                </c:pt>
                <c:pt idx="205">
                  <c:v>19081.5</c:v>
                </c:pt>
                <c:pt idx="206">
                  <c:v>19105.5</c:v>
                </c:pt>
                <c:pt idx="207">
                  <c:v>19114</c:v>
                </c:pt>
                <c:pt idx="208">
                  <c:v>19122.5</c:v>
                </c:pt>
                <c:pt idx="209">
                  <c:v>19122.5</c:v>
                </c:pt>
                <c:pt idx="210">
                  <c:v>19153.5</c:v>
                </c:pt>
                <c:pt idx="211">
                  <c:v>19153.5</c:v>
                </c:pt>
                <c:pt idx="212">
                  <c:v>19257</c:v>
                </c:pt>
                <c:pt idx="213">
                  <c:v>19282</c:v>
                </c:pt>
                <c:pt idx="214">
                  <c:v>19282</c:v>
                </c:pt>
                <c:pt idx="215">
                  <c:v>19282</c:v>
                </c:pt>
                <c:pt idx="216">
                  <c:v>19285</c:v>
                </c:pt>
                <c:pt idx="217">
                  <c:v>19297</c:v>
                </c:pt>
                <c:pt idx="218">
                  <c:v>19314.5</c:v>
                </c:pt>
                <c:pt idx="219">
                  <c:v>19321.5</c:v>
                </c:pt>
                <c:pt idx="220">
                  <c:v>19321.5</c:v>
                </c:pt>
                <c:pt idx="221">
                  <c:v>19321.5</c:v>
                </c:pt>
                <c:pt idx="222">
                  <c:v>19337</c:v>
                </c:pt>
                <c:pt idx="223">
                  <c:v>19746</c:v>
                </c:pt>
                <c:pt idx="224">
                  <c:v>19754</c:v>
                </c:pt>
                <c:pt idx="225">
                  <c:v>19770</c:v>
                </c:pt>
                <c:pt idx="226">
                  <c:v>19805.5</c:v>
                </c:pt>
                <c:pt idx="227">
                  <c:v>19824.5</c:v>
                </c:pt>
                <c:pt idx="228">
                  <c:v>19824.5</c:v>
                </c:pt>
                <c:pt idx="229">
                  <c:v>19854</c:v>
                </c:pt>
                <c:pt idx="230">
                  <c:v>19871</c:v>
                </c:pt>
                <c:pt idx="231">
                  <c:v>19896.5</c:v>
                </c:pt>
                <c:pt idx="232">
                  <c:v>19896.5</c:v>
                </c:pt>
                <c:pt idx="233">
                  <c:v>19914</c:v>
                </c:pt>
                <c:pt idx="234">
                  <c:v>19951.5</c:v>
                </c:pt>
                <c:pt idx="235">
                  <c:v>19951.5</c:v>
                </c:pt>
                <c:pt idx="236">
                  <c:v>19989</c:v>
                </c:pt>
                <c:pt idx="237">
                  <c:v>20013</c:v>
                </c:pt>
                <c:pt idx="238">
                  <c:v>20364.5</c:v>
                </c:pt>
                <c:pt idx="239">
                  <c:v>20432</c:v>
                </c:pt>
                <c:pt idx="240">
                  <c:v>20460.5</c:v>
                </c:pt>
                <c:pt idx="241">
                  <c:v>20461</c:v>
                </c:pt>
                <c:pt idx="242">
                  <c:v>20462</c:v>
                </c:pt>
                <c:pt idx="243">
                  <c:v>20473</c:v>
                </c:pt>
                <c:pt idx="244">
                  <c:v>20476.5</c:v>
                </c:pt>
                <c:pt idx="245">
                  <c:v>20492</c:v>
                </c:pt>
                <c:pt idx="246">
                  <c:v>20495.5</c:v>
                </c:pt>
                <c:pt idx="247">
                  <c:v>20497</c:v>
                </c:pt>
                <c:pt idx="248">
                  <c:v>20523</c:v>
                </c:pt>
                <c:pt idx="249">
                  <c:v>20524.5</c:v>
                </c:pt>
                <c:pt idx="250">
                  <c:v>20533</c:v>
                </c:pt>
                <c:pt idx="251">
                  <c:v>20533</c:v>
                </c:pt>
                <c:pt idx="252">
                  <c:v>20533</c:v>
                </c:pt>
                <c:pt idx="253">
                  <c:v>20540</c:v>
                </c:pt>
                <c:pt idx="254">
                  <c:v>20548.5</c:v>
                </c:pt>
                <c:pt idx="255">
                  <c:v>20554</c:v>
                </c:pt>
                <c:pt idx="256">
                  <c:v>20554</c:v>
                </c:pt>
                <c:pt idx="257">
                  <c:v>20557</c:v>
                </c:pt>
                <c:pt idx="258">
                  <c:v>20560.5</c:v>
                </c:pt>
                <c:pt idx="259">
                  <c:v>20617</c:v>
                </c:pt>
                <c:pt idx="260">
                  <c:v>21003.5</c:v>
                </c:pt>
                <c:pt idx="261">
                  <c:v>21036</c:v>
                </c:pt>
                <c:pt idx="262">
                  <c:v>21183.5</c:v>
                </c:pt>
                <c:pt idx="263">
                  <c:v>21189</c:v>
                </c:pt>
                <c:pt idx="264">
                  <c:v>21707.5</c:v>
                </c:pt>
                <c:pt idx="265">
                  <c:v>21707.5</c:v>
                </c:pt>
                <c:pt idx="266">
                  <c:v>21707.5</c:v>
                </c:pt>
                <c:pt idx="267">
                  <c:v>21707.5</c:v>
                </c:pt>
                <c:pt idx="268">
                  <c:v>21707.5</c:v>
                </c:pt>
                <c:pt idx="269">
                  <c:v>21709</c:v>
                </c:pt>
                <c:pt idx="270">
                  <c:v>21709</c:v>
                </c:pt>
                <c:pt idx="271">
                  <c:v>21709</c:v>
                </c:pt>
                <c:pt idx="272">
                  <c:v>21709</c:v>
                </c:pt>
                <c:pt idx="273">
                  <c:v>21709</c:v>
                </c:pt>
                <c:pt idx="274">
                  <c:v>21709</c:v>
                </c:pt>
                <c:pt idx="275">
                  <c:v>21748</c:v>
                </c:pt>
                <c:pt idx="276">
                  <c:v>21748</c:v>
                </c:pt>
                <c:pt idx="277">
                  <c:v>21748</c:v>
                </c:pt>
                <c:pt idx="278">
                  <c:v>21800</c:v>
                </c:pt>
                <c:pt idx="279">
                  <c:v>21800</c:v>
                </c:pt>
                <c:pt idx="280">
                  <c:v>21800</c:v>
                </c:pt>
                <c:pt idx="281">
                  <c:v>21800</c:v>
                </c:pt>
                <c:pt idx="282">
                  <c:v>21800</c:v>
                </c:pt>
                <c:pt idx="283">
                  <c:v>21800</c:v>
                </c:pt>
                <c:pt idx="284">
                  <c:v>21805</c:v>
                </c:pt>
                <c:pt idx="285">
                  <c:v>21829</c:v>
                </c:pt>
                <c:pt idx="286">
                  <c:v>21832.5</c:v>
                </c:pt>
                <c:pt idx="287">
                  <c:v>21832.5</c:v>
                </c:pt>
                <c:pt idx="288">
                  <c:v>21832.5</c:v>
                </c:pt>
                <c:pt idx="289">
                  <c:v>21832.5</c:v>
                </c:pt>
                <c:pt idx="290">
                  <c:v>21832.5</c:v>
                </c:pt>
                <c:pt idx="291">
                  <c:v>21832.5</c:v>
                </c:pt>
                <c:pt idx="292">
                  <c:v>21836</c:v>
                </c:pt>
                <c:pt idx="293">
                  <c:v>21836</c:v>
                </c:pt>
                <c:pt idx="294">
                  <c:v>21836</c:v>
                </c:pt>
                <c:pt idx="295">
                  <c:v>21836</c:v>
                </c:pt>
                <c:pt idx="296">
                  <c:v>21836</c:v>
                </c:pt>
                <c:pt idx="297">
                  <c:v>21836</c:v>
                </c:pt>
                <c:pt idx="298">
                  <c:v>21839.5</c:v>
                </c:pt>
                <c:pt idx="299">
                  <c:v>21839.5</c:v>
                </c:pt>
                <c:pt idx="300">
                  <c:v>21839.5</c:v>
                </c:pt>
                <c:pt idx="301">
                  <c:v>21839.5</c:v>
                </c:pt>
                <c:pt idx="302">
                  <c:v>21839.5</c:v>
                </c:pt>
                <c:pt idx="303">
                  <c:v>21839.5</c:v>
                </c:pt>
                <c:pt idx="304">
                  <c:v>21848</c:v>
                </c:pt>
                <c:pt idx="305">
                  <c:v>21848</c:v>
                </c:pt>
                <c:pt idx="306">
                  <c:v>21848</c:v>
                </c:pt>
                <c:pt idx="307">
                  <c:v>21848</c:v>
                </c:pt>
                <c:pt idx="308">
                  <c:v>21848</c:v>
                </c:pt>
                <c:pt idx="309">
                  <c:v>21848</c:v>
                </c:pt>
                <c:pt idx="310">
                  <c:v>22247.5</c:v>
                </c:pt>
                <c:pt idx="311">
                  <c:v>22332</c:v>
                </c:pt>
                <c:pt idx="312">
                  <c:v>22332</c:v>
                </c:pt>
                <c:pt idx="313">
                  <c:v>22332</c:v>
                </c:pt>
                <c:pt idx="314">
                  <c:v>22332</c:v>
                </c:pt>
                <c:pt idx="315">
                  <c:v>22332</c:v>
                </c:pt>
                <c:pt idx="316">
                  <c:v>22332</c:v>
                </c:pt>
                <c:pt idx="317">
                  <c:v>22429.5</c:v>
                </c:pt>
                <c:pt idx="318">
                  <c:v>22451.5</c:v>
                </c:pt>
                <c:pt idx="319">
                  <c:v>22470.5</c:v>
                </c:pt>
                <c:pt idx="320">
                  <c:v>22471</c:v>
                </c:pt>
                <c:pt idx="321">
                  <c:v>22471</c:v>
                </c:pt>
                <c:pt idx="322">
                  <c:v>22471</c:v>
                </c:pt>
                <c:pt idx="323">
                  <c:v>22471</c:v>
                </c:pt>
                <c:pt idx="324">
                  <c:v>22471</c:v>
                </c:pt>
                <c:pt idx="325">
                  <c:v>22471</c:v>
                </c:pt>
                <c:pt idx="326">
                  <c:v>22494.5</c:v>
                </c:pt>
                <c:pt idx="327">
                  <c:v>22894.5</c:v>
                </c:pt>
                <c:pt idx="328">
                  <c:v>22903</c:v>
                </c:pt>
                <c:pt idx="329">
                  <c:v>22950</c:v>
                </c:pt>
                <c:pt idx="330">
                  <c:v>22987</c:v>
                </c:pt>
                <c:pt idx="331">
                  <c:v>22989</c:v>
                </c:pt>
                <c:pt idx="332">
                  <c:v>23015</c:v>
                </c:pt>
                <c:pt idx="333">
                  <c:v>23015</c:v>
                </c:pt>
                <c:pt idx="334">
                  <c:v>23015</c:v>
                </c:pt>
                <c:pt idx="335">
                  <c:v>23030.5</c:v>
                </c:pt>
                <c:pt idx="336">
                  <c:v>23030.5</c:v>
                </c:pt>
                <c:pt idx="337">
                  <c:v>23030.5</c:v>
                </c:pt>
                <c:pt idx="338">
                  <c:v>23031.5</c:v>
                </c:pt>
                <c:pt idx="339">
                  <c:v>23035</c:v>
                </c:pt>
                <c:pt idx="340">
                  <c:v>23047.5</c:v>
                </c:pt>
                <c:pt idx="341">
                  <c:v>23047.5</c:v>
                </c:pt>
                <c:pt idx="342">
                  <c:v>23047.5</c:v>
                </c:pt>
                <c:pt idx="343">
                  <c:v>23071.5</c:v>
                </c:pt>
                <c:pt idx="344">
                  <c:v>23071.5</c:v>
                </c:pt>
                <c:pt idx="345">
                  <c:v>23071.5</c:v>
                </c:pt>
                <c:pt idx="346">
                  <c:v>23098.5</c:v>
                </c:pt>
                <c:pt idx="347">
                  <c:v>23140</c:v>
                </c:pt>
                <c:pt idx="348">
                  <c:v>23429</c:v>
                </c:pt>
                <c:pt idx="349">
                  <c:v>23549</c:v>
                </c:pt>
                <c:pt idx="350">
                  <c:v>23557</c:v>
                </c:pt>
                <c:pt idx="351">
                  <c:v>23751</c:v>
                </c:pt>
                <c:pt idx="352">
                  <c:v>24100</c:v>
                </c:pt>
                <c:pt idx="353">
                  <c:v>24105</c:v>
                </c:pt>
                <c:pt idx="354">
                  <c:v>24121.5</c:v>
                </c:pt>
                <c:pt idx="355">
                  <c:v>24157.5</c:v>
                </c:pt>
                <c:pt idx="356">
                  <c:v>24728</c:v>
                </c:pt>
                <c:pt idx="357">
                  <c:v>24745</c:v>
                </c:pt>
                <c:pt idx="358">
                  <c:v>24834</c:v>
                </c:pt>
                <c:pt idx="359">
                  <c:v>25469</c:v>
                </c:pt>
                <c:pt idx="360">
                  <c:v>25943</c:v>
                </c:pt>
                <c:pt idx="361">
                  <c:v>26028</c:v>
                </c:pt>
                <c:pt idx="362">
                  <c:v>26068</c:v>
                </c:pt>
                <c:pt idx="363">
                  <c:v>26193</c:v>
                </c:pt>
                <c:pt idx="364">
                  <c:v>26624</c:v>
                </c:pt>
                <c:pt idx="365">
                  <c:v>26634.5</c:v>
                </c:pt>
                <c:pt idx="366">
                  <c:v>26648.5</c:v>
                </c:pt>
                <c:pt idx="367">
                  <c:v>26783</c:v>
                </c:pt>
                <c:pt idx="368">
                  <c:v>27326</c:v>
                </c:pt>
                <c:pt idx="369">
                  <c:v>27377</c:v>
                </c:pt>
                <c:pt idx="370">
                  <c:v>27389</c:v>
                </c:pt>
                <c:pt idx="371">
                  <c:v>27882</c:v>
                </c:pt>
                <c:pt idx="372">
                  <c:v>27998</c:v>
                </c:pt>
                <c:pt idx="373">
                  <c:v>28175</c:v>
                </c:pt>
              </c:numCache>
            </c:numRef>
          </c:xVal>
          <c:yVal>
            <c:numRef>
              <c:f>Active!$J$21:$J$923</c:f>
              <c:numCache>
                <c:formatCode>General</c:formatCode>
                <c:ptCount val="903"/>
                <c:pt idx="44">
                  <c:v>1.6799999866634607E-4</c:v>
                </c:pt>
                <c:pt idx="58">
                  <c:v>-3.8350000031641684E-3</c:v>
                </c:pt>
                <c:pt idx="59">
                  <c:v>2.3720000026514754E-3</c:v>
                </c:pt>
                <c:pt idx="60">
                  <c:v>2.679999997781124E-3</c:v>
                </c:pt>
                <c:pt idx="92">
                  <c:v>8.6030000020400621E-3</c:v>
                </c:pt>
                <c:pt idx="93">
                  <c:v>3.8480000002891757E-3</c:v>
                </c:pt>
                <c:pt idx="123">
                  <c:v>1.9374000003153924E-2</c:v>
                </c:pt>
                <c:pt idx="124">
                  <c:v>1.775600000837585E-2</c:v>
                </c:pt>
                <c:pt idx="132">
                  <c:v>3.0005000000528526E-2</c:v>
                </c:pt>
                <c:pt idx="133">
                  <c:v>2.9176000003644731E-2</c:v>
                </c:pt>
                <c:pt idx="134">
                  <c:v>3.2799000007798895E-2</c:v>
                </c:pt>
                <c:pt idx="135">
                  <c:v>3.12160000030417E-2</c:v>
                </c:pt>
                <c:pt idx="136">
                  <c:v>3.516400000808062E-2</c:v>
                </c:pt>
                <c:pt idx="137">
                  <c:v>3.8574999998672865E-2</c:v>
                </c:pt>
                <c:pt idx="146">
                  <c:v>4.7034000002895482E-2</c:v>
                </c:pt>
                <c:pt idx="154">
                  <c:v>4.7109000006457791E-2</c:v>
                </c:pt>
                <c:pt idx="162">
                  <c:v>4.9060000004828908E-2</c:v>
                </c:pt>
                <c:pt idx="165">
                  <c:v>4.6040000001084991E-2</c:v>
                </c:pt>
                <c:pt idx="170">
                  <c:v>4.7555999997712206E-2</c:v>
                </c:pt>
                <c:pt idx="171">
                  <c:v>5.1175000000512227E-2</c:v>
                </c:pt>
                <c:pt idx="176">
                  <c:v>5.0745000000461005E-2</c:v>
                </c:pt>
                <c:pt idx="178">
                  <c:v>5.3779000008944422E-2</c:v>
                </c:pt>
                <c:pt idx="182">
                  <c:v>5.690800000593299E-2</c:v>
                </c:pt>
                <c:pt idx="192">
                  <c:v>6.5160999998624902E-2</c:v>
                </c:pt>
                <c:pt idx="206">
                  <c:v>5.9029000003647525E-2</c:v>
                </c:pt>
                <c:pt idx="226">
                  <c:v>6.9329000005382113E-2</c:v>
                </c:pt>
                <c:pt idx="236">
                  <c:v>6.9142000007559545E-2</c:v>
                </c:pt>
                <c:pt idx="239">
                  <c:v>7.3996000006445684E-2</c:v>
                </c:pt>
                <c:pt idx="245">
                  <c:v>7.4176000001898501E-2</c:v>
                </c:pt>
                <c:pt idx="260">
                  <c:v>7.0773000006738584E-2</c:v>
                </c:pt>
                <c:pt idx="261">
                  <c:v>6.8408000006456859E-2</c:v>
                </c:pt>
                <c:pt idx="262">
                  <c:v>7.5313000001187902E-2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7D5-425D-9AA1-308426E022DE}"/>
            </c:ext>
          </c:extLst>
        </c:ser>
        <c:ser>
          <c:idx val="3"/>
          <c:order val="3"/>
          <c:tx>
            <c:strRef>
              <c:f>Active!$K$20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Active!$F$21:$F$923</c:f>
              <c:numCache>
                <c:formatCode>General</c:formatCode>
                <c:ptCount val="903"/>
                <c:pt idx="0">
                  <c:v>-25736</c:v>
                </c:pt>
                <c:pt idx="1">
                  <c:v>-25175</c:v>
                </c:pt>
                <c:pt idx="2">
                  <c:v>-25174.5</c:v>
                </c:pt>
                <c:pt idx="3">
                  <c:v>-22115</c:v>
                </c:pt>
                <c:pt idx="4">
                  <c:v>-22114.5</c:v>
                </c:pt>
                <c:pt idx="5">
                  <c:v>-19005</c:v>
                </c:pt>
                <c:pt idx="6">
                  <c:v>-18899</c:v>
                </c:pt>
                <c:pt idx="7">
                  <c:v>-18887</c:v>
                </c:pt>
                <c:pt idx="8">
                  <c:v>-18798</c:v>
                </c:pt>
                <c:pt idx="9">
                  <c:v>-18798</c:v>
                </c:pt>
                <c:pt idx="10">
                  <c:v>-18437</c:v>
                </c:pt>
                <c:pt idx="11">
                  <c:v>-17931</c:v>
                </c:pt>
                <c:pt idx="12">
                  <c:v>-17715</c:v>
                </c:pt>
                <c:pt idx="13">
                  <c:v>-17603</c:v>
                </c:pt>
                <c:pt idx="14">
                  <c:v>-17061</c:v>
                </c:pt>
                <c:pt idx="15">
                  <c:v>-17016</c:v>
                </c:pt>
                <c:pt idx="16">
                  <c:v>-16673</c:v>
                </c:pt>
                <c:pt idx="17">
                  <c:v>-16649</c:v>
                </c:pt>
                <c:pt idx="18">
                  <c:v>-16649</c:v>
                </c:pt>
                <c:pt idx="19">
                  <c:v>-16508</c:v>
                </c:pt>
                <c:pt idx="20">
                  <c:v>-16469</c:v>
                </c:pt>
                <c:pt idx="21">
                  <c:v>-15846</c:v>
                </c:pt>
                <c:pt idx="22">
                  <c:v>-15841</c:v>
                </c:pt>
                <c:pt idx="23">
                  <c:v>-15810</c:v>
                </c:pt>
                <c:pt idx="24">
                  <c:v>-15798</c:v>
                </c:pt>
                <c:pt idx="25">
                  <c:v>-15786</c:v>
                </c:pt>
                <c:pt idx="26">
                  <c:v>-15738</c:v>
                </c:pt>
                <c:pt idx="27">
                  <c:v>-15690</c:v>
                </c:pt>
                <c:pt idx="28">
                  <c:v>-15293</c:v>
                </c:pt>
                <c:pt idx="29">
                  <c:v>-15194</c:v>
                </c:pt>
                <c:pt idx="30">
                  <c:v>-15129</c:v>
                </c:pt>
                <c:pt idx="31">
                  <c:v>-15127</c:v>
                </c:pt>
                <c:pt idx="32">
                  <c:v>-15127</c:v>
                </c:pt>
                <c:pt idx="33">
                  <c:v>-15086</c:v>
                </c:pt>
                <c:pt idx="34">
                  <c:v>-14883</c:v>
                </c:pt>
                <c:pt idx="35">
                  <c:v>-14631</c:v>
                </c:pt>
                <c:pt idx="36">
                  <c:v>-14586</c:v>
                </c:pt>
                <c:pt idx="37">
                  <c:v>-14585.5</c:v>
                </c:pt>
                <c:pt idx="38">
                  <c:v>-14576</c:v>
                </c:pt>
                <c:pt idx="39">
                  <c:v>-14571</c:v>
                </c:pt>
                <c:pt idx="40">
                  <c:v>-14571</c:v>
                </c:pt>
                <c:pt idx="41">
                  <c:v>-14528</c:v>
                </c:pt>
                <c:pt idx="42">
                  <c:v>-14427</c:v>
                </c:pt>
                <c:pt idx="43">
                  <c:v>-14135</c:v>
                </c:pt>
                <c:pt idx="44">
                  <c:v>-12794</c:v>
                </c:pt>
                <c:pt idx="45">
                  <c:v>-12794</c:v>
                </c:pt>
                <c:pt idx="46">
                  <c:v>-12093</c:v>
                </c:pt>
                <c:pt idx="47">
                  <c:v>-12057</c:v>
                </c:pt>
                <c:pt idx="48">
                  <c:v>-12055</c:v>
                </c:pt>
                <c:pt idx="49">
                  <c:v>-12050</c:v>
                </c:pt>
                <c:pt idx="50">
                  <c:v>-12045</c:v>
                </c:pt>
                <c:pt idx="51">
                  <c:v>-12045</c:v>
                </c:pt>
                <c:pt idx="52">
                  <c:v>-12041.5</c:v>
                </c:pt>
                <c:pt idx="53">
                  <c:v>-12038</c:v>
                </c:pt>
                <c:pt idx="54">
                  <c:v>-11997</c:v>
                </c:pt>
                <c:pt idx="55">
                  <c:v>-11990</c:v>
                </c:pt>
                <c:pt idx="56">
                  <c:v>-11909.5</c:v>
                </c:pt>
                <c:pt idx="57">
                  <c:v>-11896</c:v>
                </c:pt>
                <c:pt idx="58">
                  <c:v>-11382.5</c:v>
                </c:pt>
                <c:pt idx="59">
                  <c:v>-10826</c:v>
                </c:pt>
                <c:pt idx="60">
                  <c:v>-10790</c:v>
                </c:pt>
                <c:pt idx="61">
                  <c:v>-6524</c:v>
                </c:pt>
                <c:pt idx="62">
                  <c:v>-6479.5</c:v>
                </c:pt>
                <c:pt idx="63">
                  <c:v>-6455.5</c:v>
                </c:pt>
                <c:pt idx="64">
                  <c:v>-6339</c:v>
                </c:pt>
                <c:pt idx="65">
                  <c:v>-4597</c:v>
                </c:pt>
                <c:pt idx="66">
                  <c:v>-4597</c:v>
                </c:pt>
                <c:pt idx="67">
                  <c:v>-4597</c:v>
                </c:pt>
                <c:pt idx="68">
                  <c:v>-3933</c:v>
                </c:pt>
                <c:pt idx="69">
                  <c:v>-3932.5</c:v>
                </c:pt>
                <c:pt idx="70">
                  <c:v>-2170.5</c:v>
                </c:pt>
                <c:pt idx="71">
                  <c:v>-2083</c:v>
                </c:pt>
                <c:pt idx="72">
                  <c:v>-1566.5</c:v>
                </c:pt>
                <c:pt idx="73">
                  <c:v>-1544</c:v>
                </c:pt>
                <c:pt idx="74">
                  <c:v>-1467</c:v>
                </c:pt>
                <c:pt idx="75">
                  <c:v>-1412</c:v>
                </c:pt>
                <c:pt idx="76">
                  <c:v>-1215</c:v>
                </c:pt>
                <c:pt idx="77">
                  <c:v>-1215</c:v>
                </c:pt>
                <c:pt idx="78">
                  <c:v>-1056</c:v>
                </c:pt>
                <c:pt idx="79">
                  <c:v>-780</c:v>
                </c:pt>
                <c:pt idx="80">
                  <c:v>-696.5</c:v>
                </c:pt>
                <c:pt idx="81">
                  <c:v>-696.5</c:v>
                </c:pt>
                <c:pt idx="82">
                  <c:v>-248</c:v>
                </c:pt>
                <c:pt idx="83">
                  <c:v>-176.5</c:v>
                </c:pt>
                <c:pt idx="84">
                  <c:v>-137</c:v>
                </c:pt>
                <c:pt idx="85">
                  <c:v>-125</c:v>
                </c:pt>
                <c:pt idx="86">
                  <c:v>-68.5</c:v>
                </c:pt>
                <c:pt idx="87">
                  <c:v>-25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363</c:v>
                </c:pt>
                <c:pt idx="92">
                  <c:v>1138.5</c:v>
                </c:pt>
                <c:pt idx="93">
                  <c:v>1166</c:v>
                </c:pt>
                <c:pt idx="94">
                  <c:v>1686</c:v>
                </c:pt>
                <c:pt idx="95">
                  <c:v>1854</c:v>
                </c:pt>
                <c:pt idx="96">
                  <c:v>2225</c:v>
                </c:pt>
                <c:pt idx="97">
                  <c:v>2949</c:v>
                </c:pt>
                <c:pt idx="98">
                  <c:v>3584</c:v>
                </c:pt>
                <c:pt idx="99">
                  <c:v>4380</c:v>
                </c:pt>
                <c:pt idx="100">
                  <c:v>6037.5</c:v>
                </c:pt>
                <c:pt idx="101">
                  <c:v>6053</c:v>
                </c:pt>
                <c:pt idx="102">
                  <c:v>6089</c:v>
                </c:pt>
                <c:pt idx="103">
                  <c:v>6214</c:v>
                </c:pt>
                <c:pt idx="104">
                  <c:v>6222.5</c:v>
                </c:pt>
                <c:pt idx="105">
                  <c:v>6234.5</c:v>
                </c:pt>
                <c:pt idx="106">
                  <c:v>6238</c:v>
                </c:pt>
                <c:pt idx="107">
                  <c:v>6617.5</c:v>
                </c:pt>
                <c:pt idx="108">
                  <c:v>6681</c:v>
                </c:pt>
                <c:pt idx="109">
                  <c:v>6681</c:v>
                </c:pt>
                <c:pt idx="110">
                  <c:v>6732.5</c:v>
                </c:pt>
                <c:pt idx="111">
                  <c:v>6741</c:v>
                </c:pt>
                <c:pt idx="112">
                  <c:v>6753</c:v>
                </c:pt>
                <c:pt idx="113">
                  <c:v>6811.5</c:v>
                </c:pt>
                <c:pt idx="114">
                  <c:v>6825</c:v>
                </c:pt>
                <c:pt idx="115">
                  <c:v>6869.5</c:v>
                </c:pt>
                <c:pt idx="116">
                  <c:v>7292</c:v>
                </c:pt>
                <c:pt idx="117">
                  <c:v>7300.5</c:v>
                </c:pt>
                <c:pt idx="118">
                  <c:v>7304</c:v>
                </c:pt>
                <c:pt idx="119">
                  <c:v>7333</c:v>
                </c:pt>
                <c:pt idx="120">
                  <c:v>7345</c:v>
                </c:pt>
                <c:pt idx="121">
                  <c:v>7448</c:v>
                </c:pt>
                <c:pt idx="122">
                  <c:v>7472</c:v>
                </c:pt>
                <c:pt idx="123">
                  <c:v>7583</c:v>
                </c:pt>
                <c:pt idx="124">
                  <c:v>7902</c:v>
                </c:pt>
                <c:pt idx="125">
                  <c:v>8006</c:v>
                </c:pt>
                <c:pt idx="126">
                  <c:v>8627</c:v>
                </c:pt>
                <c:pt idx="127">
                  <c:v>8663</c:v>
                </c:pt>
                <c:pt idx="128">
                  <c:v>8735</c:v>
                </c:pt>
                <c:pt idx="129">
                  <c:v>10337</c:v>
                </c:pt>
                <c:pt idx="130">
                  <c:v>10441</c:v>
                </c:pt>
                <c:pt idx="131">
                  <c:v>11068</c:v>
                </c:pt>
                <c:pt idx="132">
                  <c:v>12867.5</c:v>
                </c:pt>
                <c:pt idx="133">
                  <c:v>12967</c:v>
                </c:pt>
                <c:pt idx="134">
                  <c:v>12970.5</c:v>
                </c:pt>
                <c:pt idx="135">
                  <c:v>12972</c:v>
                </c:pt>
                <c:pt idx="136">
                  <c:v>13463</c:v>
                </c:pt>
                <c:pt idx="137">
                  <c:v>13562.5</c:v>
                </c:pt>
                <c:pt idx="138">
                  <c:v>13570</c:v>
                </c:pt>
                <c:pt idx="139">
                  <c:v>14263</c:v>
                </c:pt>
                <c:pt idx="140">
                  <c:v>14820.5</c:v>
                </c:pt>
                <c:pt idx="141">
                  <c:v>14870</c:v>
                </c:pt>
                <c:pt idx="142">
                  <c:v>14927</c:v>
                </c:pt>
                <c:pt idx="143">
                  <c:v>15260</c:v>
                </c:pt>
                <c:pt idx="144">
                  <c:v>15533</c:v>
                </c:pt>
                <c:pt idx="145">
                  <c:v>15538</c:v>
                </c:pt>
                <c:pt idx="146">
                  <c:v>15553</c:v>
                </c:pt>
                <c:pt idx="147">
                  <c:v>15580</c:v>
                </c:pt>
                <c:pt idx="148">
                  <c:v>16053</c:v>
                </c:pt>
                <c:pt idx="149">
                  <c:v>16071</c:v>
                </c:pt>
                <c:pt idx="150">
                  <c:v>16167.5</c:v>
                </c:pt>
                <c:pt idx="151">
                  <c:v>16173</c:v>
                </c:pt>
                <c:pt idx="152">
                  <c:v>16214</c:v>
                </c:pt>
                <c:pt idx="153">
                  <c:v>16281</c:v>
                </c:pt>
                <c:pt idx="154">
                  <c:v>16615.5</c:v>
                </c:pt>
                <c:pt idx="155">
                  <c:v>16620.5</c:v>
                </c:pt>
                <c:pt idx="156">
                  <c:v>16641</c:v>
                </c:pt>
                <c:pt idx="157">
                  <c:v>16643</c:v>
                </c:pt>
                <c:pt idx="158">
                  <c:v>16644.5</c:v>
                </c:pt>
                <c:pt idx="159">
                  <c:v>16667</c:v>
                </c:pt>
                <c:pt idx="160">
                  <c:v>16672</c:v>
                </c:pt>
                <c:pt idx="161">
                  <c:v>16693</c:v>
                </c:pt>
                <c:pt idx="162">
                  <c:v>16720</c:v>
                </c:pt>
                <c:pt idx="163">
                  <c:v>16730.5</c:v>
                </c:pt>
                <c:pt idx="164">
                  <c:v>16730.5</c:v>
                </c:pt>
                <c:pt idx="165">
                  <c:v>16780</c:v>
                </c:pt>
                <c:pt idx="166">
                  <c:v>16787</c:v>
                </c:pt>
                <c:pt idx="167">
                  <c:v>16792</c:v>
                </c:pt>
                <c:pt idx="168">
                  <c:v>16845</c:v>
                </c:pt>
                <c:pt idx="169">
                  <c:v>16848.5</c:v>
                </c:pt>
                <c:pt idx="170">
                  <c:v>16852</c:v>
                </c:pt>
                <c:pt idx="171">
                  <c:v>16862.5</c:v>
                </c:pt>
                <c:pt idx="172">
                  <c:v>17272.5</c:v>
                </c:pt>
                <c:pt idx="173">
                  <c:v>17307</c:v>
                </c:pt>
                <c:pt idx="174">
                  <c:v>17310.5</c:v>
                </c:pt>
                <c:pt idx="175">
                  <c:v>17319</c:v>
                </c:pt>
                <c:pt idx="176">
                  <c:v>17327.5</c:v>
                </c:pt>
                <c:pt idx="177">
                  <c:v>17343</c:v>
                </c:pt>
                <c:pt idx="178">
                  <c:v>17430.5</c:v>
                </c:pt>
                <c:pt idx="179">
                  <c:v>17452.5</c:v>
                </c:pt>
                <c:pt idx="180">
                  <c:v>17452.5</c:v>
                </c:pt>
                <c:pt idx="181">
                  <c:v>17484</c:v>
                </c:pt>
                <c:pt idx="182">
                  <c:v>17786</c:v>
                </c:pt>
                <c:pt idx="183">
                  <c:v>17807</c:v>
                </c:pt>
                <c:pt idx="184">
                  <c:v>17855</c:v>
                </c:pt>
                <c:pt idx="185">
                  <c:v>17890</c:v>
                </c:pt>
                <c:pt idx="186">
                  <c:v>17890.5</c:v>
                </c:pt>
                <c:pt idx="187">
                  <c:v>17890.5</c:v>
                </c:pt>
                <c:pt idx="188">
                  <c:v>17890.5</c:v>
                </c:pt>
                <c:pt idx="189">
                  <c:v>18005</c:v>
                </c:pt>
                <c:pt idx="190">
                  <c:v>18087.5</c:v>
                </c:pt>
                <c:pt idx="191">
                  <c:v>18087.5</c:v>
                </c:pt>
                <c:pt idx="192">
                  <c:v>18099.5</c:v>
                </c:pt>
                <c:pt idx="193">
                  <c:v>18494.5</c:v>
                </c:pt>
                <c:pt idx="194">
                  <c:v>18494.5</c:v>
                </c:pt>
                <c:pt idx="195">
                  <c:v>18494.5</c:v>
                </c:pt>
                <c:pt idx="196">
                  <c:v>18495</c:v>
                </c:pt>
                <c:pt idx="197">
                  <c:v>18606</c:v>
                </c:pt>
                <c:pt idx="198">
                  <c:v>18609.5</c:v>
                </c:pt>
                <c:pt idx="199">
                  <c:v>18618</c:v>
                </c:pt>
                <c:pt idx="200">
                  <c:v>18651</c:v>
                </c:pt>
                <c:pt idx="201">
                  <c:v>18710.5</c:v>
                </c:pt>
                <c:pt idx="202">
                  <c:v>18710.5</c:v>
                </c:pt>
                <c:pt idx="203">
                  <c:v>18710.5</c:v>
                </c:pt>
                <c:pt idx="204">
                  <c:v>19069.5</c:v>
                </c:pt>
                <c:pt idx="205">
                  <c:v>19081.5</c:v>
                </c:pt>
                <c:pt idx="206">
                  <c:v>19105.5</c:v>
                </c:pt>
                <c:pt idx="207">
                  <c:v>19114</c:v>
                </c:pt>
                <c:pt idx="208">
                  <c:v>19122.5</c:v>
                </c:pt>
                <c:pt idx="209">
                  <c:v>19122.5</c:v>
                </c:pt>
                <c:pt idx="210">
                  <c:v>19153.5</c:v>
                </c:pt>
                <c:pt idx="211">
                  <c:v>19153.5</c:v>
                </c:pt>
                <c:pt idx="212">
                  <c:v>19257</c:v>
                </c:pt>
                <c:pt idx="213">
                  <c:v>19282</c:v>
                </c:pt>
                <c:pt idx="214">
                  <c:v>19282</c:v>
                </c:pt>
                <c:pt idx="215">
                  <c:v>19282</c:v>
                </c:pt>
                <c:pt idx="216">
                  <c:v>19285</c:v>
                </c:pt>
                <c:pt idx="217">
                  <c:v>19297</c:v>
                </c:pt>
                <c:pt idx="218">
                  <c:v>19314.5</c:v>
                </c:pt>
                <c:pt idx="219">
                  <c:v>19321.5</c:v>
                </c:pt>
                <c:pt idx="220">
                  <c:v>19321.5</c:v>
                </c:pt>
                <c:pt idx="221">
                  <c:v>19321.5</c:v>
                </c:pt>
                <c:pt idx="222">
                  <c:v>19337</c:v>
                </c:pt>
                <c:pt idx="223">
                  <c:v>19746</c:v>
                </c:pt>
                <c:pt idx="224">
                  <c:v>19754</c:v>
                </c:pt>
                <c:pt idx="225">
                  <c:v>19770</c:v>
                </c:pt>
                <c:pt idx="226">
                  <c:v>19805.5</c:v>
                </c:pt>
                <c:pt idx="227">
                  <c:v>19824.5</c:v>
                </c:pt>
                <c:pt idx="228">
                  <c:v>19824.5</c:v>
                </c:pt>
                <c:pt idx="229">
                  <c:v>19854</c:v>
                </c:pt>
                <c:pt idx="230">
                  <c:v>19871</c:v>
                </c:pt>
                <c:pt idx="231">
                  <c:v>19896.5</c:v>
                </c:pt>
                <c:pt idx="232">
                  <c:v>19896.5</c:v>
                </c:pt>
                <c:pt idx="233">
                  <c:v>19914</c:v>
                </c:pt>
                <c:pt idx="234">
                  <c:v>19951.5</c:v>
                </c:pt>
                <c:pt idx="235">
                  <c:v>19951.5</c:v>
                </c:pt>
                <c:pt idx="236">
                  <c:v>19989</c:v>
                </c:pt>
                <c:pt idx="237">
                  <c:v>20013</c:v>
                </c:pt>
                <c:pt idx="238">
                  <c:v>20364.5</c:v>
                </c:pt>
                <c:pt idx="239">
                  <c:v>20432</c:v>
                </c:pt>
                <c:pt idx="240">
                  <c:v>20460.5</c:v>
                </c:pt>
                <c:pt idx="241">
                  <c:v>20461</c:v>
                </c:pt>
                <c:pt idx="242">
                  <c:v>20462</c:v>
                </c:pt>
                <c:pt idx="243">
                  <c:v>20473</c:v>
                </c:pt>
                <c:pt idx="244">
                  <c:v>20476.5</c:v>
                </c:pt>
                <c:pt idx="245">
                  <c:v>20492</c:v>
                </c:pt>
                <c:pt idx="246">
                  <c:v>20495.5</c:v>
                </c:pt>
                <c:pt idx="247">
                  <c:v>20497</c:v>
                </c:pt>
                <c:pt idx="248">
                  <c:v>20523</c:v>
                </c:pt>
                <c:pt idx="249">
                  <c:v>20524.5</c:v>
                </c:pt>
                <c:pt idx="250">
                  <c:v>20533</c:v>
                </c:pt>
                <c:pt idx="251">
                  <c:v>20533</c:v>
                </c:pt>
                <c:pt idx="252">
                  <c:v>20533</c:v>
                </c:pt>
                <c:pt idx="253">
                  <c:v>20540</c:v>
                </c:pt>
                <c:pt idx="254">
                  <c:v>20548.5</c:v>
                </c:pt>
                <c:pt idx="255">
                  <c:v>20554</c:v>
                </c:pt>
                <c:pt idx="256">
                  <c:v>20554</c:v>
                </c:pt>
                <c:pt idx="257">
                  <c:v>20557</c:v>
                </c:pt>
                <c:pt idx="258">
                  <c:v>20560.5</c:v>
                </c:pt>
                <c:pt idx="259">
                  <c:v>20617</c:v>
                </c:pt>
                <c:pt idx="260">
                  <c:v>21003.5</c:v>
                </c:pt>
                <c:pt idx="261">
                  <c:v>21036</c:v>
                </c:pt>
                <c:pt idx="262">
                  <c:v>21183.5</c:v>
                </c:pt>
                <c:pt idx="263">
                  <c:v>21189</c:v>
                </c:pt>
                <c:pt idx="264">
                  <c:v>21707.5</c:v>
                </c:pt>
                <c:pt idx="265">
                  <c:v>21707.5</c:v>
                </c:pt>
                <c:pt idx="266">
                  <c:v>21707.5</c:v>
                </c:pt>
                <c:pt idx="267">
                  <c:v>21707.5</c:v>
                </c:pt>
                <c:pt idx="268">
                  <c:v>21707.5</c:v>
                </c:pt>
                <c:pt idx="269">
                  <c:v>21709</c:v>
                </c:pt>
                <c:pt idx="270">
                  <c:v>21709</c:v>
                </c:pt>
                <c:pt idx="271">
                  <c:v>21709</c:v>
                </c:pt>
                <c:pt idx="272">
                  <c:v>21709</c:v>
                </c:pt>
                <c:pt idx="273">
                  <c:v>21709</c:v>
                </c:pt>
                <c:pt idx="274">
                  <c:v>21709</c:v>
                </c:pt>
                <c:pt idx="275">
                  <c:v>21748</c:v>
                </c:pt>
                <c:pt idx="276">
                  <c:v>21748</c:v>
                </c:pt>
                <c:pt idx="277">
                  <c:v>21748</c:v>
                </c:pt>
                <c:pt idx="278">
                  <c:v>21800</c:v>
                </c:pt>
                <c:pt idx="279">
                  <c:v>21800</c:v>
                </c:pt>
                <c:pt idx="280">
                  <c:v>21800</c:v>
                </c:pt>
                <c:pt idx="281">
                  <c:v>21800</c:v>
                </c:pt>
                <c:pt idx="282">
                  <c:v>21800</c:v>
                </c:pt>
                <c:pt idx="283">
                  <c:v>21800</c:v>
                </c:pt>
                <c:pt idx="284">
                  <c:v>21805</c:v>
                </c:pt>
                <c:pt idx="285">
                  <c:v>21829</c:v>
                </c:pt>
                <c:pt idx="286">
                  <c:v>21832.5</c:v>
                </c:pt>
                <c:pt idx="287">
                  <c:v>21832.5</c:v>
                </c:pt>
                <c:pt idx="288">
                  <c:v>21832.5</c:v>
                </c:pt>
                <c:pt idx="289">
                  <c:v>21832.5</c:v>
                </c:pt>
                <c:pt idx="290">
                  <c:v>21832.5</c:v>
                </c:pt>
                <c:pt idx="291">
                  <c:v>21832.5</c:v>
                </c:pt>
                <c:pt idx="292">
                  <c:v>21836</c:v>
                </c:pt>
                <c:pt idx="293">
                  <c:v>21836</c:v>
                </c:pt>
                <c:pt idx="294">
                  <c:v>21836</c:v>
                </c:pt>
                <c:pt idx="295">
                  <c:v>21836</c:v>
                </c:pt>
                <c:pt idx="296">
                  <c:v>21836</c:v>
                </c:pt>
                <c:pt idx="297">
                  <c:v>21836</c:v>
                </c:pt>
                <c:pt idx="298">
                  <c:v>21839.5</c:v>
                </c:pt>
                <c:pt idx="299">
                  <c:v>21839.5</c:v>
                </c:pt>
                <c:pt idx="300">
                  <c:v>21839.5</c:v>
                </c:pt>
                <c:pt idx="301">
                  <c:v>21839.5</c:v>
                </c:pt>
                <c:pt idx="302">
                  <c:v>21839.5</c:v>
                </c:pt>
                <c:pt idx="303">
                  <c:v>21839.5</c:v>
                </c:pt>
                <c:pt idx="304">
                  <c:v>21848</c:v>
                </c:pt>
                <c:pt idx="305">
                  <c:v>21848</c:v>
                </c:pt>
                <c:pt idx="306">
                  <c:v>21848</c:v>
                </c:pt>
                <c:pt idx="307">
                  <c:v>21848</c:v>
                </c:pt>
                <c:pt idx="308">
                  <c:v>21848</c:v>
                </c:pt>
                <c:pt idx="309">
                  <c:v>21848</c:v>
                </c:pt>
                <c:pt idx="310">
                  <c:v>22247.5</c:v>
                </c:pt>
                <c:pt idx="311">
                  <c:v>22332</c:v>
                </c:pt>
                <c:pt idx="312">
                  <c:v>22332</c:v>
                </c:pt>
                <c:pt idx="313">
                  <c:v>22332</c:v>
                </c:pt>
                <c:pt idx="314">
                  <c:v>22332</c:v>
                </c:pt>
                <c:pt idx="315">
                  <c:v>22332</c:v>
                </c:pt>
                <c:pt idx="316">
                  <c:v>22332</c:v>
                </c:pt>
                <c:pt idx="317">
                  <c:v>22429.5</c:v>
                </c:pt>
                <c:pt idx="318">
                  <c:v>22451.5</c:v>
                </c:pt>
                <c:pt idx="319">
                  <c:v>22470.5</c:v>
                </c:pt>
                <c:pt idx="320">
                  <c:v>22471</c:v>
                </c:pt>
                <c:pt idx="321">
                  <c:v>22471</c:v>
                </c:pt>
                <c:pt idx="322">
                  <c:v>22471</c:v>
                </c:pt>
                <c:pt idx="323">
                  <c:v>22471</c:v>
                </c:pt>
                <c:pt idx="324">
                  <c:v>22471</c:v>
                </c:pt>
                <c:pt idx="325">
                  <c:v>22471</c:v>
                </c:pt>
                <c:pt idx="326">
                  <c:v>22494.5</c:v>
                </c:pt>
                <c:pt idx="327">
                  <c:v>22894.5</c:v>
                </c:pt>
                <c:pt idx="328">
                  <c:v>22903</c:v>
                </c:pt>
                <c:pt idx="329">
                  <c:v>22950</c:v>
                </c:pt>
                <c:pt idx="330">
                  <c:v>22987</c:v>
                </c:pt>
                <c:pt idx="331">
                  <c:v>22989</c:v>
                </c:pt>
                <c:pt idx="332">
                  <c:v>23015</c:v>
                </c:pt>
                <c:pt idx="333">
                  <c:v>23015</c:v>
                </c:pt>
                <c:pt idx="334">
                  <c:v>23015</c:v>
                </c:pt>
                <c:pt idx="335">
                  <c:v>23030.5</c:v>
                </c:pt>
                <c:pt idx="336">
                  <c:v>23030.5</c:v>
                </c:pt>
                <c:pt idx="337">
                  <c:v>23030.5</c:v>
                </c:pt>
                <c:pt idx="338">
                  <c:v>23031.5</c:v>
                </c:pt>
                <c:pt idx="339">
                  <c:v>23035</c:v>
                </c:pt>
                <c:pt idx="340">
                  <c:v>23047.5</c:v>
                </c:pt>
                <c:pt idx="341">
                  <c:v>23047.5</c:v>
                </c:pt>
                <c:pt idx="342">
                  <c:v>23047.5</c:v>
                </c:pt>
                <c:pt idx="343">
                  <c:v>23071.5</c:v>
                </c:pt>
                <c:pt idx="344">
                  <c:v>23071.5</c:v>
                </c:pt>
                <c:pt idx="345">
                  <c:v>23071.5</c:v>
                </c:pt>
                <c:pt idx="346">
                  <c:v>23098.5</c:v>
                </c:pt>
                <c:pt idx="347">
                  <c:v>23140</c:v>
                </c:pt>
                <c:pt idx="348">
                  <c:v>23429</c:v>
                </c:pt>
                <c:pt idx="349">
                  <c:v>23549</c:v>
                </c:pt>
                <c:pt idx="350">
                  <c:v>23557</c:v>
                </c:pt>
                <c:pt idx="351">
                  <c:v>23751</c:v>
                </c:pt>
                <c:pt idx="352">
                  <c:v>24100</c:v>
                </c:pt>
                <c:pt idx="353">
                  <c:v>24105</c:v>
                </c:pt>
                <c:pt idx="354">
                  <c:v>24121.5</c:v>
                </c:pt>
                <c:pt idx="355">
                  <c:v>24157.5</c:v>
                </c:pt>
                <c:pt idx="356">
                  <c:v>24728</c:v>
                </c:pt>
                <c:pt idx="357">
                  <c:v>24745</c:v>
                </c:pt>
                <c:pt idx="358">
                  <c:v>24834</c:v>
                </c:pt>
                <c:pt idx="359">
                  <c:v>25469</c:v>
                </c:pt>
                <c:pt idx="360">
                  <c:v>25943</c:v>
                </c:pt>
                <c:pt idx="361">
                  <c:v>26028</c:v>
                </c:pt>
                <c:pt idx="362">
                  <c:v>26068</c:v>
                </c:pt>
                <c:pt idx="363">
                  <c:v>26193</c:v>
                </c:pt>
                <c:pt idx="364">
                  <c:v>26624</c:v>
                </c:pt>
                <c:pt idx="365">
                  <c:v>26634.5</c:v>
                </c:pt>
                <c:pt idx="366">
                  <c:v>26648.5</c:v>
                </c:pt>
                <c:pt idx="367">
                  <c:v>26783</c:v>
                </c:pt>
                <c:pt idx="368">
                  <c:v>27326</c:v>
                </c:pt>
                <c:pt idx="369">
                  <c:v>27377</c:v>
                </c:pt>
                <c:pt idx="370">
                  <c:v>27389</c:v>
                </c:pt>
                <c:pt idx="371">
                  <c:v>27882</c:v>
                </c:pt>
                <c:pt idx="372">
                  <c:v>27998</c:v>
                </c:pt>
                <c:pt idx="373">
                  <c:v>28175</c:v>
                </c:pt>
              </c:numCache>
            </c:numRef>
          </c:xVal>
          <c:yVal>
            <c:numRef>
              <c:f>Active!$K$21:$K$923</c:f>
              <c:numCache>
                <c:formatCode>General</c:formatCode>
                <c:ptCount val="903"/>
                <c:pt idx="90">
                  <c:v>0</c:v>
                </c:pt>
                <c:pt idx="113">
                  <c:v>2.5970000060624443E-3</c:v>
                </c:pt>
                <c:pt idx="131">
                  <c:v>2.3403999999572989E-2</c:v>
                </c:pt>
                <c:pt idx="138">
                  <c:v>3.7290000007487833E-2</c:v>
                </c:pt>
                <c:pt idx="139">
                  <c:v>4.381400000420399E-2</c:v>
                </c:pt>
                <c:pt idx="140">
                  <c:v>3.9199000006192364E-2</c:v>
                </c:pt>
                <c:pt idx="141">
                  <c:v>3.7760000006528571E-2</c:v>
                </c:pt>
                <c:pt idx="142">
                  <c:v>3.7506000000576023E-2</c:v>
                </c:pt>
                <c:pt idx="143">
                  <c:v>4.1079999995417893E-2</c:v>
                </c:pt>
                <c:pt idx="144">
                  <c:v>4.1574000002583489E-2</c:v>
                </c:pt>
                <c:pt idx="145">
                  <c:v>4.4164000006276183E-2</c:v>
                </c:pt>
                <c:pt idx="147">
                  <c:v>4.5740000001387671E-2</c:v>
                </c:pt>
                <c:pt idx="148">
                  <c:v>5.4034000007959548E-2</c:v>
                </c:pt>
                <c:pt idx="149">
                  <c:v>5.2538000003551133E-2</c:v>
                </c:pt>
                <c:pt idx="150">
                  <c:v>5.656499999895459E-2</c:v>
                </c:pt>
                <c:pt idx="151">
                  <c:v>5.239399999845773E-2</c:v>
                </c:pt>
                <c:pt idx="152">
                  <c:v>5.3592000003845897E-2</c:v>
                </c:pt>
                <c:pt idx="153">
                  <c:v>5.2217999997083098E-2</c:v>
                </c:pt>
                <c:pt idx="155">
                  <c:v>4.8899000001256354E-2</c:v>
                </c:pt>
                <c:pt idx="159">
                  <c:v>5.3426000005856622E-2</c:v>
                </c:pt>
                <c:pt idx="160">
                  <c:v>4.7815999998420011E-2</c:v>
                </c:pt>
                <c:pt idx="161">
                  <c:v>4.6754000002692919E-2</c:v>
                </c:pt>
                <c:pt idx="163">
                  <c:v>4.8079000000143424E-2</c:v>
                </c:pt>
                <c:pt idx="164">
                  <c:v>4.8868999998376239E-2</c:v>
                </c:pt>
                <c:pt idx="166">
                  <c:v>4.7286000000895001E-2</c:v>
                </c:pt>
                <c:pt idx="167">
                  <c:v>4.7176000007311814E-2</c:v>
                </c:pt>
                <c:pt idx="168">
                  <c:v>4.7310000001743902E-2</c:v>
                </c:pt>
                <c:pt idx="169">
                  <c:v>4.9083000005339272E-2</c:v>
                </c:pt>
                <c:pt idx="172">
                  <c:v>5.1055000003543682E-2</c:v>
                </c:pt>
                <c:pt idx="173">
                  <c:v>5.0946000003023073E-2</c:v>
                </c:pt>
                <c:pt idx="174">
                  <c:v>5.1929000001109671E-2</c:v>
                </c:pt>
                <c:pt idx="175">
                  <c:v>5.0082000008842442E-2</c:v>
                </c:pt>
                <c:pt idx="177">
                  <c:v>5.1954000002297107E-2</c:v>
                </c:pt>
                <c:pt idx="179">
                  <c:v>5.3055000003951136E-2</c:v>
                </c:pt>
                <c:pt idx="180">
                  <c:v>5.3095000002940651E-2</c:v>
                </c:pt>
                <c:pt idx="181">
                  <c:v>5.1652000001922715E-2</c:v>
                </c:pt>
                <c:pt idx="183">
                  <c:v>5.7046000001719221E-2</c:v>
                </c:pt>
                <c:pt idx="184">
                  <c:v>5.8089999998628628E-2</c:v>
                </c:pt>
                <c:pt idx="185">
                  <c:v>5.8720000000903383E-2</c:v>
                </c:pt>
                <c:pt idx="186">
                  <c:v>5.9109000001626555E-2</c:v>
                </c:pt>
                <c:pt idx="187">
                  <c:v>6.0788999995565973E-2</c:v>
                </c:pt>
                <c:pt idx="188">
                  <c:v>6.1798999995517079E-2</c:v>
                </c:pt>
                <c:pt idx="189">
                  <c:v>5.8690000005299225E-2</c:v>
                </c:pt>
                <c:pt idx="190">
                  <c:v>6.3715000003867317E-2</c:v>
                </c:pt>
                <c:pt idx="191">
                  <c:v>6.4315000003261957E-2</c:v>
                </c:pt>
                <c:pt idx="193">
                  <c:v>6.2621000004583038E-2</c:v>
                </c:pt>
                <c:pt idx="194">
                  <c:v>6.3121000006503891E-2</c:v>
                </c:pt>
                <c:pt idx="195">
                  <c:v>6.4521000007516704E-2</c:v>
                </c:pt>
                <c:pt idx="196">
                  <c:v>6.1910000003990717E-2</c:v>
                </c:pt>
                <c:pt idx="197">
                  <c:v>5.9468000006745569E-2</c:v>
                </c:pt>
                <c:pt idx="198">
                  <c:v>7.1341000002576038E-2</c:v>
                </c:pt>
                <c:pt idx="199">
                  <c:v>6.0504000000946689E-2</c:v>
                </c:pt>
                <c:pt idx="200">
                  <c:v>6.1678000005485956E-2</c:v>
                </c:pt>
                <c:pt idx="201">
                  <c:v>6.1299000000872184E-2</c:v>
                </c:pt>
                <c:pt idx="202">
                  <c:v>6.2099000002490357E-2</c:v>
                </c:pt>
                <c:pt idx="203">
                  <c:v>6.2599000004411209E-2</c:v>
                </c:pt>
                <c:pt idx="204">
                  <c:v>5.742100000497885E-2</c:v>
                </c:pt>
                <c:pt idx="205">
                  <c:v>5.8657000001403503E-2</c:v>
                </c:pt>
                <c:pt idx="207">
                  <c:v>5.8292000008805189E-2</c:v>
                </c:pt>
                <c:pt idx="208">
                  <c:v>5.6765000001178123E-2</c:v>
                </c:pt>
                <c:pt idx="209">
                  <c:v>5.7464999998046551E-2</c:v>
                </c:pt>
                <c:pt idx="210">
                  <c:v>5.8143000002019107E-2</c:v>
                </c:pt>
                <c:pt idx="211">
                  <c:v>5.894300000363728E-2</c:v>
                </c:pt>
                <c:pt idx="212">
                  <c:v>5.9346000001823995E-2</c:v>
                </c:pt>
                <c:pt idx="213">
                  <c:v>5.8956000000762288E-2</c:v>
                </c:pt>
                <c:pt idx="214">
                  <c:v>5.9256000000459608E-2</c:v>
                </c:pt>
                <c:pt idx="215">
                  <c:v>5.9356000005209353E-2</c:v>
                </c:pt>
                <c:pt idx="216">
                  <c:v>5.9530000005906913E-2</c:v>
                </c:pt>
                <c:pt idx="217">
                  <c:v>5.7765999998082407E-2</c:v>
                </c:pt>
                <c:pt idx="218">
                  <c:v>6.0631000000284985E-2</c:v>
                </c:pt>
                <c:pt idx="219">
                  <c:v>6.1327000003075227E-2</c:v>
                </c:pt>
                <c:pt idx="220">
                  <c:v>6.242700000439072E-2</c:v>
                </c:pt>
                <c:pt idx="221">
                  <c:v>6.2476999999489635E-2</c:v>
                </c:pt>
                <c:pt idx="222">
                  <c:v>5.938600000081351E-2</c:v>
                </c:pt>
                <c:pt idx="223">
                  <c:v>6.4688000005844515E-2</c:v>
                </c:pt>
                <c:pt idx="224">
                  <c:v>6.5112000003864523E-2</c:v>
                </c:pt>
                <c:pt idx="225">
                  <c:v>6.5060000000812579E-2</c:v>
                </c:pt>
                <c:pt idx="227">
                  <c:v>6.7910999998275656E-2</c:v>
                </c:pt>
                <c:pt idx="228">
                  <c:v>6.7910999998275656E-2</c:v>
                </c:pt>
                <c:pt idx="229">
                  <c:v>6.5512000008311588E-2</c:v>
                </c:pt>
                <c:pt idx="230">
                  <c:v>6.6338000004179776E-2</c:v>
                </c:pt>
                <c:pt idx="231">
                  <c:v>6.732699999702163E-2</c:v>
                </c:pt>
                <c:pt idx="232">
                  <c:v>6.732699999702163E-2</c:v>
                </c:pt>
                <c:pt idx="233">
                  <c:v>6.7892000006395392E-2</c:v>
                </c:pt>
                <c:pt idx="234">
                  <c:v>7.2217000000819098E-2</c:v>
                </c:pt>
                <c:pt idx="235">
                  <c:v>7.2217000000819098E-2</c:v>
                </c:pt>
                <c:pt idx="237">
                  <c:v>7.0834000005561393E-2</c:v>
                </c:pt>
                <c:pt idx="238">
                  <c:v>7.5531000002229121E-2</c:v>
                </c:pt>
                <c:pt idx="240">
                  <c:v>7.7519000005850103E-2</c:v>
                </c:pt>
                <c:pt idx="241">
                  <c:v>7.4857999999949243E-2</c:v>
                </c:pt>
                <c:pt idx="242">
                  <c:v>7.4436000002606306E-2</c:v>
                </c:pt>
                <c:pt idx="243">
                  <c:v>7.5993999998900108E-2</c:v>
                </c:pt>
                <c:pt idx="244">
                  <c:v>7.7167000003100839E-2</c:v>
                </c:pt>
                <c:pt idx="246">
                  <c:v>7.0949000000837259E-2</c:v>
                </c:pt>
                <c:pt idx="247">
                  <c:v>7.3365999996894971E-2</c:v>
                </c:pt>
                <c:pt idx="248">
                  <c:v>7.4293999998189975E-2</c:v>
                </c:pt>
                <c:pt idx="249">
                  <c:v>7.5911000007181428E-2</c:v>
                </c:pt>
                <c:pt idx="250">
                  <c:v>7.3674000006576534E-2</c:v>
                </c:pt>
                <c:pt idx="251">
                  <c:v>7.4574000005668495E-2</c:v>
                </c:pt>
                <c:pt idx="252">
                  <c:v>7.4774000007892027E-2</c:v>
                </c:pt>
                <c:pt idx="253">
                  <c:v>7.3220000005676411E-2</c:v>
                </c:pt>
                <c:pt idx="254">
                  <c:v>7.6183000004675705E-2</c:v>
                </c:pt>
                <c:pt idx="255">
                  <c:v>7.3512000002665445E-2</c:v>
                </c:pt>
                <c:pt idx="256">
                  <c:v>7.3512000002665445E-2</c:v>
                </c:pt>
                <c:pt idx="257">
                  <c:v>7.3446000002149958E-2</c:v>
                </c:pt>
                <c:pt idx="258">
                  <c:v>7.4719000003824476E-2</c:v>
                </c:pt>
                <c:pt idx="259">
                  <c:v>7.3226000000431668E-2</c:v>
                </c:pt>
                <c:pt idx="263">
                  <c:v>6.784200000402052E-2</c:v>
                </c:pt>
                <c:pt idx="264">
                  <c:v>7.5185000001511071E-2</c:v>
                </c:pt>
                <c:pt idx="265">
                  <c:v>7.5185000001511071E-2</c:v>
                </c:pt>
                <c:pt idx="266">
                  <c:v>7.5385000003734604E-2</c:v>
                </c:pt>
                <c:pt idx="267">
                  <c:v>7.5385000003734604E-2</c:v>
                </c:pt>
                <c:pt idx="268">
                  <c:v>7.5385000003734604E-2</c:v>
                </c:pt>
                <c:pt idx="269">
                  <c:v>7.250200000271434E-2</c:v>
                </c:pt>
                <c:pt idx="270">
                  <c:v>7.250200000271434E-2</c:v>
                </c:pt>
                <c:pt idx="271">
                  <c:v>7.3501999999280088E-2</c:v>
                </c:pt>
                <c:pt idx="272">
                  <c:v>7.3501999999280088E-2</c:v>
                </c:pt>
                <c:pt idx="273">
                  <c:v>7.370200000150362E-2</c:v>
                </c:pt>
                <c:pt idx="274">
                  <c:v>7.370200000150362E-2</c:v>
                </c:pt>
                <c:pt idx="275">
                  <c:v>7.3364000003493857E-2</c:v>
                </c:pt>
                <c:pt idx="276">
                  <c:v>7.3654000007081777E-2</c:v>
                </c:pt>
                <c:pt idx="277">
                  <c:v>7.3964000002888497E-2</c:v>
                </c:pt>
                <c:pt idx="278">
                  <c:v>7.3900000003050081E-2</c:v>
                </c:pt>
                <c:pt idx="279">
                  <c:v>7.3900000003050081E-2</c:v>
                </c:pt>
                <c:pt idx="280">
                  <c:v>7.4500000002444722E-2</c:v>
                </c:pt>
                <c:pt idx="281">
                  <c:v>7.4500000002444722E-2</c:v>
                </c:pt>
                <c:pt idx="282">
                  <c:v>7.5400000001536682E-2</c:v>
                </c:pt>
                <c:pt idx="283">
                  <c:v>7.5400000001536682E-2</c:v>
                </c:pt>
                <c:pt idx="284">
                  <c:v>7.4489999999059364E-2</c:v>
                </c:pt>
                <c:pt idx="285">
                  <c:v>7.5762000000395346E-2</c:v>
                </c:pt>
                <c:pt idx="286">
                  <c:v>7.6935000004596077E-2</c:v>
                </c:pt>
                <c:pt idx="287">
                  <c:v>7.6935000004596077E-2</c:v>
                </c:pt>
                <c:pt idx="288">
                  <c:v>7.7035000002069864E-2</c:v>
                </c:pt>
                <c:pt idx="289">
                  <c:v>7.7035000002069864E-2</c:v>
                </c:pt>
                <c:pt idx="290">
                  <c:v>7.7635000001464505E-2</c:v>
                </c:pt>
                <c:pt idx="291">
                  <c:v>7.7635000001464505E-2</c:v>
                </c:pt>
                <c:pt idx="292">
                  <c:v>7.3708000003534835E-2</c:v>
                </c:pt>
                <c:pt idx="293">
                  <c:v>7.3708000003534835E-2</c:v>
                </c:pt>
                <c:pt idx="294">
                  <c:v>7.4708000000100583E-2</c:v>
                </c:pt>
                <c:pt idx="295">
                  <c:v>7.4708000000100583E-2</c:v>
                </c:pt>
                <c:pt idx="296">
                  <c:v>7.5007999999797903E-2</c:v>
                </c:pt>
                <c:pt idx="297">
                  <c:v>7.5007999999797903E-2</c:v>
                </c:pt>
                <c:pt idx="298">
                  <c:v>7.6680999998643529E-2</c:v>
                </c:pt>
                <c:pt idx="299">
                  <c:v>7.6680999998643529E-2</c:v>
                </c:pt>
                <c:pt idx="300">
                  <c:v>7.6881000000867061E-2</c:v>
                </c:pt>
                <c:pt idx="301">
                  <c:v>7.6881000000867061E-2</c:v>
                </c:pt>
                <c:pt idx="302">
                  <c:v>7.7181000000564381E-2</c:v>
                </c:pt>
                <c:pt idx="303">
                  <c:v>7.7181000000564381E-2</c:v>
                </c:pt>
                <c:pt idx="304">
                  <c:v>7.3744000001170207E-2</c:v>
                </c:pt>
                <c:pt idx="305">
                  <c:v>7.3744000001170207E-2</c:v>
                </c:pt>
                <c:pt idx="306">
                  <c:v>7.454400000278838E-2</c:v>
                </c:pt>
                <c:pt idx="307">
                  <c:v>7.454400000278838E-2</c:v>
                </c:pt>
                <c:pt idx="308">
                  <c:v>7.5644000004103873E-2</c:v>
                </c:pt>
                <c:pt idx="309">
                  <c:v>7.5644000004103873E-2</c:v>
                </c:pt>
                <c:pt idx="310">
                  <c:v>8.5005000000819564E-2</c:v>
                </c:pt>
                <c:pt idx="311">
                  <c:v>8.1896000003325753E-2</c:v>
                </c:pt>
                <c:pt idx="312">
                  <c:v>8.1896000003325753E-2</c:v>
                </c:pt>
                <c:pt idx="313">
                  <c:v>8.2796000002417713E-2</c:v>
                </c:pt>
                <c:pt idx="314">
                  <c:v>8.2796000002417713E-2</c:v>
                </c:pt>
                <c:pt idx="315">
                  <c:v>8.3696000001509674E-2</c:v>
                </c:pt>
                <c:pt idx="316">
                  <c:v>8.3696000001509674E-2</c:v>
                </c:pt>
                <c:pt idx="317">
                  <c:v>8.8401000000885688E-2</c:v>
                </c:pt>
                <c:pt idx="318">
                  <c:v>8.6416999998618849E-2</c:v>
                </c:pt>
                <c:pt idx="319">
                  <c:v>8.6998999999195803E-2</c:v>
                </c:pt>
                <c:pt idx="320">
                  <c:v>8.4338000007846858E-2</c:v>
                </c:pt>
                <c:pt idx="321">
                  <c:v>8.4338000007846858E-2</c:v>
                </c:pt>
                <c:pt idx="322">
                  <c:v>8.4438000005320646E-2</c:v>
                </c:pt>
                <c:pt idx="323">
                  <c:v>8.4438000005320646E-2</c:v>
                </c:pt>
                <c:pt idx="324">
                  <c:v>8.5338000004412606E-2</c:v>
                </c:pt>
                <c:pt idx="325">
                  <c:v>8.5338000004412606E-2</c:v>
                </c:pt>
                <c:pt idx="326">
                  <c:v>8.8070999998308253E-2</c:v>
                </c:pt>
                <c:pt idx="327">
                  <c:v>8.4471000001940411E-2</c:v>
                </c:pt>
                <c:pt idx="328">
                  <c:v>8.0134000003454275E-2</c:v>
                </c:pt>
                <c:pt idx="329">
                  <c:v>8.1200000007811468E-2</c:v>
                </c:pt>
                <c:pt idx="330">
                  <c:v>7.9886000006808899E-2</c:v>
                </c:pt>
                <c:pt idx="331">
                  <c:v>8.0342000001110137E-2</c:v>
                </c:pt>
                <c:pt idx="332">
                  <c:v>7.8869999997550622E-2</c:v>
                </c:pt>
                <c:pt idx="333">
                  <c:v>7.9469999996945262E-2</c:v>
                </c:pt>
                <c:pt idx="334">
                  <c:v>7.9969999998866115E-2</c:v>
                </c:pt>
                <c:pt idx="335">
                  <c:v>7.9879000004439149E-2</c:v>
                </c:pt>
                <c:pt idx="336">
                  <c:v>8.0579000001307577E-2</c:v>
                </c:pt>
                <c:pt idx="337">
                  <c:v>8.0978999998478685E-2</c:v>
                </c:pt>
                <c:pt idx="338">
                  <c:v>8.9357000004383735E-2</c:v>
                </c:pt>
                <c:pt idx="339">
                  <c:v>7.7429999997548293E-2</c:v>
                </c:pt>
                <c:pt idx="340">
                  <c:v>7.8905000002123415E-2</c:v>
                </c:pt>
                <c:pt idx="341">
                  <c:v>8.1505000001925509E-2</c:v>
                </c:pt>
                <c:pt idx="342">
                  <c:v>8.3704999997280538E-2</c:v>
                </c:pt>
                <c:pt idx="343">
                  <c:v>8.1077000002551358E-2</c:v>
                </c:pt>
                <c:pt idx="344">
                  <c:v>8.1177000007301103E-2</c:v>
                </c:pt>
                <c:pt idx="345">
                  <c:v>8.1377000002248678E-2</c:v>
                </c:pt>
                <c:pt idx="346">
                  <c:v>8.088300000235904E-2</c:v>
                </c:pt>
                <c:pt idx="347">
                  <c:v>7.8120000005583279E-2</c:v>
                </c:pt>
                <c:pt idx="348">
                  <c:v>7.9561999998986721E-2</c:v>
                </c:pt>
                <c:pt idx="349">
                  <c:v>8.0922000001010019E-2</c:v>
                </c:pt>
                <c:pt idx="350">
                  <c:v>8.0146000000240747E-2</c:v>
                </c:pt>
                <c:pt idx="351">
                  <c:v>8.3178000000771135E-2</c:v>
                </c:pt>
                <c:pt idx="352">
                  <c:v>8.8600000002770685E-2</c:v>
                </c:pt>
                <c:pt idx="353">
                  <c:v>8.849000000191154E-2</c:v>
                </c:pt>
                <c:pt idx="354">
                  <c:v>8.9376999996602535E-2</c:v>
                </c:pt>
                <c:pt idx="355">
                  <c:v>9.3085000000428408E-2</c:v>
                </c:pt>
                <c:pt idx="356">
                  <c:v>9.4684000003326219E-2</c:v>
                </c:pt>
                <c:pt idx="357">
                  <c:v>9.5210000006773043E-2</c:v>
                </c:pt>
                <c:pt idx="358">
                  <c:v>9.4552000002295244E-2</c:v>
                </c:pt>
                <c:pt idx="359">
                  <c:v>9.038200000213692E-2</c:v>
                </c:pt>
                <c:pt idx="360">
                  <c:v>9.7054000005300622E-2</c:v>
                </c:pt>
                <c:pt idx="361">
                  <c:v>9.8884000006364658E-2</c:v>
                </c:pt>
                <c:pt idx="362">
                  <c:v>9.790400000201771E-2</c:v>
                </c:pt>
                <c:pt idx="363">
                  <c:v>9.9653999997826759E-2</c:v>
                </c:pt>
                <c:pt idx="364">
                  <c:v>0.1062720000045374</c:v>
                </c:pt>
                <c:pt idx="365">
                  <c:v>0.10759099999995669</c:v>
                </c:pt>
                <c:pt idx="367">
                  <c:v>0.10797400000592461</c:v>
                </c:pt>
                <c:pt idx="368">
                  <c:v>0.10302800000499701</c:v>
                </c:pt>
                <c:pt idx="369">
                  <c:v>0.10170600000128616</c:v>
                </c:pt>
                <c:pt idx="370">
                  <c:v>0.10394200000155251</c:v>
                </c:pt>
                <c:pt idx="371">
                  <c:v>0.10559600000124192</c:v>
                </c:pt>
                <c:pt idx="372">
                  <c:v>0.10554400000546593</c:v>
                </c:pt>
                <c:pt idx="373">
                  <c:v>0.10925000000133878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7D5-425D-9AA1-308426E022DE}"/>
            </c:ext>
          </c:extLst>
        </c:ser>
        <c:ser>
          <c:idx val="4"/>
          <c:order val="4"/>
          <c:tx>
            <c:strRef>
              <c:f>Active!$L$20</c:f>
              <c:strCache>
                <c:ptCount val="1"/>
                <c:pt idx="0">
                  <c:v>S4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Active!$F$21:$F$923</c:f>
              <c:numCache>
                <c:formatCode>General</c:formatCode>
                <c:ptCount val="903"/>
                <c:pt idx="0">
                  <c:v>-25736</c:v>
                </c:pt>
                <c:pt idx="1">
                  <c:v>-25175</c:v>
                </c:pt>
                <c:pt idx="2">
                  <c:v>-25174.5</c:v>
                </c:pt>
                <c:pt idx="3">
                  <c:v>-22115</c:v>
                </c:pt>
                <c:pt idx="4">
                  <c:v>-22114.5</c:v>
                </c:pt>
                <c:pt idx="5">
                  <c:v>-19005</c:v>
                </c:pt>
                <c:pt idx="6">
                  <c:v>-18899</c:v>
                </c:pt>
                <c:pt idx="7">
                  <c:v>-18887</c:v>
                </c:pt>
                <c:pt idx="8">
                  <c:v>-18798</c:v>
                </c:pt>
                <c:pt idx="9">
                  <c:v>-18798</c:v>
                </c:pt>
                <c:pt idx="10">
                  <c:v>-18437</c:v>
                </c:pt>
                <c:pt idx="11">
                  <c:v>-17931</c:v>
                </c:pt>
                <c:pt idx="12">
                  <c:v>-17715</c:v>
                </c:pt>
                <c:pt idx="13">
                  <c:v>-17603</c:v>
                </c:pt>
                <c:pt idx="14">
                  <c:v>-17061</c:v>
                </c:pt>
                <c:pt idx="15">
                  <c:v>-17016</c:v>
                </c:pt>
                <c:pt idx="16">
                  <c:v>-16673</c:v>
                </c:pt>
                <c:pt idx="17">
                  <c:v>-16649</c:v>
                </c:pt>
                <c:pt idx="18">
                  <c:v>-16649</c:v>
                </c:pt>
                <c:pt idx="19">
                  <c:v>-16508</c:v>
                </c:pt>
                <c:pt idx="20">
                  <c:v>-16469</c:v>
                </c:pt>
                <c:pt idx="21">
                  <c:v>-15846</c:v>
                </c:pt>
                <c:pt idx="22">
                  <c:v>-15841</c:v>
                </c:pt>
                <c:pt idx="23">
                  <c:v>-15810</c:v>
                </c:pt>
                <c:pt idx="24">
                  <c:v>-15798</c:v>
                </c:pt>
                <c:pt idx="25">
                  <c:v>-15786</c:v>
                </c:pt>
                <c:pt idx="26">
                  <c:v>-15738</c:v>
                </c:pt>
                <c:pt idx="27">
                  <c:v>-15690</c:v>
                </c:pt>
                <c:pt idx="28">
                  <c:v>-15293</c:v>
                </c:pt>
                <c:pt idx="29">
                  <c:v>-15194</c:v>
                </c:pt>
                <c:pt idx="30">
                  <c:v>-15129</c:v>
                </c:pt>
                <c:pt idx="31">
                  <c:v>-15127</c:v>
                </c:pt>
                <c:pt idx="32">
                  <c:v>-15127</c:v>
                </c:pt>
                <c:pt idx="33">
                  <c:v>-15086</c:v>
                </c:pt>
                <c:pt idx="34">
                  <c:v>-14883</c:v>
                </c:pt>
                <c:pt idx="35">
                  <c:v>-14631</c:v>
                </c:pt>
                <c:pt idx="36">
                  <c:v>-14586</c:v>
                </c:pt>
                <c:pt idx="37">
                  <c:v>-14585.5</c:v>
                </c:pt>
                <c:pt idx="38">
                  <c:v>-14576</c:v>
                </c:pt>
                <c:pt idx="39">
                  <c:v>-14571</c:v>
                </c:pt>
                <c:pt idx="40">
                  <c:v>-14571</c:v>
                </c:pt>
                <c:pt idx="41">
                  <c:v>-14528</c:v>
                </c:pt>
                <c:pt idx="42">
                  <c:v>-14427</c:v>
                </c:pt>
                <c:pt idx="43">
                  <c:v>-14135</c:v>
                </c:pt>
                <c:pt idx="44">
                  <c:v>-12794</c:v>
                </c:pt>
                <c:pt idx="45">
                  <c:v>-12794</c:v>
                </c:pt>
                <c:pt idx="46">
                  <c:v>-12093</c:v>
                </c:pt>
                <c:pt idx="47">
                  <c:v>-12057</c:v>
                </c:pt>
                <c:pt idx="48">
                  <c:v>-12055</c:v>
                </c:pt>
                <c:pt idx="49">
                  <c:v>-12050</c:v>
                </c:pt>
                <c:pt idx="50">
                  <c:v>-12045</c:v>
                </c:pt>
                <c:pt idx="51">
                  <c:v>-12045</c:v>
                </c:pt>
                <c:pt idx="52">
                  <c:v>-12041.5</c:v>
                </c:pt>
                <c:pt idx="53">
                  <c:v>-12038</c:v>
                </c:pt>
                <c:pt idx="54">
                  <c:v>-11997</c:v>
                </c:pt>
                <c:pt idx="55">
                  <c:v>-11990</c:v>
                </c:pt>
                <c:pt idx="56">
                  <c:v>-11909.5</c:v>
                </c:pt>
                <c:pt idx="57">
                  <c:v>-11896</c:v>
                </c:pt>
                <c:pt idx="58">
                  <c:v>-11382.5</c:v>
                </c:pt>
                <c:pt idx="59">
                  <c:v>-10826</c:v>
                </c:pt>
                <c:pt idx="60">
                  <c:v>-10790</c:v>
                </c:pt>
                <c:pt idx="61">
                  <c:v>-6524</c:v>
                </c:pt>
                <c:pt idx="62">
                  <c:v>-6479.5</c:v>
                </c:pt>
                <c:pt idx="63">
                  <c:v>-6455.5</c:v>
                </c:pt>
                <c:pt idx="64">
                  <c:v>-6339</c:v>
                </c:pt>
                <c:pt idx="65">
                  <c:v>-4597</c:v>
                </c:pt>
                <c:pt idx="66">
                  <c:v>-4597</c:v>
                </c:pt>
                <c:pt idx="67">
                  <c:v>-4597</c:v>
                </c:pt>
                <c:pt idx="68">
                  <c:v>-3933</c:v>
                </c:pt>
                <c:pt idx="69">
                  <c:v>-3932.5</c:v>
                </c:pt>
                <c:pt idx="70">
                  <c:v>-2170.5</c:v>
                </c:pt>
                <c:pt idx="71">
                  <c:v>-2083</c:v>
                </c:pt>
                <c:pt idx="72">
                  <c:v>-1566.5</c:v>
                </c:pt>
                <c:pt idx="73">
                  <c:v>-1544</c:v>
                </c:pt>
                <c:pt idx="74">
                  <c:v>-1467</c:v>
                </c:pt>
                <c:pt idx="75">
                  <c:v>-1412</c:v>
                </c:pt>
                <c:pt idx="76">
                  <c:v>-1215</c:v>
                </c:pt>
                <c:pt idx="77">
                  <c:v>-1215</c:v>
                </c:pt>
                <c:pt idx="78">
                  <c:v>-1056</c:v>
                </c:pt>
                <c:pt idx="79">
                  <c:v>-780</c:v>
                </c:pt>
                <c:pt idx="80">
                  <c:v>-696.5</c:v>
                </c:pt>
                <c:pt idx="81">
                  <c:v>-696.5</c:v>
                </c:pt>
                <c:pt idx="82">
                  <c:v>-248</c:v>
                </c:pt>
                <c:pt idx="83">
                  <c:v>-176.5</c:v>
                </c:pt>
                <c:pt idx="84">
                  <c:v>-137</c:v>
                </c:pt>
                <c:pt idx="85">
                  <c:v>-125</c:v>
                </c:pt>
                <c:pt idx="86">
                  <c:v>-68.5</c:v>
                </c:pt>
                <c:pt idx="87">
                  <c:v>-25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363</c:v>
                </c:pt>
                <c:pt idx="92">
                  <c:v>1138.5</c:v>
                </c:pt>
                <c:pt idx="93">
                  <c:v>1166</c:v>
                </c:pt>
                <c:pt idx="94">
                  <c:v>1686</c:v>
                </c:pt>
                <c:pt idx="95">
                  <c:v>1854</c:v>
                </c:pt>
                <c:pt idx="96">
                  <c:v>2225</c:v>
                </c:pt>
                <c:pt idx="97">
                  <c:v>2949</c:v>
                </c:pt>
                <c:pt idx="98">
                  <c:v>3584</c:v>
                </c:pt>
                <c:pt idx="99">
                  <c:v>4380</c:v>
                </c:pt>
                <c:pt idx="100">
                  <c:v>6037.5</c:v>
                </c:pt>
                <c:pt idx="101">
                  <c:v>6053</c:v>
                </c:pt>
                <c:pt idx="102">
                  <c:v>6089</c:v>
                </c:pt>
                <c:pt idx="103">
                  <c:v>6214</c:v>
                </c:pt>
                <c:pt idx="104">
                  <c:v>6222.5</c:v>
                </c:pt>
                <c:pt idx="105">
                  <c:v>6234.5</c:v>
                </c:pt>
                <c:pt idx="106">
                  <c:v>6238</c:v>
                </c:pt>
                <c:pt idx="107">
                  <c:v>6617.5</c:v>
                </c:pt>
                <c:pt idx="108">
                  <c:v>6681</c:v>
                </c:pt>
                <c:pt idx="109">
                  <c:v>6681</c:v>
                </c:pt>
                <c:pt idx="110">
                  <c:v>6732.5</c:v>
                </c:pt>
                <c:pt idx="111">
                  <c:v>6741</c:v>
                </c:pt>
                <c:pt idx="112">
                  <c:v>6753</c:v>
                </c:pt>
                <c:pt idx="113">
                  <c:v>6811.5</c:v>
                </c:pt>
                <c:pt idx="114">
                  <c:v>6825</c:v>
                </c:pt>
                <c:pt idx="115">
                  <c:v>6869.5</c:v>
                </c:pt>
                <c:pt idx="116">
                  <c:v>7292</c:v>
                </c:pt>
                <c:pt idx="117">
                  <c:v>7300.5</c:v>
                </c:pt>
                <c:pt idx="118">
                  <c:v>7304</c:v>
                </c:pt>
                <c:pt idx="119">
                  <c:v>7333</c:v>
                </c:pt>
                <c:pt idx="120">
                  <c:v>7345</c:v>
                </c:pt>
                <c:pt idx="121">
                  <c:v>7448</c:v>
                </c:pt>
                <c:pt idx="122">
                  <c:v>7472</c:v>
                </c:pt>
                <c:pt idx="123">
                  <c:v>7583</c:v>
                </c:pt>
                <c:pt idx="124">
                  <c:v>7902</c:v>
                </c:pt>
                <c:pt idx="125">
                  <c:v>8006</c:v>
                </c:pt>
                <c:pt idx="126">
                  <c:v>8627</c:v>
                </c:pt>
                <c:pt idx="127">
                  <c:v>8663</c:v>
                </c:pt>
                <c:pt idx="128">
                  <c:v>8735</c:v>
                </c:pt>
                <c:pt idx="129">
                  <c:v>10337</c:v>
                </c:pt>
                <c:pt idx="130">
                  <c:v>10441</c:v>
                </c:pt>
                <c:pt idx="131">
                  <c:v>11068</c:v>
                </c:pt>
                <c:pt idx="132">
                  <c:v>12867.5</c:v>
                </c:pt>
                <c:pt idx="133">
                  <c:v>12967</c:v>
                </c:pt>
                <c:pt idx="134">
                  <c:v>12970.5</c:v>
                </c:pt>
                <c:pt idx="135">
                  <c:v>12972</c:v>
                </c:pt>
                <c:pt idx="136">
                  <c:v>13463</c:v>
                </c:pt>
                <c:pt idx="137">
                  <c:v>13562.5</c:v>
                </c:pt>
                <c:pt idx="138">
                  <c:v>13570</c:v>
                </c:pt>
                <c:pt idx="139">
                  <c:v>14263</c:v>
                </c:pt>
                <c:pt idx="140">
                  <c:v>14820.5</c:v>
                </c:pt>
                <c:pt idx="141">
                  <c:v>14870</c:v>
                </c:pt>
                <c:pt idx="142">
                  <c:v>14927</c:v>
                </c:pt>
                <c:pt idx="143">
                  <c:v>15260</c:v>
                </c:pt>
                <c:pt idx="144">
                  <c:v>15533</c:v>
                </c:pt>
                <c:pt idx="145">
                  <c:v>15538</c:v>
                </c:pt>
                <c:pt idx="146">
                  <c:v>15553</c:v>
                </c:pt>
                <c:pt idx="147">
                  <c:v>15580</c:v>
                </c:pt>
                <c:pt idx="148">
                  <c:v>16053</c:v>
                </c:pt>
                <c:pt idx="149">
                  <c:v>16071</c:v>
                </c:pt>
                <c:pt idx="150">
                  <c:v>16167.5</c:v>
                </c:pt>
                <c:pt idx="151">
                  <c:v>16173</c:v>
                </c:pt>
                <c:pt idx="152">
                  <c:v>16214</c:v>
                </c:pt>
                <c:pt idx="153">
                  <c:v>16281</c:v>
                </c:pt>
                <c:pt idx="154">
                  <c:v>16615.5</c:v>
                </c:pt>
                <c:pt idx="155">
                  <c:v>16620.5</c:v>
                </c:pt>
                <c:pt idx="156">
                  <c:v>16641</c:v>
                </c:pt>
                <c:pt idx="157">
                  <c:v>16643</c:v>
                </c:pt>
                <c:pt idx="158">
                  <c:v>16644.5</c:v>
                </c:pt>
                <c:pt idx="159">
                  <c:v>16667</c:v>
                </c:pt>
                <c:pt idx="160">
                  <c:v>16672</c:v>
                </c:pt>
                <c:pt idx="161">
                  <c:v>16693</c:v>
                </c:pt>
                <c:pt idx="162">
                  <c:v>16720</c:v>
                </c:pt>
                <c:pt idx="163">
                  <c:v>16730.5</c:v>
                </c:pt>
                <c:pt idx="164">
                  <c:v>16730.5</c:v>
                </c:pt>
                <c:pt idx="165">
                  <c:v>16780</c:v>
                </c:pt>
                <c:pt idx="166">
                  <c:v>16787</c:v>
                </c:pt>
                <c:pt idx="167">
                  <c:v>16792</c:v>
                </c:pt>
                <c:pt idx="168">
                  <c:v>16845</c:v>
                </c:pt>
                <c:pt idx="169">
                  <c:v>16848.5</c:v>
                </c:pt>
                <c:pt idx="170">
                  <c:v>16852</c:v>
                </c:pt>
                <c:pt idx="171">
                  <c:v>16862.5</c:v>
                </c:pt>
                <c:pt idx="172">
                  <c:v>17272.5</c:v>
                </c:pt>
                <c:pt idx="173">
                  <c:v>17307</c:v>
                </c:pt>
                <c:pt idx="174">
                  <c:v>17310.5</c:v>
                </c:pt>
                <c:pt idx="175">
                  <c:v>17319</c:v>
                </c:pt>
                <c:pt idx="176">
                  <c:v>17327.5</c:v>
                </c:pt>
                <c:pt idx="177">
                  <c:v>17343</c:v>
                </c:pt>
                <c:pt idx="178">
                  <c:v>17430.5</c:v>
                </c:pt>
                <c:pt idx="179">
                  <c:v>17452.5</c:v>
                </c:pt>
                <c:pt idx="180">
                  <c:v>17452.5</c:v>
                </c:pt>
                <c:pt idx="181">
                  <c:v>17484</c:v>
                </c:pt>
                <c:pt idx="182">
                  <c:v>17786</c:v>
                </c:pt>
                <c:pt idx="183">
                  <c:v>17807</c:v>
                </c:pt>
                <c:pt idx="184">
                  <c:v>17855</c:v>
                </c:pt>
                <c:pt idx="185">
                  <c:v>17890</c:v>
                </c:pt>
                <c:pt idx="186">
                  <c:v>17890.5</c:v>
                </c:pt>
                <c:pt idx="187">
                  <c:v>17890.5</c:v>
                </c:pt>
                <c:pt idx="188">
                  <c:v>17890.5</c:v>
                </c:pt>
                <c:pt idx="189">
                  <c:v>18005</c:v>
                </c:pt>
                <c:pt idx="190">
                  <c:v>18087.5</c:v>
                </c:pt>
                <c:pt idx="191">
                  <c:v>18087.5</c:v>
                </c:pt>
                <c:pt idx="192">
                  <c:v>18099.5</c:v>
                </c:pt>
                <c:pt idx="193">
                  <c:v>18494.5</c:v>
                </c:pt>
                <c:pt idx="194">
                  <c:v>18494.5</c:v>
                </c:pt>
                <c:pt idx="195">
                  <c:v>18494.5</c:v>
                </c:pt>
                <c:pt idx="196">
                  <c:v>18495</c:v>
                </c:pt>
                <c:pt idx="197">
                  <c:v>18606</c:v>
                </c:pt>
                <c:pt idx="198">
                  <c:v>18609.5</c:v>
                </c:pt>
                <c:pt idx="199">
                  <c:v>18618</c:v>
                </c:pt>
                <c:pt idx="200">
                  <c:v>18651</c:v>
                </c:pt>
                <c:pt idx="201">
                  <c:v>18710.5</c:v>
                </c:pt>
                <c:pt idx="202">
                  <c:v>18710.5</c:v>
                </c:pt>
                <c:pt idx="203">
                  <c:v>18710.5</c:v>
                </c:pt>
                <c:pt idx="204">
                  <c:v>19069.5</c:v>
                </c:pt>
                <c:pt idx="205">
                  <c:v>19081.5</c:v>
                </c:pt>
                <c:pt idx="206">
                  <c:v>19105.5</c:v>
                </c:pt>
                <c:pt idx="207">
                  <c:v>19114</c:v>
                </c:pt>
                <c:pt idx="208">
                  <c:v>19122.5</c:v>
                </c:pt>
                <c:pt idx="209">
                  <c:v>19122.5</c:v>
                </c:pt>
                <c:pt idx="210">
                  <c:v>19153.5</c:v>
                </c:pt>
                <c:pt idx="211">
                  <c:v>19153.5</c:v>
                </c:pt>
                <c:pt idx="212">
                  <c:v>19257</c:v>
                </c:pt>
                <c:pt idx="213">
                  <c:v>19282</c:v>
                </c:pt>
                <c:pt idx="214">
                  <c:v>19282</c:v>
                </c:pt>
                <c:pt idx="215">
                  <c:v>19282</c:v>
                </c:pt>
                <c:pt idx="216">
                  <c:v>19285</c:v>
                </c:pt>
                <c:pt idx="217">
                  <c:v>19297</c:v>
                </c:pt>
                <c:pt idx="218">
                  <c:v>19314.5</c:v>
                </c:pt>
                <c:pt idx="219">
                  <c:v>19321.5</c:v>
                </c:pt>
                <c:pt idx="220">
                  <c:v>19321.5</c:v>
                </c:pt>
                <c:pt idx="221">
                  <c:v>19321.5</c:v>
                </c:pt>
                <c:pt idx="222">
                  <c:v>19337</c:v>
                </c:pt>
                <c:pt idx="223">
                  <c:v>19746</c:v>
                </c:pt>
                <c:pt idx="224">
                  <c:v>19754</c:v>
                </c:pt>
                <c:pt idx="225">
                  <c:v>19770</c:v>
                </c:pt>
                <c:pt idx="226">
                  <c:v>19805.5</c:v>
                </c:pt>
                <c:pt idx="227">
                  <c:v>19824.5</c:v>
                </c:pt>
                <c:pt idx="228">
                  <c:v>19824.5</c:v>
                </c:pt>
                <c:pt idx="229">
                  <c:v>19854</c:v>
                </c:pt>
                <c:pt idx="230">
                  <c:v>19871</c:v>
                </c:pt>
                <c:pt idx="231">
                  <c:v>19896.5</c:v>
                </c:pt>
                <c:pt idx="232">
                  <c:v>19896.5</c:v>
                </c:pt>
                <c:pt idx="233">
                  <c:v>19914</c:v>
                </c:pt>
                <c:pt idx="234">
                  <c:v>19951.5</c:v>
                </c:pt>
                <c:pt idx="235">
                  <c:v>19951.5</c:v>
                </c:pt>
                <c:pt idx="236">
                  <c:v>19989</c:v>
                </c:pt>
                <c:pt idx="237">
                  <c:v>20013</c:v>
                </c:pt>
                <c:pt idx="238">
                  <c:v>20364.5</c:v>
                </c:pt>
                <c:pt idx="239">
                  <c:v>20432</c:v>
                </c:pt>
                <c:pt idx="240">
                  <c:v>20460.5</c:v>
                </c:pt>
                <c:pt idx="241">
                  <c:v>20461</c:v>
                </c:pt>
                <c:pt idx="242">
                  <c:v>20462</c:v>
                </c:pt>
                <c:pt idx="243">
                  <c:v>20473</c:v>
                </c:pt>
                <c:pt idx="244">
                  <c:v>20476.5</c:v>
                </c:pt>
                <c:pt idx="245">
                  <c:v>20492</c:v>
                </c:pt>
                <c:pt idx="246">
                  <c:v>20495.5</c:v>
                </c:pt>
                <c:pt idx="247">
                  <c:v>20497</c:v>
                </c:pt>
                <c:pt idx="248">
                  <c:v>20523</c:v>
                </c:pt>
                <c:pt idx="249">
                  <c:v>20524.5</c:v>
                </c:pt>
                <c:pt idx="250">
                  <c:v>20533</c:v>
                </c:pt>
                <c:pt idx="251">
                  <c:v>20533</c:v>
                </c:pt>
                <c:pt idx="252">
                  <c:v>20533</c:v>
                </c:pt>
                <c:pt idx="253">
                  <c:v>20540</c:v>
                </c:pt>
                <c:pt idx="254">
                  <c:v>20548.5</c:v>
                </c:pt>
                <c:pt idx="255">
                  <c:v>20554</c:v>
                </c:pt>
                <c:pt idx="256">
                  <c:v>20554</c:v>
                </c:pt>
                <c:pt idx="257">
                  <c:v>20557</c:v>
                </c:pt>
                <c:pt idx="258">
                  <c:v>20560.5</c:v>
                </c:pt>
                <c:pt idx="259">
                  <c:v>20617</c:v>
                </c:pt>
                <c:pt idx="260">
                  <c:v>21003.5</c:v>
                </c:pt>
                <c:pt idx="261">
                  <c:v>21036</c:v>
                </c:pt>
                <c:pt idx="262">
                  <c:v>21183.5</c:v>
                </c:pt>
                <c:pt idx="263">
                  <c:v>21189</c:v>
                </c:pt>
                <c:pt idx="264">
                  <c:v>21707.5</c:v>
                </c:pt>
                <c:pt idx="265">
                  <c:v>21707.5</c:v>
                </c:pt>
                <c:pt idx="266">
                  <c:v>21707.5</c:v>
                </c:pt>
                <c:pt idx="267">
                  <c:v>21707.5</c:v>
                </c:pt>
                <c:pt idx="268">
                  <c:v>21707.5</c:v>
                </c:pt>
                <c:pt idx="269">
                  <c:v>21709</c:v>
                </c:pt>
                <c:pt idx="270">
                  <c:v>21709</c:v>
                </c:pt>
                <c:pt idx="271">
                  <c:v>21709</c:v>
                </c:pt>
                <c:pt idx="272">
                  <c:v>21709</c:v>
                </c:pt>
                <c:pt idx="273">
                  <c:v>21709</c:v>
                </c:pt>
                <c:pt idx="274">
                  <c:v>21709</c:v>
                </c:pt>
                <c:pt idx="275">
                  <c:v>21748</c:v>
                </c:pt>
                <c:pt idx="276">
                  <c:v>21748</c:v>
                </c:pt>
                <c:pt idx="277">
                  <c:v>21748</c:v>
                </c:pt>
                <c:pt idx="278">
                  <c:v>21800</c:v>
                </c:pt>
                <c:pt idx="279">
                  <c:v>21800</c:v>
                </c:pt>
                <c:pt idx="280">
                  <c:v>21800</c:v>
                </c:pt>
                <c:pt idx="281">
                  <c:v>21800</c:v>
                </c:pt>
                <c:pt idx="282">
                  <c:v>21800</c:v>
                </c:pt>
                <c:pt idx="283">
                  <c:v>21800</c:v>
                </c:pt>
                <c:pt idx="284">
                  <c:v>21805</c:v>
                </c:pt>
                <c:pt idx="285">
                  <c:v>21829</c:v>
                </c:pt>
                <c:pt idx="286">
                  <c:v>21832.5</c:v>
                </c:pt>
                <c:pt idx="287">
                  <c:v>21832.5</c:v>
                </c:pt>
                <c:pt idx="288">
                  <c:v>21832.5</c:v>
                </c:pt>
                <c:pt idx="289">
                  <c:v>21832.5</c:v>
                </c:pt>
                <c:pt idx="290">
                  <c:v>21832.5</c:v>
                </c:pt>
                <c:pt idx="291">
                  <c:v>21832.5</c:v>
                </c:pt>
                <c:pt idx="292">
                  <c:v>21836</c:v>
                </c:pt>
                <c:pt idx="293">
                  <c:v>21836</c:v>
                </c:pt>
                <c:pt idx="294">
                  <c:v>21836</c:v>
                </c:pt>
                <c:pt idx="295">
                  <c:v>21836</c:v>
                </c:pt>
                <c:pt idx="296">
                  <c:v>21836</c:v>
                </c:pt>
                <c:pt idx="297">
                  <c:v>21836</c:v>
                </c:pt>
                <c:pt idx="298">
                  <c:v>21839.5</c:v>
                </c:pt>
                <c:pt idx="299">
                  <c:v>21839.5</c:v>
                </c:pt>
                <c:pt idx="300">
                  <c:v>21839.5</c:v>
                </c:pt>
                <c:pt idx="301">
                  <c:v>21839.5</c:v>
                </c:pt>
                <c:pt idx="302">
                  <c:v>21839.5</c:v>
                </c:pt>
                <c:pt idx="303">
                  <c:v>21839.5</c:v>
                </c:pt>
                <c:pt idx="304">
                  <c:v>21848</c:v>
                </c:pt>
                <c:pt idx="305">
                  <c:v>21848</c:v>
                </c:pt>
                <c:pt idx="306">
                  <c:v>21848</c:v>
                </c:pt>
                <c:pt idx="307">
                  <c:v>21848</c:v>
                </c:pt>
                <c:pt idx="308">
                  <c:v>21848</c:v>
                </c:pt>
                <c:pt idx="309">
                  <c:v>21848</c:v>
                </c:pt>
                <c:pt idx="310">
                  <c:v>22247.5</c:v>
                </c:pt>
                <c:pt idx="311">
                  <c:v>22332</c:v>
                </c:pt>
                <c:pt idx="312">
                  <c:v>22332</c:v>
                </c:pt>
                <c:pt idx="313">
                  <c:v>22332</c:v>
                </c:pt>
                <c:pt idx="314">
                  <c:v>22332</c:v>
                </c:pt>
                <c:pt idx="315">
                  <c:v>22332</c:v>
                </c:pt>
                <c:pt idx="316">
                  <c:v>22332</c:v>
                </c:pt>
                <c:pt idx="317">
                  <c:v>22429.5</c:v>
                </c:pt>
                <c:pt idx="318">
                  <c:v>22451.5</c:v>
                </c:pt>
                <c:pt idx="319">
                  <c:v>22470.5</c:v>
                </c:pt>
                <c:pt idx="320">
                  <c:v>22471</c:v>
                </c:pt>
                <c:pt idx="321">
                  <c:v>22471</c:v>
                </c:pt>
                <c:pt idx="322">
                  <c:v>22471</c:v>
                </c:pt>
                <c:pt idx="323">
                  <c:v>22471</c:v>
                </c:pt>
                <c:pt idx="324">
                  <c:v>22471</c:v>
                </c:pt>
                <c:pt idx="325">
                  <c:v>22471</c:v>
                </c:pt>
                <c:pt idx="326">
                  <c:v>22494.5</c:v>
                </c:pt>
                <c:pt idx="327">
                  <c:v>22894.5</c:v>
                </c:pt>
                <c:pt idx="328">
                  <c:v>22903</c:v>
                </c:pt>
                <c:pt idx="329">
                  <c:v>22950</c:v>
                </c:pt>
                <c:pt idx="330">
                  <c:v>22987</c:v>
                </c:pt>
                <c:pt idx="331">
                  <c:v>22989</c:v>
                </c:pt>
                <c:pt idx="332">
                  <c:v>23015</c:v>
                </c:pt>
                <c:pt idx="333">
                  <c:v>23015</c:v>
                </c:pt>
                <c:pt idx="334">
                  <c:v>23015</c:v>
                </c:pt>
                <c:pt idx="335">
                  <c:v>23030.5</c:v>
                </c:pt>
                <c:pt idx="336">
                  <c:v>23030.5</c:v>
                </c:pt>
                <c:pt idx="337">
                  <c:v>23030.5</c:v>
                </c:pt>
                <c:pt idx="338">
                  <c:v>23031.5</c:v>
                </c:pt>
                <c:pt idx="339">
                  <c:v>23035</c:v>
                </c:pt>
                <c:pt idx="340">
                  <c:v>23047.5</c:v>
                </c:pt>
                <c:pt idx="341">
                  <c:v>23047.5</c:v>
                </c:pt>
                <c:pt idx="342">
                  <c:v>23047.5</c:v>
                </c:pt>
                <c:pt idx="343">
                  <c:v>23071.5</c:v>
                </c:pt>
                <c:pt idx="344">
                  <c:v>23071.5</c:v>
                </c:pt>
                <c:pt idx="345">
                  <c:v>23071.5</c:v>
                </c:pt>
                <c:pt idx="346">
                  <c:v>23098.5</c:v>
                </c:pt>
                <c:pt idx="347">
                  <c:v>23140</c:v>
                </c:pt>
                <c:pt idx="348">
                  <c:v>23429</c:v>
                </c:pt>
                <c:pt idx="349">
                  <c:v>23549</c:v>
                </c:pt>
                <c:pt idx="350">
                  <c:v>23557</c:v>
                </c:pt>
                <c:pt idx="351">
                  <c:v>23751</c:v>
                </c:pt>
                <c:pt idx="352">
                  <c:v>24100</c:v>
                </c:pt>
                <c:pt idx="353">
                  <c:v>24105</c:v>
                </c:pt>
                <c:pt idx="354">
                  <c:v>24121.5</c:v>
                </c:pt>
                <c:pt idx="355">
                  <c:v>24157.5</c:v>
                </c:pt>
                <c:pt idx="356">
                  <c:v>24728</c:v>
                </c:pt>
                <c:pt idx="357">
                  <c:v>24745</c:v>
                </c:pt>
                <c:pt idx="358">
                  <c:v>24834</c:v>
                </c:pt>
                <c:pt idx="359">
                  <c:v>25469</c:v>
                </c:pt>
                <c:pt idx="360">
                  <c:v>25943</c:v>
                </c:pt>
                <c:pt idx="361">
                  <c:v>26028</c:v>
                </c:pt>
                <c:pt idx="362">
                  <c:v>26068</c:v>
                </c:pt>
                <c:pt idx="363">
                  <c:v>26193</c:v>
                </c:pt>
                <c:pt idx="364">
                  <c:v>26624</c:v>
                </c:pt>
                <c:pt idx="365">
                  <c:v>26634.5</c:v>
                </c:pt>
                <c:pt idx="366">
                  <c:v>26648.5</c:v>
                </c:pt>
                <c:pt idx="367">
                  <c:v>26783</c:v>
                </c:pt>
                <c:pt idx="368">
                  <c:v>27326</c:v>
                </c:pt>
                <c:pt idx="369">
                  <c:v>27377</c:v>
                </c:pt>
                <c:pt idx="370">
                  <c:v>27389</c:v>
                </c:pt>
                <c:pt idx="371">
                  <c:v>27882</c:v>
                </c:pt>
                <c:pt idx="372">
                  <c:v>27998</c:v>
                </c:pt>
                <c:pt idx="373">
                  <c:v>28175</c:v>
                </c:pt>
              </c:numCache>
            </c:numRef>
          </c:xVal>
          <c:yVal>
            <c:numRef>
              <c:f>Active!$L$21:$L$923</c:f>
              <c:numCache>
                <c:formatCode>General</c:formatCode>
                <c:ptCount val="90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7D5-425D-9AA1-308426E022DE}"/>
            </c:ext>
          </c:extLst>
        </c:ser>
        <c:ser>
          <c:idx val="5"/>
          <c:order val="5"/>
          <c:tx>
            <c:strRef>
              <c:f>Active!$M$20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Active!$F$21:$F$923</c:f>
              <c:numCache>
                <c:formatCode>General</c:formatCode>
                <c:ptCount val="903"/>
                <c:pt idx="0">
                  <c:v>-25736</c:v>
                </c:pt>
                <c:pt idx="1">
                  <c:v>-25175</c:v>
                </c:pt>
                <c:pt idx="2">
                  <c:v>-25174.5</c:v>
                </c:pt>
                <c:pt idx="3">
                  <c:v>-22115</c:v>
                </c:pt>
                <c:pt idx="4">
                  <c:v>-22114.5</c:v>
                </c:pt>
                <c:pt idx="5">
                  <c:v>-19005</c:v>
                </c:pt>
                <c:pt idx="6">
                  <c:v>-18899</c:v>
                </c:pt>
                <c:pt idx="7">
                  <c:v>-18887</c:v>
                </c:pt>
                <c:pt idx="8">
                  <c:v>-18798</c:v>
                </c:pt>
                <c:pt idx="9">
                  <c:v>-18798</c:v>
                </c:pt>
                <c:pt idx="10">
                  <c:v>-18437</c:v>
                </c:pt>
                <c:pt idx="11">
                  <c:v>-17931</c:v>
                </c:pt>
                <c:pt idx="12">
                  <c:v>-17715</c:v>
                </c:pt>
                <c:pt idx="13">
                  <c:v>-17603</c:v>
                </c:pt>
                <c:pt idx="14">
                  <c:v>-17061</c:v>
                </c:pt>
                <c:pt idx="15">
                  <c:v>-17016</c:v>
                </c:pt>
                <c:pt idx="16">
                  <c:v>-16673</c:v>
                </c:pt>
                <c:pt idx="17">
                  <c:v>-16649</c:v>
                </c:pt>
                <c:pt idx="18">
                  <c:v>-16649</c:v>
                </c:pt>
                <c:pt idx="19">
                  <c:v>-16508</c:v>
                </c:pt>
                <c:pt idx="20">
                  <c:v>-16469</c:v>
                </c:pt>
                <c:pt idx="21">
                  <c:v>-15846</c:v>
                </c:pt>
                <c:pt idx="22">
                  <c:v>-15841</c:v>
                </c:pt>
                <c:pt idx="23">
                  <c:v>-15810</c:v>
                </c:pt>
                <c:pt idx="24">
                  <c:v>-15798</c:v>
                </c:pt>
                <c:pt idx="25">
                  <c:v>-15786</c:v>
                </c:pt>
                <c:pt idx="26">
                  <c:v>-15738</c:v>
                </c:pt>
                <c:pt idx="27">
                  <c:v>-15690</c:v>
                </c:pt>
                <c:pt idx="28">
                  <c:v>-15293</c:v>
                </c:pt>
                <c:pt idx="29">
                  <c:v>-15194</c:v>
                </c:pt>
                <c:pt idx="30">
                  <c:v>-15129</c:v>
                </c:pt>
                <c:pt idx="31">
                  <c:v>-15127</c:v>
                </c:pt>
                <c:pt idx="32">
                  <c:v>-15127</c:v>
                </c:pt>
                <c:pt idx="33">
                  <c:v>-15086</c:v>
                </c:pt>
                <c:pt idx="34">
                  <c:v>-14883</c:v>
                </c:pt>
                <c:pt idx="35">
                  <c:v>-14631</c:v>
                </c:pt>
                <c:pt idx="36">
                  <c:v>-14586</c:v>
                </c:pt>
                <c:pt idx="37">
                  <c:v>-14585.5</c:v>
                </c:pt>
                <c:pt idx="38">
                  <c:v>-14576</c:v>
                </c:pt>
                <c:pt idx="39">
                  <c:v>-14571</c:v>
                </c:pt>
                <c:pt idx="40">
                  <c:v>-14571</c:v>
                </c:pt>
                <c:pt idx="41">
                  <c:v>-14528</c:v>
                </c:pt>
                <c:pt idx="42">
                  <c:v>-14427</c:v>
                </c:pt>
                <c:pt idx="43">
                  <c:v>-14135</c:v>
                </c:pt>
                <c:pt idx="44">
                  <c:v>-12794</c:v>
                </c:pt>
                <c:pt idx="45">
                  <c:v>-12794</c:v>
                </c:pt>
                <c:pt idx="46">
                  <c:v>-12093</c:v>
                </c:pt>
                <c:pt idx="47">
                  <c:v>-12057</c:v>
                </c:pt>
                <c:pt idx="48">
                  <c:v>-12055</c:v>
                </c:pt>
                <c:pt idx="49">
                  <c:v>-12050</c:v>
                </c:pt>
                <c:pt idx="50">
                  <c:v>-12045</c:v>
                </c:pt>
                <c:pt idx="51">
                  <c:v>-12045</c:v>
                </c:pt>
                <c:pt idx="52">
                  <c:v>-12041.5</c:v>
                </c:pt>
                <c:pt idx="53">
                  <c:v>-12038</c:v>
                </c:pt>
                <c:pt idx="54">
                  <c:v>-11997</c:v>
                </c:pt>
                <c:pt idx="55">
                  <c:v>-11990</c:v>
                </c:pt>
                <c:pt idx="56">
                  <c:v>-11909.5</c:v>
                </c:pt>
                <c:pt idx="57">
                  <c:v>-11896</c:v>
                </c:pt>
                <c:pt idx="58">
                  <c:v>-11382.5</c:v>
                </c:pt>
                <c:pt idx="59">
                  <c:v>-10826</c:v>
                </c:pt>
                <c:pt idx="60">
                  <c:v>-10790</c:v>
                </c:pt>
                <c:pt idx="61">
                  <c:v>-6524</c:v>
                </c:pt>
                <c:pt idx="62">
                  <c:v>-6479.5</c:v>
                </c:pt>
                <c:pt idx="63">
                  <c:v>-6455.5</c:v>
                </c:pt>
                <c:pt idx="64">
                  <c:v>-6339</c:v>
                </c:pt>
                <c:pt idx="65">
                  <c:v>-4597</c:v>
                </c:pt>
                <c:pt idx="66">
                  <c:v>-4597</c:v>
                </c:pt>
                <c:pt idx="67">
                  <c:v>-4597</c:v>
                </c:pt>
                <c:pt idx="68">
                  <c:v>-3933</c:v>
                </c:pt>
                <c:pt idx="69">
                  <c:v>-3932.5</c:v>
                </c:pt>
                <c:pt idx="70">
                  <c:v>-2170.5</c:v>
                </c:pt>
                <c:pt idx="71">
                  <c:v>-2083</c:v>
                </c:pt>
                <c:pt idx="72">
                  <c:v>-1566.5</c:v>
                </c:pt>
                <c:pt idx="73">
                  <c:v>-1544</c:v>
                </c:pt>
                <c:pt idx="74">
                  <c:v>-1467</c:v>
                </c:pt>
                <c:pt idx="75">
                  <c:v>-1412</c:v>
                </c:pt>
                <c:pt idx="76">
                  <c:v>-1215</c:v>
                </c:pt>
                <c:pt idx="77">
                  <c:v>-1215</c:v>
                </c:pt>
                <c:pt idx="78">
                  <c:v>-1056</c:v>
                </c:pt>
                <c:pt idx="79">
                  <c:v>-780</c:v>
                </c:pt>
                <c:pt idx="80">
                  <c:v>-696.5</c:v>
                </c:pt>
                <c:pt idx="81">
                  <c:v>-696.5</c:v>
                </c:pt>
                <c:pt idx="82">
                  <c:v>-248</c:v>
                </c:pt>
                <c:pt idx="83">
                  <c:v>-176.5</c:v>
                </c:pt>
                <c:pt idx="84">
                  <c:v>-137</c:v>
                </c:pt>
                <c:pt idx="85">
                  <c:v>-125</c:v>
                </c:pt>
                <c:pt idx="86">
                  <c:v>-68.5</c:v>
                </c:pt>
                <c:pt idx="87">
                  <c:v>-25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363</c:v>
                </c:pt>
                <c:pt idx="92">
                  <c:v>1138.5</c:v>
                </c:pt>
                <c:pt idx="93">
                  <c:v>1166</c:v>
                </c:pt>
                <c:pt idx="94">
                  <c:v>1686</c:v>
                </c:pt>
                <c:pt idx="95">
                  <c:v>1854</c:v>
                </c:pt>
                <c:pt idx="96">
                  <c:v>2225</c:v>
                </c:pt>
                <c:pt idx="97">
                  <c:v>2949</c:v>
                </c:pt>
                <c:pt idx="98">
                  <c:v>3584</c:v>
                </c:pt>
                <c:pt idx="99">
                  <c:v>4380</c:v>
                </c:pt>
                <c:pt idx="100">
                  <c:v>6037.5</c:v>
                </c:pt>
                <c:pt idx="101">
                  <c:v>6053</c:v>
                </c:pt>
                <c:pt idx="102">
                  <c:v>6089</c:v>
                </c:pt>
                <c:pt idx="103">
                  <c:v>6214</c:v>
                </c:pt>
                <c:pt idx="104">
                  <c:v>6222.5</c:v>
                </c:pt>
                <c:pt idx="105">
                  <c:v>6234.5</c:v>
                </c:pt>
                <c:pt idx="106">
                  <c:v>6238</c:v>
                </c:pt>
                <c:pt idx="107">
                  <c:v>6617.5</c:v>
                </c:pt>
                <c:pt idx="108">
                  <c:v>6681</c:v>
                </c:pt>
                <c:pt idx="109">
                  <c:v>6681</c:v>
                </c:pt>
                <c:pt idx="110">
                  <c:v>6732.5</c:v>
                </c:pt>
                <c:pt idx="111">
                  <c:v>6741</c:v>
                </c:pt>
                <c:pt idx="112">
                  <c:v>6753</c:v>
                </c:pt>
                <c:pt idx="113">
                  <c:v>6811.5</c:v>
                </c:pt>
                <c:pt idx="114">
                  <c:v>6825</c:v>
                </c:pt>
                <c:pt idx="115">
                  <c:v>6869.5</c:v>
                </c:pt>
                <c:pt idx="116">
                  <c:v>7292</c:v>
                </c:pt>
                <c:pt idx="117">
                  <c:v>7300.5</c:v>
                </c:pt>
                <c:pt idx="118">
                  <c:v>7304</c:v>
                </c:pt>
                <c:pt idx="119">
                  <c:v>7333</c:v>
                </c:pt>
                <c:pt idx="120">
                  <c:v>7345</c:v>
                </c:pt>
                <c:pt idx="121">
                  <c:v>7448</c:v>
                </c:pt>
                <c:pt idx="122">
                  <c:v>7472</c:v>
                </c:pt>
                <c:pt idx="123">
                  <c:v>7583</c:v>
                </c:pt>
                <c:pt idx="124">
                  <c:v>7902</c:v>
                </c:pt>
                <c:pt idx="125">
                  <c:v>8006</c:v>
                </c:pt>
                <c:pt idx="126">
                  <c:v>8627</c:v>
                </c:pt>
                <c:pt idx="127">
                  <c:v>8663</c:v>
                </c:pt>
                <c:pt idx="128">
                  <c:v>8735</c:v>
                </c:pt>
                <c:pt idx="129">
                  <c:v>10337</c:v>
                </c:pt>
                <c:pt idx="130">
                  <c:v>10441</c:v>
                </c:pt>
                <c:pt idx="131">
                  <c:v>11068</c:v>
                </c:pt>
                <c:pt idx="132">
                  <c:v>12867.5</c:v>
                </c:pt>
                <c:pt idx="133">
                  <c:v>12967</c:v>
                </c:pt>
                <c:pt idx="134">
                  <c:v>12970.5</c:v>
                </c:pt>
                <c:pt idx="135">
                  <c:v>12972</c:v>
                </c:pt>
                <c:pt idx="136">
                  <c:v>13463</c:v>
                </c:pt>
                <c:pt idx="137">
                  <c:v>13562.5</c:v>
                </c:pt>
                <c:pt idx="138">
                  <c:v>13570</c:v>
                </c:pt>
                <c:pt idx="139">
                  <c:v>14263</c:v>
                </c:pt>
                <c:pt idx="140">
                  <c:v>14820.5</c:v>
                </c:pt>
                <c:pt idx="141">
                  <c:v>14870</c:v>
                </c:pt>
                <c:pt idx="142">
                  <c:v>14927</c:v>
                </c:pt>
                <c:pt idx="143">
                  <c:v>15260</c:v>
                </c:pt>
                <c:pt idx="144">
                  <c:v>15533</c:v>
                </c:pt>
                <c:pt idx="145">
                  <c:v>15538</c:v>
                </c:pt>
                <c:pt idx="146">
                  <c:v>15553</c:v>
                </c:pt>
                <c:pt idx="147">
                  <c:v>15580</c:v>
                </c:pt>
                <c:pt idx="148">
                  <c:v>16053</c:v>
                </c:pt>
                <c:pt idx="149">
                  <c:v>16071</c:v>
                </c:pt>
                <c:pt idx="150">
                  <c:v>16167.5</c:v>
                </c:pt>
                <c:pt idx="151">
                  <c:v>16173</c:v>
                </c:pt>
                <c:pt idx="152">
                  <c:v>16214</c:v>
                </c:pt>
                <c:pt idx="153">
                  <c:v>16281</c:v>
                </c:pt>
                <c:pt idx="154">
                  <c:v>16615.5</c:v>
                </c:pt>
                <c:pt idx="155">
                  <c:v>16620.5</c:v>
                </c:pt>
                <c:pt idx="156">
                  <c:v>16641</c:v>
                </c:pt>
                <c:pt idx="157">
                  <c:v>16643</c:v>
                </c:pt>
                <c:pt idx="158">
                  <c:v>16644.5</c:v>
                </c:pt>
                <c:pt idx="159">
                  <c:v>16667</c:v>
                </c:pt>
                <c:pt idx="160">
                  <c:v>16672</c:v>
                </c:pt>
                <c:pt idx="161">
                  <c:v>16693</c:v>
                </c:pt>
                <c:pt idx="162">
                  <c:v>16720</c:v>
                </c:pt>
                <c:pt idx="163">
                  <c:v>16730.5</c:v>
                </c:pt>
                <c:pt idx="164">
                  <c:v>16730.5</c:v>
                </c:pt>
                <c:pt idx="165">
                  <c:v>16780</c:v>
                </c:pt>
                <c:pt idx="166">
                  <c:v>16787</c:v>
                </c:pt>
                <c:pt idx="167">
                  <c:v>16792</c:v>
                </c:pt>
                <c:pt idx="168">
                  <c:v>16845</c:v>
                </c:pt>
                <c:pt idx="169">
                  <c:v>16848.5</c:v>
                </c:pt>
                <c:pt idx="170">
                  <c:v>16852</c:v>
                </c:pt>
                <c:pt idx="171">
                  <c:v>16862.5</c:v>
                </c:pt>
                <c:pt idx="172">
                  <c:v>17272.5</c:v>
                </c:pt>
                <c:pt idx="173">
                  <c:v>17307</c:v>
                </c:pt>
                <c:pt idx="174">
                  <c:v>17310.5</c:v>
                </c:pt>
                <c:pt idx="175">
                  <c:v>17319</c:v>
                </c:pt>
                <c:pt idx="176">
                  <c:v>17327.5</c:v>
                </c:pt>
                <c:pt idx="177">
                  <c:v>17343</c:v>
                </c:pt>
                <c:pt idx="178">
                  <c:v>17430.5</c:v>
                </c:pt>
                <c:pt idx="179">
                  <c:v>17452.5</c:v>
                </c:pt>
                <c:pt idx="180">
                  <c:v>17452.5</c:v>
                </c:pt>
                <c:pt idx="181">
                  <c:v>17484</c:v>
                </c:pt>
                <c:pt idx="182">
                  <c:v>17786</c:v>
                </c:pt>
                <c:pt idx="183">
                  <c:v>17807</c:v>
                </c:pt>
                <c:pt idx="184">
                  <c:v>17855</c:v>
                </c:pt>
                <c:pt idx="185">
                  <c:v>17890</c:v>
                </c:pt>
                <c:pt idx="186">
                  <c:v>17890.5</c:v>
                </c:pt>
                <c:pt idx="187">
                  <c:v>17890.5</c:v>
                </c:pt>
                <c:pt idx="188">
                  <c:v>17890.5</c:v>
                </c:pt>
                <c:pt idx="189">
                  <c:v>18005</c:v>
                </c:pt>
                <c:pt idx="190">
                  <c:v>18087.5</c:v>
                </c:pt>
                <c:pt idx="191">
                  <c:v>18087.5</c:v>
                </c:pt>
                <c:pt idx="192">
                  <c:v>18099.5</c:v>
                </c:pt>
                <c:pt idx="193">
                  <c:v>18494.5</c:v>
                </c:pt>
                <c:pt idx="194">
                  <c:v>18494.5</c:v>
                </c:pt>
                <c:pt idx="195">
                  <c:v>18494.5</c:v>
                </c:pt>
                <c:pt idx="196">
                  <c:v>18495</c:v>
                </c:pt>
                <c:pt idx="197">
                  <c:v>18606</c:v>
                </c:pt>
                <c:pt idx="198">
                  <c:v>18609.5</c:v>
                </c:pt>
                <c:pt idx="199">
                  <c:v>18618</c:v>
                </c:pt>
                <c:pt idx="200">
                  <c:v>18651</c:v>
                </c:pt>
                <c:pt idx="201">
                  <c:v>18710.5</c:v>
                </c:pt>
                <c:pt idx="202">
                  <c:v>18710.5</c:v>
                </c:pt>
                <c:pt idx="203">
                  <c:v>18710.5</c:v>
                </c:pt>
                <c:pt idx="204">
                  <c:v>19069.5</c:v>
                </c:pt>
                <c:pt idx="205">
                  <c:v>19081.5</c:v>
                </c:pt>
                <c:pt idx="206">
                  <c:v>19105.5</c:v>
                </c:pt>
                <c:pt idx="207">
                  <c:v>19114</c:v>
                </c:pt>
                <c:pt idx="208">
                  <c:v>19122.5</c:v>
                </c:pt>
                <c:pt idx="209">
                  <c:v>19122.5</c:v>
                </c:pt>
                <c:pt idx="210">
                  <c:v>19153.5</c:v>
                </c:pt>
                <c:pt idx="211">
                  <c:v>19153.5</c:v>
                </c:pt>
                <c:pt idx="212">
                  <c:v>19257</c:v>
                </c:pt>
                <c:pt idx="213">
                  <c:v>19282</c:v>
                </c:pt>
                <c:pt idx="214">
                  <c:v>19282</c:v>
                </c:pt>
                <c:pt idx="215">
                  <c:v>19282</c:v>
                </c:pt>
                <c:pt idx="216">
                  <c:v>19285</c:v>
                </c:pt>
                <c:pt idx="217">
                  <c:v>19297</c:v>
                </c:pt>
                <c:pt idx="218">
                  <c:v>19314.5</c:v>
                </c:pt>
                <c:pt idx="219">
                  <c:v>19321.5</c:v>
                </c:pt>
                <c:pt idx="220">
                  <c:v>19321.5</c:v>
                </c:pt>
                <c:pt idx="221">
                  <c:v>19321.5</c:v>
                </c:pt>
                <c:pt idx="222">
                  <c:v>19337</c:v>
                </c:pt>
                <c:pt idx="223">
                  <c:v>19746</c:v>
                </c:pt>
                <c:pt idx="224">
                  <c:v>19754</c:v>
                </c:pt>
                <c:pt idx="225">
                  <c:v>19770</c:v>
                </c:pt>
                <c:pt idx="226">
                  <c:v>19805.5</c:v>
                </c:pt>
                <c:pt idx="227">
                  <c:v>19824.5</c:v>
                </c:pt>
                <c:pt idx="228">
                  <c:v>19824.5</c:v>
                </c:pt>
                <c:pt idx="229">
                  <c:v>19854</c:v>
                </c:pt>
                <c:pt idx="230">
                  <c:v>19871</c:v>
                </c:pt>
                <c:pt idx="231">
                  <c:v>19896.5</c:v>
                </c:pt>
                <c:pt idx="232">
                  <c:v>19896.5</c:v>
                </c:pt>
                <c:pt idx="233">
                  <c:v>19914</c:v>
                </c:pt>
                <c:pt idx="234">
                  <c:v>19951.5</c:v>
                </c:pt>
                <c:pt idx="235">
                  <c:v>19951.5</c:v>
                </c:pt>
                <c:pt idx="236">
                  <c:v>19989</c:v>
                </c:pt>
                <c:pt idx="237">
                  <c:v>20013</c:v>
                </c:pt>
                <c:pt idx="238">
                  <c:v>20364.5</c:v>
                </c:pt>
                <c:pt idx="239">
                  <c:v>20432</c:v>
                </c:pt>
                <c:pt idx="240">
                  <c:v>20460.5</c:v>
                </c:pt>
                <c:pt idx="241">
                  <c:v>20461</c:v>
                </c:pt>
                <c:pt idx="242">
                  <c:v>20462</c:v>
                </c:pt>
                <c:pt idx="243">
                  <c:v>20473</c:v>
                </c:pt>
                <c:pt idx="244">
                  <c:v>20476.5</c:v>
                </c:pt>
                <c:pt idx="245">
                  <c:v>20492</c:v>
                </c:pt>
                <c:pt idx="246">
                  <c:v>20495.5</c:v>
                </c:pt>
                <c:pt idx="247">
                  <c:v>20497</c:v>
                </c:pt>
                <c:pt idx="248">
                  <c:v>20523</c:v>
                </c:pt>
                <c:pt idx="249">
                  <c:v>20524.5</c:v>
                </c:pt>
                <c:pt idx="250">
                  <c:v>20533</c:v>
                </c:pt>
                <c:pt idx="251">
                  <c:v>20533</c:v>
                </c:pt>
                <c:pt idx="252">
                  <c:v>20533</c:v>
                </c:pt>
                <c:pt idx="253">
                  <c:v>20540</c:v>
                </c:pt>
                <c:pt idx="254">
                  <c:v>20548.5</c:v>
                </c:pt>
                <c:pt idx="255">
                  <c:v>20554</c:v>
                </c:pt>
                <c:pt idx="256">
                  <c:v>20554</c:v>
                </c:pt>
                <c:pt idx="257">
                  <c:v>20557</c:v>
                </c:pt>
                <c:pt idx="258">
                  <c:v>20560.5</c:v>
                </c:pt>
                <c:pt idx="259">
                  <c:v>20617</c:v>
                </c:pt>
                <c:pt idx="260">
                  <c:v>21003.5</c:v>
                </c:pt>
                <c:pt idx="261">
                  <c:v>21036</c:v>
                </c:pt>
                <c:pt idx="262">
                  <c:v>21183.5</c:v>
                </c:pt>
                <c:pt idx="263">
                  <c:v>21189</c:v>
                </c:pt>
                <c:pt idx="264">
                  <c:v>21707.5</c:v>
                </c:pt>
                <c:pt idx="265">
                  <c:v>21707.5</c:v>
                </c:pt>
                <c:pt idx="266">
                  <c:v>21707.5</c:v>
                </c:pt>
                <c:pt idx="267">
                  <c:v>21707.5</c:v>
                </c:pt>
                <c:pt idx="268">
                  <c:v>21707.5</c:v>
                </c:pt>
                <c:pt idx="269">
                  <c:v>21709</c:v>
                </c:pt>
                <c:pt idx="270">
                  <c:v>21709</c:v>
                </c:pt>
                <c:pt idx="271">
                  <c:v>21709</c:v>
                </c:pt>
                <c:pt idx="272">
                  <c:v>21709</c:v>
                </c:pt>
                <c:pt idx="273">
                  <c:v>21709</c:v>
                </c:pt>
                <c:pt idx="274">
                  <c:v>21709</c:v>
                </c:pt>
                <c:pt idx="275">
                  <c:v>21748</c:v>
                </c:pt>
                <c:pt idx="276">
                  <c:v>21748</c:v>
                </c:pt>
                <c:pt idx="277">
                  <c:v>21748</c:v>
                </c:pt>
                <c:pt idx="278">
                  <c:v>21800</c:v>
                </c:pt>
                <c:pt idx="279">
                  <c:v>21800</c:v>
                </c:pt>
                <c:pt idx="280">
                  <c:v>21800</c:v>
                </c:pt>
                <c:pt idx="281">
                  <c:v>21800</c:v>
                </c:pt>
                <c:pt idx="282">
                  <c:v>21800</c:v>
                </c:pt>
                <c:pt idx="283">
                  <c:v>21800</c:v>
                </c:pt>
                <c:pt idx="284">
                  <c:v>21805</c:v>
                </c:pt>
                <c:pt idx="285">
                  <c:v>21829</c:v>
                </c:pt>
                <c:pt idx="286">
                  <c:v>21832.5</c:v>
                </c:pt>
                <c:pt idx="287">
                  <c:v>21832.5</c:v>
                </c:pt>
                <c:pt idx="288">
                  <c:v>21832.5</c:v>
                </c:pt>
                <c:pt idx="289">
                  <c:v>21832.5</c:v>
                </c:pt>
                <c:pt idx="290">
                  <c:v>21832.5</c:v>
                </c:pt>
                <c:pt idx="291">
                  <c:v>21832.5</c:v>
                </c:pt>
                <c:pt idx="292">
                  <c:v>21836</c:v>
                </c:pt>
                <c:pt idx="293">
                  <c:v>21836</c:v>
                </c:pt>
                <c:pt idx="294">
                  <c:v>21836</c:v>
                </c:pt>
                <c:pt idx="295">
                  <c:v>21836</c:v>
                </c:pt>
                <c:pt idx="296">
                  <c:v>21836</c:v>
                </c:pt>
                <c:pt idx="297">
                  <c:v>21836</c:v>
                </c:pt>
                <c:pt idx="298">
                  <c:v>21839.5</c:v>
                </c:pt>
                <c:pt idx="299">
                  <c:v>21839.5</c:v>
                </c:pt>
                <c:pt idx="300">
                  <c:v>21839.5</c:v>
                </c:pt>
                <c:pt idx="301">
                  <c:v>21839.5</c:v>
                </c:pt>
                <c:pt idx="302">
                  <c:v>21839.5</c:v>
                </c:pt>
                <c:pt idx="303">
                  <c:v>21839.5</c:v>
                </c:pt>
                <c:pt idx="304">
                  <c:v>21848</c:v>
                </c:pt>
                <c:pt idx="305">
                  <c:v>21848</c:v>
                </c:pt>
                <c:pt idx="306">
                  <c:v>21848</c:v>
                </c:pt>
                <c:pt idx="307">
                  <c:v>21848</c:v>
                </c:pt>
                <c:pt idx="308">
                  <c:v>21848</c:v>
                </c:pt>
                <c:pt idx="309">
                  <c:v>21848</c:v>
                </c:pt>
                <c:pt idx="310">
                  <c:v>22247.5</c:v>
                </c:pt>
                <c:pt idx="311">
                  <c:v>22332</c:v>
                </c:pt>
                <c:pt idx="312">
                  <c:v>22332</c:v>
                </c:pt>
                <c:pt idx="313">
                  <c:v>22332</c:v>
                </c:pt>
                <c:pt idx="314">
                  <c:v>22332</c:v>
                </c:pt>
                <c:pt idx="315">
                  <c:v>22332</c:v>
                </c:pt>
                <c:pt idx="316">
                  <c:v>22332</c:v>
                </c:pt>
                <c:pt idx="317">
                  <c:v>22429.5</c:v>
                </c:pt>
                <c:pt idx="318">
                  <c:v>22451.5</c:v>
                </c:pt>
                <c:pt idx="319">
                  <c:v>22470.5</c:v>
                </c:pt>
                <c:pt idx="320">
                  <c:v>22471</c:v>
                </c:pt>
                <c:pt idx="321">
                  <c:v>22471</c:v>
                </c:pt>
                <c:pt idx="322">
                  <c:v>22471</c:v>
                </c:pt>
                <c:pt idx="323">
                  <c:v>22471</c:v>
                </c:pt>
                <c:pt idx="324">
                  <c:v>22471</c:v>
                </c:pt>
                <c:pt idx="325">
                  <c:v>22471</c:v>
                </c:pt>
                <c:pt idx="326">
                  <c:v>22494.5</c:v>
                </c:pt>
                <c:pt idx="327">
                  <c:v>22894.5</c:v>
                </c:pt>
                <c:pt idx="328">
                  <c:v>22903</c:v>
                </c:pt>
                <c:pt idx="329">
                  <c:v>22950</c:v>
                </c:pt>
                <c:pt idx="330">
                  <c:v>22987</c:v>
                </c:pt>
                <c:pt idx="331">
                  <c:v>22989</c:v>
                </c:pt>
                <c:pt idx="332">
                  <c:v>23015</c:v>
                </c:pt>
                <c:pt idx="333">
                  <c:v>23015</c:v>
                </c:pt>
                <c:pt idx="334">
                  <c:v>23015</c:v>
                </c:pt>
                <c:pt idx="335">
                  <c:v>23030.5</c:v>
                </c:pt>
                <c:pt idx="336">
                  <c:v>23030.5</c:v>
                </c:pt>
                <c:pt idx="337">
                  <c:v>23030.5</c:v>
                </c:pt>
                <c:pt idx="338">
                  <c:v>23031.5</c:v>
                </c:pt>
                <c:pt idx="339">
                  <c:v>23035</c:v>
                </c:pt>
                <c:pt idx="340">
                  <c:v>23047.5</c:v>
                </c:pt>
                <c:pt idx="341">
                  <c:v>23047.5</c:v>
                </c:pt>
                <c:pt idx="342">
                  <c:v>23047.5</c:v>
                </c:pt>
                <c:pt idx="343">
                  <c:v>23071.5</c:v>
                </c:pt>
                <c:pt idx="344">
                  <c:v>23071.5</c:v>
                </c:pt>
                <c:pt idx="345">
                  <c:v>23071.5</c:v>
                </c:pt>
                <c:pt idx="346">
                  <c:v>23098.5</c:v>
                </c:pt>
                <c:pt idx="347">
                  <c:v>23140</c:v>
                </c:pt>
                <c:pt idx="348">
                  <c:v>23429</c:v>
                </c:pt>
                <c:pt idx="349">
                  <c:v>23549</c:v>
                </c:pt>
                <c:pt idx="350">
                  <c:v>23557</c:v>
                </c:pt>
                <c:pt idx="351">
                  <c:v>23751</c:v>
                </c:pt>
                <c:pt idx="352">
                  <c:v>24100</c:v>
                </c:pt>
                <c:pt idx="353">
                  <c:v>24105</c:v>
                </c:pt>
                <c:pt idx="354">
                  <c:v>24121.5</c:v>
                </c:pt>
                <c:pt idx="355">
                  <c:v>24157.5</c:v>
                </c:pt>
                <c:pt idx="356">
                  <c:v>24728</c:v>
                </c:pt>
                <c:pt idx="357">
                  <c:v>24745</c:v>
                </c:pt>
                <c:pt idx="358">
                  <c:v>24834</c:v>
                </c:pt>
                <c:pt idx="359">
                  <c:v>25469</c:v>
                </c:pt>
                <c:pt idx="360">
                  <c:v>25943</c:v>
                </c:pt>
                <c:pt idx="361">
                  <c:v>26028</c:v>
                </c:pt>
                <c:pt idx="362">
                  <c:v>26068</c:v>
                </c:pt>
                <c:pt idx="363">
                  <c:v>26193</c:v>
                </c:pt>
                <c:pt idx="364">
                  <c:v>26624</c:v>
                </c:pt>
                <c:pt idx="365">
                  <c:v>26634.5</c:v>
                </c:pt>
                <c:pt idx="366">
                  <c:v>26648.5</c:v>
                </c:pt>
                <c:pt idx="367">
                  <c:v>26783</c:v>
                </c:pt>
                <c:pt idx="368">
                  <c:v>27326</c:v>
                </c:pt>
                <c:pt idx="369">
                  <c:v>27377</c:v>
                </c:pt>
                <c:pt idx="370">
                  <c:v>27389</c:v>
                </c:pt>
                <c:pt idx="371">
                  <c:v>27882</c:v>
                </c:pt>
                <c:pt idx="372">
                  <c:v>27998</c:v>
                </c:pt>
                <c:pt idx="373">
                  <c:v>28175</c:v>
                </c:pt>
              </c:numCache>
            </c:numRef>
          </c:xVal>
          <c:yVal>
            <c:numRef>
              <c:f>Active!$M$21:$M$923</c:f>
              <c:numCache>
                <c:formatCode>General</c:formatCode>
                <c:ptCount val="90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7D5-425D-9AA1-308426E022DE}"/>
            </c:ext>
          </c:extLst>
        </c:ser>
        <c:ser>
          <c:idx val="6"/>
          <c:order val="6"/>
          <c:tx>
            <c:strRef>
              <c:f>Active!$N$20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Active!$F$21:$F$923</c:f>
              <c:numCache>
                <c:formatCode>General</c:formatCode>
                <c:ptCount val="903"/>
                <c:pt idx="0">
                  <c:v>-25736</c:v>
                </c:pt>
                <c:pt idx="1">
                  <c:v>-25175</c:v>
                </c:pt>
                <c:pt idx="2">
                  <c:v>-25174.5</c:v>
                </c:pt>
                <c:pt idx="3">
                  <c:v>-22115</c:v>
                </c:pt>
                <c:pt idx="4">
                  <c:v>-22114.5</c:v>
                </c:pt>
                <c:pt idx="5">
                  <c:v>-19005</c:v>
                </c:pt>
                <c:pt idx="6">
                  <c:v>-18899</c:v>
                </c:pt>
                <c:pt idx="7">
                  <c:v>-18887</c:v>
                </c:pt>
                <c:pt idx="8">
                  <c:v>-18798</c:v>
                </c:pt>
                <c:pt idx="9">
                  <c:v>-18798</c:v>
                </c:pt>
                <c:pt idx="10">
                  <c:v>-18437</c:v>
                </c:pt>
                <c:pt idx="11">
                  <c:v>-17931</c:v>
                </c:pt>
                <c:pt idx="12">
                  <c:v>-17715</c:v>
                </c:pt>
                <c:pt idx="13">
                  <c:v>-17603</c:v>
                </c:pt>
                <c:pt idx="14">
                  <c:v>-17061</c:v>
                </c:pt>
                <c:pt idx="15">
                  <c:v>-17016</c:v>
                </c:pt>
                <c:pt idx="16">
                  <c:v>-16673</c:v>
                </c:pt>
                <c:pt idx="17">
                  <c:v>-16649</c:v>
                </c:pt>
                <c:pt idx="18">
                  <c:v>-16649</c:v>
                </c:pt>
                <c:pt idx="19">
                  <c:v>-16508</c:v>
                </c:pt>
                <c:pt idx="20">
                  <c:v>-16469</c:v>
                </c:pt>
                <c:pt idx="21">
                  <c:v>-15846</c:v>
                </c:pt>
                <c:pt idx="22">
                  <c:v>-15841</c:v>
                </c:pt>
                <c:pt idx="23">
                  <c:v>-15810</c:v>
                </c:pt>
                <c:pt idx="24">
                  <c:v>-15798</c:v>
                </c:pt>
                <c:pt idx="25">
                  <c:v>-15786</c:v>
                </c:pt>
                <c:pt idx="26">
                  <c:v>-15738</c:v>
                </c:pt>
                <c:pt idx="27">
                  <c:v>-15690</c:v>
                </c:pt>
                <c:pt idx="28">
                  <c:v>-15293</c:v>
                </c:pt>
                <c:pt idx="29">
                  <c:v>-15194</c:v>
                </c:pt>
                <c:pt idx="30">
                  <c:v>-15129</c:v>
                </c:pt>
                <c:pt idx="31">
                  <c:v>-15127</c:v>
                </c:pt>
                <c:pt idx="32">
                  <c:v>-15127</c:v>
                </c:pt>
                <c:pt idx="33">
                  <c:v>-15086</c:v>
                </c:pt>
                <c:pt idx="34">
                  <c:v>-14883</c:v>
                </c:pt>
                <c:pt idx="35">
                  <c:v>-14631</c:v>
                </c:pt>
                <c:pt idx="36">
                  <c:v>-14586</c:v>
                </c:pt>
                <c:pt idx="37">
                  <c:v>-14585.5</c:v>
                </c:pt>
                <c:pt idx="38">
                  <c:v>-14576</c:v>
                </c:pt>
                <c:pt idx="39">
                  <c:v>-14571</c:v>
                </c:pt>
                <c:pt idx="40">
                  <c:v>-14571</c:v>
                </c:pt>
                <c:pt idx="41">
                  <c:v>-14528</c:v>
                </c:pt>
                <c:pt idx="42">
                  <c:v>-14427</c:v>
                </c:pt>
                <c:pt idx="43">
                  <c:v>-14135</c:v>
                </c:pt>
                <c:pt idx="44">
                  <c:v>-12794</c:v>
                </c:pt>
                <c:pt idx="45">
                  <c:v>-12794</c:v>
                </c:pt>
                <c:pt idx="46">
                  <c:v>-12093</c:v>
                </c:pt>
                <c:pt idx="47">
                  <c:v>-12057</c:v>
                </c:pt>
                <c:pt idx="48">
                  <c:v>-12055</c:v>
                </c:pt>
                <c:pt idx="49">
                  <c:v>-12050</c:v>
                </c:pt>
                <c:pt idx="50">
                  <c:v>-12045</c:v>
                </c:pt>
                <c:pt idx="51">
                  <c:v>-12045</c:v>
                </c:pt>
                <c:pt idx="52">
                  <c:v>-12041.5</c:v>
                </c:pt>
                <c:pt idx="53">
                  <c:v>-12038</c:v>
                </c:pt>
                <c:pt idx="54">
                  <c:v>-11997</c:v>
                </c:pt>
                <c:pt idx="55">
                  <c:v>-11990</c:v>
                </c:pt>
                <c:pt idx="56">
                  <c:v>-11909.5</c:v>
                </c:pt>
                <c:pt idx="57">
                  <c:v>-11896</c:v>
                </c:pt>
                <c:pt idx="58">
                  <c:v>-11382.5</c:v>
                </c:pt>
                <c:pt idx="59">
                  <c:v>-10826</c:v>
                </c:pt>
                <c:pt idx="60">
                  <c:v>-10790</c:v>
                </c:pt>
                <c:pt idx="61">
                  <c:v>-6524</c:v>
                </c:pt>
                <c:pt idx="62">
                  <c:v>-6479.5</c:v>
                </c:pt>
                <c:pt idx="63">
                  <c:v>-6455.5</c:v>
                </c:pt>
                <c:pt idx="64">
                  <c:v>-6339</c:v>
                </c:pt>
                <c:pt idx="65">
                  <c:v>-4597</c:v>
                </c:pt>
                <c:pt idx="66">
                  <c:v>-4597</c:v>
                </c:pt>
                <c:pt idx="67">
                  <c:v>-4597</c:v>
                </c:pt>
                <c:pt idx="68">
                  <c:v>-3933</c:v>
                </c:pt>
                <c:pt idx="69">
                  <c:v>-3932.5</c:v>
                </c:pt>
                <c:pt idx="70">
                  <c:v>-2170.5</c:v>
                </c:pt>
                <c:pt idx="71">
                  <c:v>-2083</c:v>
                </c:pt>
                <c:pt idx="72">
                  <c:v>-1566.5</c:v>
                </c:pt>
                <c:pt idx="73">
                  <c:v>-1544</c:v>
                </c:pt>
                <c:pt idx="74">
                  <c:v>-1467</c:v>
                </c:pt>
                <c:pt idx="75">
                  <c:v>-1412</c:v>
                </c:pt>
                <c:pt idx="76">
                  <c:v>-1215</c:v>
                </c:pt>
                <c:pt idx="77">
                  <c:v>-1215</c:v>
                </c:pt>
                <c:pt idx="78">
                  <c:v>-1056</c:v>
                </c:pt>
                <c:pt idx="79">
                  <c:v>-780</c:v>
                </c:pt>
                <c:pt idx="80">
                  <c:v>-696.5</c:v>
                </c:pt>
                <c:pt idx="81">
                  <c:v>-696.5</c:v>
                </c:pt>
                <c:pt idx="82">
                  <c:v>-248</c:v>
                </c:pt>
                <c:pt idx="83">
                  <c:v>-176.5</c:v>
                </c:pt>
                <c:pt idx="84">
                  <c:v>-137</c:v>
                </c:pt>
                <c:pt idx="85">
                  <c:v>-125</c:v>
                </c:pt>
                <c:pt idx="86">
                  <c:v>-68.5</c:v>
                </c:pt>
                <c:pt idx="87">
                  <c:v>-25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363</c:v>
                </c:pt>
                <c:pt idx="92">
                  <c:v>1138.5</c:v>
                </c:pt>
                <c:pt idx="93">
                  <c:v>1166</c:v>
                </c:pt>
                <c:pt idx="94">
                  <c:v>1686</c:v>
                </c:pt>
                <c:pt idx="95">
                  <c:v>1854</c:v>
                </c:pt>
                <c:pt idx="96">
                  <c:v>2225</c:v>
                </c:pt>
                <c:pt idx="97">
                  <c:v>2949</c:v>
                </c:pt>
                <c:pt idx="98">
                  <c:v>3584</c:v>
                </c:pt>
                <c:pt idx="99">
                  <c:v>4380</c:v>
                </c:pt>
                <c:pt idx="100">
                  <c:v>6037.5</c:v>
                </c:pt>
                <c:pt idx="101">
                  <c:v>6053</c:v>
                </c:pt>
                <c:pt idx="102">
                  <c:v>6089</c:v>
                </c:pt>
                <c:pt idx="103">
                  <c:v>6214</c:v>
                </c:pt>
                <c:pt idx="104">
                  <c:v>6222.5</c:v>
                </c:pt>
                <c:pt idx="105">
                  <c:v>6234.5</c:v>
                </c:pt>
                <c:pt idx="106">
                  <c:v>6238</c:v>
                </c:pt>
                <c:pt idx="107">
                  <c:v>6617.5</c:v>
                </c:pt>
                <c:pt idx="108">
                  <c:v>6681</c:v>
                </c:pt>
                <c:pt idx="109">
                  <c:v>6681</c:v>
                </c:pt>
                <c:pt idx="110">
                  <c:v>6732.5</c:v>
                </c:pt>
                <c:pt idx="111">
                  <c:v>6741</c:v>
                </c:pt>
                <c:pt idx="112">
                  <c:v>6753</c:v>
                </c:pt>
                <c:pt idx="113">
                  <c:v>6811.5</c:v>
                </c:pt>
                <c:pt idx="114">
                  <c:v>6825</c:v>
                </c:pt>
                <c:pt idx="115">
                  <c:v>6869.5</c:v>
                </c:pt>
                <c:pt idx="116">
                  <c:v>7292</c:v>
                </c:pt>
                <c:pt idx="117">
                  <c:v>7300.5</c:v>
                </c:pt>
                <c:pt idx="118">
                  <c:v>7304</c:v>
                </c:pt>
                <c:pt idx="119">
                  <c:v>7333</c:v>
                </c:pt>
                <c:pt idx="120">
                  <c:v>7345</c:v>
                </c:pt>
                <c:pt idx="121">
                  <c:v>7448</c:v>
                </c:pt>
                <c:pt idx="122">
                  <c:v>7472</c:v>
                </c:pt>
                <c:pt idx="123">
                  <c:v>7583</c:v>
                </c:pt>
                <c:pt idx="124">
                  <c:v>7902</c:v>
                </c:pt>
                <c:pt idx="125">
                  <c:v>8006</c:v>
                </c:pt>
                <c:pt idx="126">
                  <c:v>8627</c:v>
                </c:pt>
                <c:pt idx="127">
                  <c:v>8663</c:v>
                </c:pt>
                <c:pt idx="128">
                  <c:v>8735</c:v>
                </c:pt>
                <c:pt idx="129">
                  <c:v>10337</c:v>
                </c:pt>
                <c:pt idx="130">
                  <c:v>10441</c:v>
                </c:pt>
                <c:pt idx="131">
                  <c:v>11068</c:v>
                </c:pt>
                <c:pt idx="132">
                  <c:v>12867.5</c:v>
                </c:pt>
                <c:pt idx="133">
                  <c:v>12967</c:v>
                </c:pt>
                <c:pt idx="134">
                  <c:v>12970.5</c:v>
                </c:pt>
                <c:pt idx="135">
                  <c:v>12972</c:v>
                </c:pt>
                <c:pt idx="136">
                  <c:v>13463</c:v>
                </c:pt>
                <c:pt idx="137">
                  <c:v>13562.5</c:v>
                </c:pt>
                <c:pt idx="138">
                  <c:v>13570</c:v>
                </c:pt>
                <c:pt idx="139">
                  <c:v>14263</c:v>
                </c:pt>
                <c:pt idx="140">
                  <c:v>14820.5</c:v>
                </c:pt>
                <c:pt idx="141">
                  <c:v>14870</c:v>
                </c:pt>
                <c:pt idx="142">
                  <c:v>14927</c:v>
                </c:pt>
                <c:pt idx="143">
                  <c:v>15260</c:v>
                </c:pt>
                <c:pt idx="144">
                  <c:v>15533</c:v>
                </c:pt>
                <c:pt idx="145">
                  <c:v>15538</c:v>
                </c:pt>
                <c:pt idx="146">
                  <c:v>15553</c:v>
                </c:pt>
                <c:pt idx="147">
                  <c:v>15580</c:v>
                </c:pt>
                <c:pt idx="148">
                  <c:v>16053</c:v>
                </c:pt>
                <c:pt idx="149">
                  <c:v>16071</c:v>
                </c:pt>
                <c:pt idx="150">
                  <c:v>16167.5</c:v>
                </c:pt>
                <c:pt idx="151">
                  <c:v>16173</c:v>
                </c:pt>
                <c:pt idx="152">
                  <c:v>16214</c:v>
                </c:pt>
                <c:pt idx="153">
                  <c:v>16281</c:v>
                </c:pt>
                <c:pt idx="154">
                  <c:v>16615.5</c:v>
                </c:pt>
                <c:pt idx="155">
                  <c:v>16620.5</c:v>
                </c:pt>
                <c:pt idx="156">
                  <c:v>16641</c:v>
                </c:pt>
                <c:pt idx="157">
                  <c:v>16643</c:v>
                </c:pt>
                <c:pt idx="158">
                  <c:v>16644.5</c:v>
                </c:pt>
                <c:pt idx="159">
                  <c:v>16667</c:v>
                </c:pt>
                <c:pt idx="160">
                  <c:v>16672</c:v>
                </c:pt>
                <c:pt idx="161">
                  <c:v>16693</c:v>
                </c:pt>
                <c:pt idx="162">
                  <c:v>16720</c:v>
                </c:pt>
                <c:pt idx="163">
                  <c:v>16730.5</c:v>
                </c:pt>
                <c:pt idx="164">
                  <c:v>16730.5</c:v>
                </c:pt>
                <c:pt idx="165">
                  <c:v>16780</c:v>
                </c:pt>
                <c:pt idx="166">
                  <c:v>16787</c:v>
                </c:pt>
                <c:pt idx="167">
                  <c:v>16792</c:v>
                </c:pt>
                <c:pt idx="168">
                  <c:v>16845</c:v>
                </c:pt>
                <c:pt idx="169">
                  <c:v>16848.5</c:v>
                </c:pt>
                <c:pt idx="170">
                  <c:v>16852</c:v>
                </c:pt>
                <c:pt idx="171">
                  <c:v>16862.5</c:v>
                </c:pt>
                <c:pt idx="172">
                  <c:v>17272.5</c:v>
                </c:pt>
                <c:pt idx="173">
                  <c:v>17307</c:v>
                </c:pt>
                <c:pt idx="174">
                  <c:v>17310.5</c:v>
                </c:pt>
                <c:pt idx="175">
                  <c:v>17319</c:v>
                </c:pt>
                <c:pt idx="176">
                  <c:v>17327.5</c:v>
                </c:pt>
                <c:pt idx="177">
                  <c:v>17343</c:v>
                </c:pt>
                <c:pt idx="178">
                  <c:v>17430.5</c:v>
                </c:pt>
                <c:pt idx="179">
                  <c:v>17452.5</c:v>
                </c:pt>
                <c:pt idx="180">
                  <c:v>17452.5</c:v>
                </c:pt>
                <c:pt idx="181">
                  <c:v>17484</c:v>
                </c:pt>
                <c:pt idx="182">
                  <c:v>17786</c:v>
                </c:pt>
                <c:pt idx="183">
                  <c:v>17807</c:v>
                </c:pt>
                <c:pt idx="184">
                  <c:v>17855</c:v>
                </c:pt>
                <c:pt idx="185">
                  <c:v>17890</c:v>
                </c:pt>
                <c:pt idx="186">
                  <c:v>17890.5</c:v>
                </c:pt>
                <c:pt idx="187">
                  <c:v>17890.5</c:v>
                </c:pt>
                <c:pt idx="188">
                  <c:v>17890.5</c:v>
                </c:pt>
                <c:pt idx="189">
                  <c:v>18005</c:v>
                </c:pt>
                <c:pt idx="190">
                  <c:v>18087.5</c:v>
                </c:pt>
                <c:pt idx="191">
                  <c:v>18087.5</c:v>
                </c:pt>
                <c:pt idx="192">
                  <c:v>18099.5</c:v>
                </c:pt>
                <c:pt idx="193">
                  <c:v>18494.5</c:v>
                </c:pt>
                <c:pt idx="194">
                  <c:v>18494.5</c:v>
                </c:pt>
                <c:pt idx="195">
                  <c:v>18494.5</c:v>
                </c:pt>
                <c:pt idx="196">
                  <c:v>18495</c:v>
                </c:pt>
                <c:pt idx="197">
                  <c:v>18606</c:v>
                </c:pt>
                <c:pt idx="198">
                  <c:v>18609.5</c:v>
                </c:pt>
                <c:pt idx="199">
                  <c:v>18618</c:v>
                </c:pt>
                <c:pt idx="200">
                  <c:v>18651</c:v>
                </c:pt>
                <c:pt idx="201">
                  <c:v>18710.5</c:v>
                </c:pt>
                <c:pt idx="202">
                  <c:v>18710.5</c:v>
                </c:pt>
                <c:pt idx="203">
                  <c:v>18710.5</c:v>
                </c:pt>
                <c:pt idx="204">
                  <c:v>19069.5</c:v>
                </c:pt>
                <c:pt idx="205">
                  <c:v>19081.5</c:v>
                </c:pt>
                <c:pt idx="206">
                  <c:v>19105.5</c:v>
                </c:pt>
                <c:pt idx="207">
                  <c:v>19114</c:v>
                </c:pt>
                <c:pt idx="208">
                  <c:v>19122.5</c:v>
                </c:pt>
                <c:pt idx="209">
                  <c:v>19122.5</c:v>
                </c:pt>
                <c:pt idx="210">
                  <c:v>19153.5</c:v>
                </c:pt>
                <c:pt idx="211">
                  <c:v>19153.5</c:v>
                </c:pt>
                <c:pt idx="212">
                  <c:v>19257</c:v>
                </c:pt>
                <c:pt idx="213">
                  <c:v>19282</c:v>
                </c:pt>
                <c:pt idx="214">
                  <c:v>19282</c:v>
                </c:pt>
                <c:pt idx="215">
                  <c:v>19282</c:v>
                </c:pt>
                <c:pt idx="216">
                  <c:v>19285</c:v>
                </c:pt>
                <c:pt idx="217">
                  <c:v>19297</c:v>
                </c:pt>
                <c:pt idx="218">
                  <c:v>19314.5</c:v>
                </c:pt>
                <c:pt idx="219">
                  <c:v>19321.5</c:v>
                </c:pt>
                <c:pt idx="220">
                  <c:v>19321.5</c:v>
                </c:pt>
                <c:pt idx="221">
                  <c:v>19321.5</c:v>
                </c:pt>
                <c:pt idx="222">
                  <c:v>19337</c:v>
                </c:pt>
                <c:pt idx="223">
                  <c:v>19746</c:v>
                </c:pt>
                <c:pt idx="224">
                  <c:v>19754</c:v>
                </c:pt>
                <c:pt idx="225">
                  <c:v>19770</c:v>
                </c:pt>
                <c:pt idx="226">
                  <c:v>19805.5</c:v>
                </c:pt>
                <c:pt idx="227">
                  <c:v>19824.5</c:v>
                </c:pt>
                <c:pt idx="228">
                  <c:v>19824.5</c:v>
                </c:pt>
                <c:pt idx="229">
                  <c:v>19854</c:v>
                </c:pt>
                <c:pt idx="230">
                  <c:v>19871</c:v>
                </c:pt>
                <c:pt idx="231">
                  <c:v>19896.5</c:v>
                </c:pt>
                <c:pt idx="232">
                  <c:v>19896.5</c:v>
                </c:pt>
                <c:pt idx="233">
                  <c:v>19914</c:v>
                </c:pt>
                <c:pt idx="234">
                  <c:v>19951.5</c:v>
                </c:pt>
                <c:pt idx="235">
                  <c:v>19951.5</c:v>
                </c:pt>
                <c:pt idx="236">
                  <c:v>19989</c:v>
                </c:pt>
                <c:pt idx="237">
                  <c:v>20013</c:v>
                </c:pt>
                <c:pt idx="238">
                  <c:v>20364.5</c:v>
                </c:pt>
                <c:pt idx="239">
                  <c:v>20432</c:v>
                </c:pt>
                <c:pt idx="240">
                  <c:v>20460.5</c:v>
                </c:pt>
                <c:pt idx="241">
                  <c:v>20461</c:v>
                </c:pt>
                <c:pt idx="242">
                  <c:v>20462</c:v>
                </c:pt>
                <c:pt idx="243">
                  <c:v>20473</c:v>
                </c:pt>
                <c:pt idx="244">
                  <c:v>20476.5</c:v>
                </c:pt>
                <c:pt idx="245">
                  <c:v>20492</c:v>
                </c:pt>
                <c:pt idx="246">
                  <c:v>20495.5</c:v>
                </c:pt>
                <c:pt idx="247">
                  <c:v>20497</c:v>
                </c:pt>
                <c:pt idx="248">
                  <c:v>20523</c:v>
                </c:pt>
                <c:pt idx="249">
                  <c:v>20524.5</c:v>
                </c:pt>
                <c:pt idx="250">
                  <c:v>20533</c:v>
                </c:pt>
                <c:pt idx="251">
                  <c:v>20533</c:v>
                </c:pt>
                <c:pt idx="252">
                  <c:v>20533</c:v>
                </c:pt>
                <c:pt idx="253">
                  <c:v>20540</c:v>
                </c:pt>
                <c:pt idx="254">
                  <c:v>20548.5</c:v>
                </c:pt>
                <c:pt idx="255">
                  <c:v>20554</c:v>
                </c:pt>
                <c:pt idx="256">
                  <c:v>20554</c:v>
                </c:pt>
                <c:pt idx="257">
                  <c:v>20557</c:v>
                </c:pt>
                <c:pt idx="258">
                  <c:v>20560.5</c:v>
                </c:pt>
                <c:pt idx="259">
                  <c:v>20617</c:v>
                </c:pt>
                <c:pt idx="260">
                  <c:v>21003.5</c:v>
                </c:pt>
                <c:pt idx="261">
                  <c:v>21036</c:v>
                </c:pt>
                <c:pt idx="262">
                  <c:v>21183.5</c:v>
                </c:pt>
                <c:pt idx="263">
                  <c:v>21189</c:v>
                </c:pt>
                <c:pt idx="264">
                  <c:v>21707.5</c:v>
                </c:pt>
                <c:pt idx="265">
                  <c:v>21707.5</c:v>
                </c:pt>
                <c:pt idx="266">
                  <c:v>21707.5</c:v>
                </c:pt>
                <c:pt idx="267">
                  <c:v>21707.5</c:v>
                </c:pt>
                <c:pt idx="268">
                  <c:v>21707.5</c:v>
                </c:pt>
                <c:pt idx="269">
                  <c:v>21709</c:v>
                </c:pt>
                <c:pt idx="270">
                  <c:v>21709</c:v>
                </c:pt>
                <c:pt idx="271">
                  <c:v>21709</c:v>
                </c:pt>
                <c:pt idx="272">
                  <c:v>21709</c:v>
                </c:pt>
                <c:pt idx="273">
                  <c:v>21709</c:v>
                </c:pt>
                <c:pt idx="274">
                  <c:v>21709</c:v>
                </c:pt>
                <c:pt idx="275">
                  <c:v>21748</c:v>
                </c:pt>
                <c:pt idx="276">
                  <c:v>21748</c:v>
                </c:pt>
                <c:pt idx="277">
                  <c:v>21748</c:v>
                </c:pt>
                <c:pt idx="278">
                  <c:v>21800</c:v>
                </c:pt>
                <c:pt idx="279">
                  <c:v>21800</c:v>
                </c:pt>
                <c:pt idx="280">
                  <c:v>21800</c:v>
                </c:pt>
                <c:pt idx="281">
                  <c:v>21800</c:v>
                </c:pt>
                <c:pt idx="282">
                  <c:v>21800</c:v>
                </c:pt>
                <c:pt idx="283">
                  <c:v>21800</c:v>
                </c:pt>
                <c:pt idx="284">
                  <c:v>21805</c:v>
                </c:pt>
                <c:pt idx="285">
                  <c:v>21829</c:v>
                </c:pt>
                <c:pt idx="286">
                  <c:v>21832.5</c:v>
                </c:pt>
                <c:pt idx="287">
                  <c:v>21832.5</c:v>
                </c:pt>
                <c:pt idx="288">
                  <c:v>21832.5</c:v>
                </c:pt>
                <c:pt idx="289">
                  <c:v>21832.5</c:v>
                </c:pt>
                <c:pt idx="290">
                  <c:v>21832.5</c:v>
                </c:pt>
                <c:pt idx="291">
                  <c:v>21832.5</c:v>
                </c:pt>
                <c:pt idx="292">
                  <c:v>21836</c:v>
                </c:pt>
                <c:pt idx="293">
                  <c:v>21836</c:v>
                </c:pt>
                <c:pt idx="294">
                  <c:v>21836</c:v>
                </c:pt>
                <c:pt idx="295">
                  <c:v>21836</c:v>
                </c:pt>
                <c:pt idx="296">
                  <c:v>21836</c:v>
                </c:pt>
                <c:pt idx="297">
                  <c:v>21836</c:v>
                </c:pt>
                <c:pt idx="298">
                  <c:v>21839.5</c:v>
                </c:pt>
                <c:pt idx="299">
                  <c:v>21839.5</c:v>
                </c:pt>
                <c:pt idx="300">
                  <c:v>21839.5</c:v>
                </c:pt>
                <c:pt idx="301">
                  <c:v>21839.5</c:v>
                </c:pt>
                <c:pt idx="302">
                  <c:v>21839.5</c:v>
                </c:pt>
                <c:pt idx="303">
                  <c:v>21839.5</c:v>
                </c:pt>
                <c:pt idx="304">
                  <c:v>21848</c:v>
                </c:pt>
                <c:pt idx="305">
                  <c:v>21848</c:v>
                </c:pt>
                <c:pt idx="306">
                  <c:v>21848</c:v>
                </c:pt>
                <c:pt idx="307">
                  <c:v>21848</c:v>
                </c:pt>
                <c:pt idx="308">
                  <c:v>21848</c:v>
                </c:pt>
                <c:pt idx="309">
                  <c:v>21848</c:v>
                </c:pt>
                <c:pt idx="310">
                  <c:v>22247.5</c:v>
                </c:pt>
                <c:pt idx="311">
                  <c:v>22332</c:v>
                </c:pt>
                <c:pt idx="312">
                  <c:v>22332</c:v>
                </c:pt>
                <c:pt idx="313">
                  <c:v>22332</c:v>
                </c:pt>
                <c:pt idx="314">
                  <c:v>22332</c:v>
                </c:pt>
                <c:pt idx="315">
                  <c:v>22332</c:v>
                </c:pt>
                <c:pt idx="316">
                  <c:v>22332</c:v>
                </c:pt>
                <c:pt idx="317">
                  <c:v>22429.5</c:v>
                </c:pt>
                <c:pt idx="318">
                  <c:v>22451.5</c:v>
                </c:pt>
                <c:pt idx="319">
                  <c:v>22470.5</c:v>
                </c:pt>
                <c:pt idx="320">
                  <c:v>22471</c:v>
                </c:pt>
                <c:pt idx="321">
                  <c:v>22471</c:v>
                </c:pt>
                <c:pt idx="322">
                  <c:v>22471</c:v>
                </c:pt>
                <c:pt idx="323">
                  <c:v>22471</c:v>
                </c:pt>
                <c:pt idx="324">
                  <c:v>22471</c:v>
                </c:pt>
                <c:pt idx="325">
                  <c:v>22471</c:v>
                </c:pt>
                <c:pt idx="326">
                  <c:v>22494.5</c:v>
                </c:pt>
                <c:pt idx="327">
                  <c:v>22894.5</c:v>
                </c:pt>
                <c:pt idx="328">
                  <c:v>22903</c:v>
                </c:pt>
                <c:pt idx="329">
                  <c:v>22950</c:v>
                </c:pt>
                <c:pt idx="330">
                  <c:v>22987</c:v>
                </c:pt>
                <c:pt idx="331">
                  <c:v>22989</c:v>
                </c:pt>
                <c:pt idx="332">
                  <c:v>23015</c:v>
                </c:pt>
                <c:pt idx="333">
                  <c:v>23015</c:v>
                </c:pt>
                <c:pt idx="334">
                  <c:v>23015</c:v>
                </c:pt>
                <c:pt idx="335">
                  <c:v>23030.5</c:v>
                </c:pt>
                <c:pt idx="336">
                  <c:v>23030.5</c:v>
                </c:pt>
                <c:pt idx="337">
                  <c:v>23030.5</c:v>
                </c:pt>
                <c:pt idx="338">
                  <c:v>23031.5</c:v>
                </c:pt>
                <c:pt idx="339">
                  <c:v>23035</c:v>
                </c:pt>
                <c:pt idx="340">
                  <c:v>23047.5</c:v>
                </c:pt>
                <c:pt idx="341">
                  <c:v>23047.5</c:v>
                </c:pt>
                <c:pt idx="342">
                  <c:v>23047.5</c:v>
                </c:pt>
                <c:pt idx="343">
                  <c:v>23071.5</c:v>
                </c:pt>
                <c:pt idx="344">
                  <c:v>23071.5</c:v>
                </c:pt>
                <c:pt idx="345">
                  <c:v>23071.5</c:v>
                </c:pt>
                <c:pt idx="346">
                  <c:v>23098.5</c:v>
                </c:pt>
                <c:pt idx="347">
                  <c:v>23140</c:v>
                </c:pt>
                <c:pt idx="348">
                  <c:v>23429</c:v>
                </c:pt>
                <c:pt idx="349">
                  <c:v>23549</c:v>
                </c:pt>
                <c:pt idx="350">
                  <c:v>23557</c:v>
                </c:pt>
                <c:pt idx="351">
                  <c:v>23751</c:v>
                </c:pt>
                <c:pt idx="352">
                  <c:v>24100</c:v>
                </c:pt>
                <c:pt idx="353">
                  <c:v>24105</c:v>
                </c:pt>
                <c:pt idx="354">
                  <c:v>24121.5</c:v>
                </c:pt>
                <c:pt idx="355">
                  <c:v>24157.5</c:v>
                </c:pt>
                <c:pt idx="356">
                  <c:v>24728</c:v>
                </c:pt>
                <c:pt idx="357">
                  <c:v>24745</c:v>
                </c:pt>
                <c:pt idx="358">
                  <c:v>24834</c:v>
                </c:pt>
                <c:pt idx="359">
                  <c:v>25469</c:v>
                </c:pt>
                <c:pt idx="360">
                  <c:v>25943</c:v>
                </c:pt>
                <c:pt idx="361">
                  <c:v>26028</c:v>
                </c:pt>
                <c:pt idx="362">
                  <c:v>26068</c:v>
                </c:pt>
                <c:pt idx="363">
                  <c:v>26193</c:v>
                </c:pt>
                <c:pt idx="364">
                  <c:v>26624</c:v>
                </c:pt>
                <c:pt idx="365">
                  <c:v>26634.5</c:v>
                </c:pt>
                <c:pt idx="366">
                  <c:v>26648.5</c:v>
                </c:pt>
                <c:pt idx="367">
                  <c:v>26783</c:v>
                </c:pt>
                <c:pt idx="368">
                  <c:v>27326</c:v>
                </c:pt>
                <c:pt idx="369">
                  <c:v>27377</c:v>
                </c:pt>
                <c:pt idx="370">
                  <c:v>27389</c:v>
                </c:pt>
                <c:pt idx="371">
                  <c:v>27882</c:v>
                </c:pt>
                <c:pt idx="372">
                  <c:v>27998</c:v>
                </c:pt>
                <c:pt idx="373">
                  <c:v>28175</c:v>
                </c:pt>
              </c:numCache>
            </c:numRef>
          </c:xVal>
          <c:yVal>
            <c:numRef>
              <c:f>Active!$N$21:$N$923</c:f>
              <c:numCache>
                <c:formatCode>General</c:formatCode>
                <c:ptCount val="90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7D5-425D-9AA1-308426E022DE}"/>
            </c:ext>
          </c:extLst>
        </c:ser>
        <c:ser>
          <c:idx val="7"/>
          <c:order val="7"/>
          <c:tx>
            <c:strRef>
              <c:f>Active!$O$20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Active!$F$21:$F$923</c:f>
              <c:numCache>
                <c:formatCode>General</c:formatCode>
                <c:ptCount val="903"/>
                <c:pt idx="0">
                  <c:v>-25736</c:v>
                </c:pt>
                <c:pt idx="1">
                  <c:v>-25175</c:v>
                </c:pt>
                <c:pt idx="2">
                  <c:v>-25174.5</c:v>
                </c:pt>
                <c:pt idx="3">
                  <c:v>-22115</c:v>
                </c:pt>
                <c:pt idx="4">
                  <c:v>-22114.5</c:v>
                </c:pt>
                <c:pt idx="5">
                  <c:v>-19005</c:v>
                </c:pt>
                <c:pt idx="6">
                  <c:v>-18899</c:v>
                </c:pt>
                <c:pt idx="7">
                  <c:v>-18887</c:v>
                </c:pt>
                <c:pt idx="8">
                  <c:v>-18798</c:v>
                </c:pt>
                <c:pt idx="9">
                  <c:v>-18798</c:v>
                </c:pt>
                <c:pt idx="10">
                  <c:v>-18437</c:v>
                </c:pt>
                <c:pt idx="11">
                  <c:v>-17931</c:v>
                </c:pt>
                <c:pt idx="12">
                  <c:v>-17715</c:v>
                </c:pt>
                <c:pt idx="13">
                  <c:v>-17603</c:v>
                </c:pt>
                <c:pt idx="14">
                  <c:v>-17061</c:v>
                </c:pt>
                <c:pt idx="15">
                  <c:v>-17016</c:v>
                </c:pt>
                <c:pt idx="16">
                  <c:v>-16673</c:v>
                </c:pt>
                <c:pt idx="17">
                  <c:v>-16649</c:v>
                </c:pt>
                <c:pt idx="18">
                  <c:v>-16649</c:v>
                </c:pt>
                <c:pt idx="19">
                  <c:v>-16508</c:v>
                </c:pt>
                <c:pt idx="20">
                  <c:v>-16469</c:v>
                </c:pt>
                <c:pt idx="21">
                  <c:v>-15846</c:v>
                </c:pt>
                <c:pt idx="22">
                  <c:v>-15841</c:v>
                </c:pt>
                <c:pt idx="23">
                  <c:v>-15810</c:v>
                </c:pt>
                <c:pt idx="24">
                  <c:v>-15798</c:v>
                </c:pt>
                <c:pt idx="25">
                  <c:v>-15786</c:v>
                </c:pt>
                <c:pt idx="26">
                  <c:v>-15738</c:v>
                </c:pt>
                <c:pt idx="27">
                  <c:v>-15690</c:v>
                </c:pt>
                <c:pt idx="28">
                  <c:v>-15293</c:v>
                </c:pt>
                <c:pt idx="29">
                  <c:v>-15194</c:v>
                </c:pt>
                <c:pt idx="30">
                  <c:v>-15129</c:v>
                </c:pt>
                <c:pt idx="31">
                  <c:v>-15127</c:v>
                </c:pt>
                <c:pt idx="32">
                  <c:v>-15127</c:v>
                </c:pt>
                <c:pt idx="33">
                  <c:v>-15086</c:v>
                </c:pt>
                <c:pt idx="34">
                  <c:v>-14883</c:v>
                </c:pt>
                <c:pt idx="35">
                  <c:v>-14631</c:v>
                </c:pt>
                <c:pt idx="36">
                  <c:v>-14586</c:v>
                </c:pt>
                <c:pt idx="37">
                  <c:v>-14585.5</c:v>
                </c:pt>
                <c:pt idx="38">
                  <c:v>-14576</c:v>
                </c:pt>
                <c:pt idx="39">
                  <c:v>-14571</c:v>
                </c:pt>
                <c:pt idx="40">
                  <c:v>-14571</c:v>
                </c:pt>
                <c:pt idx="41">
                  <c:v>-14528</c:v>
                </c:pt>
                <c:pt idx="42">
                  <c:v>-14427</c:v>
                </c:pt>
                <c:pt idx="43">
                  <c:v>-14135</c:v>
                </c:pt>
                <c:pt idx="44">
                  <c:v>-12794</c:v>
                </c:pt>
                <c:pt idx="45">
                  <c:v>-12794</c:v>
                </c:pt>
                <c:pt idx="46">
                  <c:v>-12093</c:v>
                </c:pt>
                <c:pt idx="47">
                  <c:v>-12057</c:v>
                </c:pt>
                <c:pt idx="48">
                  <c:v>-12055</c:v>
                </c:pt>
                <c:pt idx="49">
                  <c:v>-12050</c:v>
                </c:pt>
                <c:pt idx="50">
                  <c:v>-12045</c:v>
                </c:pt>
                <c:pt idx="51">
                  <c:v>-12045</c:v>
                </c:pt>
                <c:pt idx="52">
                  <c:v>-12041.5</c:v>
                </c:pt>
                <c:pt idx="53">
                  <c:v>-12038</c:v>
                </c:pt>
                <c:pt idx="54">
                  <c:v>-11997</c:v>
                </c:pt>
                <c:pt idx="55">
                  <c:v>-11990</c:v>
                </c:pt>
                <c:pt idx="56">
                  <c:v>-11909.5</c:v>
                </c:pt>
                <c:pt idx="57">
                  <c:v>-11896</c:v>
                </c:pt>
                <c:pt idx="58">
                  <c:v>-11382.5</c:v>
                </c:pt>
                <c:pt idx="59">
                  <c:v>-10826</c:v>
                </c:pt>
                <c:pt idx="60">
                  <c:v>-10790</c:v>
                </c:pt>
                <c:pt idx="61">
                  <c:v>-6524</c:v>
                </c:pt>
                <c:pt idx="62">
                  <c:v>-6479.5</c:v>
                </c:pt>
                <c:pt idx="63">
                  <c:v>-6455.5</c:v>
                </c:pt>
                <c:pt idx="64">
                  <c:v>-6339</c:v>
                </c:pt>
                <c:pt idx="65">
                  <c:v>-4597</c:v>
                </c:pt>
                <c:pt idx="66">
                  <c:v>-4597</c:v>
                </c:pt>
                <c:pt idx="67">
                  <c:v>-4597</c:v>
                </c:pt>
                <c:pt idx="68">
                  <c:v>-3933</c:v>
                </c:pt>
                <c:pt idx="69">
                  <c:v>-3932.5</c:v>
                </c:pt>
                <c:pt idx="70">
                  <c:v>-2170.5</c:v>
                </c:pt>
                <c:pt idx="71">
                  <c:v>-2083</c:v>
                </c:pt>
                <c:pt idx="72">
                  <c:v>-1566.5</c:v>
                </c:pt>
                <c:pt idx="73">
                  <c:v>-1544</c:v>
                </c:pt>
                <c:pt idx="74">
                  <c:v>-1467</c:v>
                </c:pt>
                <c:pt idx="75">
                  <c:v>-1412</c:v>
                </c:pt>
                <c:pt idx="76">
                  <c:v>-1215</c:v>
                </c:pt>
                <c:pt idx="77">
                  <c:v>-1215</c:v>
                </c:pt>
                <c:pt idx="78">
                  <c:v>-1056</c:v>
                </c:pt>
                <c:pt idx="79">
                  <c:v>-780</c:v>
                </c:pt>
                <c:pt idx="80">
                  <c:v>-696.5</c:v>
                </c:pt>
                <c:pt idx="81">
                  <c:v>-696.5</c:v>
                </c:pt>
                <c:pt idx="82">
                  <c:v>-248</c:v>
                </c:pt>
                <c:pt idx="83">
                  <c:v>-176.5</c:v>
                </c:pt>
                <c:pt idx="84">
                  <c:v>-137</c:v>
                </c:pt>
                <c:pt idx="85">
                  <c:v>-125</c:v>
                </c:pt>
                <c:pt idx="86">
                  <c:v>-68.5</c:v>
                </c:pt>
                <c:pt idx="87">
                  <c:v>-25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363</c:v>
                </c:pt>
                <c:pt idx="92">
                  <c:v>1138.5</c:v>
                </c:pt>
                <c:pt idx="93">
                  <c:v>1166</c:v>
                </c:pt>
                <c:pt idx="94">
                  <c:v>1686</c:v>
                </c:pt>
                <c:pt idx="95">
                  <c:v>1854</c:v>
                </c:pt>
                <c:pt idx="96">
                  <c:v>2225</c:v>
                </c:pt>
                <c:pt idx="97">
                  <c:v>2949</c:v>
                </c:pt>
                <c:pt idx="98">
                  <c:v>3584</c:v>
                </c:pt>
                <c:pt idx="99">
                  <c:v>4380</c:v>
                </c:pt>
                <c:pt idx="100">
                  <c:v>6037.5</c:v>
                </c:pt>
                <c:pt idx="101">
                  <c:v>6053</c:v>
                </c:pt>
                <c:pt idx="102">
                  <c:v>6089</c:v>
                </c:pt>
                <c:pt idx="103">
                  <c:v>6214</c:v>
                </c:pt>
                <c:pt idx="104">
                  <c:v>6222.5</c:v>
                </c:pt>
                <c:pt idx="105">
                  <c:v>6234.5</c:v>
                </c:pt>
                <c:pt idx="106">
                  <c:v>6238</c:v>
                </c:pt>
                <c:pt idx="107">
                  <c:v>6617.5</c:v>
                </c:pt>
                <c:pt idx="108">
                  <c:v>6681</c:v>
                </c:pt>
                <c:pt idx="109">
                  <c:v>6681</c:v>
                </c:pt>
                <c:pt idx="110">
                  <c:v>6732.5</c:v>
                </c:pt>
                <c:pt idx="111">
                  <c:v>6741</c:v>
                </c:pt>
                <c:pt idx="112">
                  <c:v>6753</c:v>
                </c:pt>
                <c:pt idx="113">
                  <c:v>6811.5</c:v>
                </c:pt>
                <c:pt idx="114">
                  <c:v>6825</c:v>
                </c:pt>
                <c:pt idx="115">
                  <c:v>6869.5</c:v>
                </c:pt>
                <c:pt idx="116">
                  <c:v>7292</c:v>
                </c:pt>
                <c:pt idx="117">
                  <c:v>7300.5</c:v>
                </c:pt>
                <c:pt idx="118">
                  <c:v>7304</c:v>
                </c:pt>
                <c:pt idx="119">
                  <c:v>7333</c:v>
                </c:pt>
                <c:pt idx="120">
                  <c:v>7345</c:v>
                </c:pt>
                <c:pt idx="121">
                  <c:v>7448</c:v>
                </c:pt>
                <c:pt idx="122">
                  <c:v>7472</c:v>
                </c:pt>
                <c:pt idx="123">
                  <c:v>7583</c:v>
                </c:pt>
                <c:pt idx="124">
                  <c:v>7902</c:v>
                </c:pt>
                <c:pt idx="125">
                  <c:v>8006</c:v>
                </c:pt>
                <c:pt idx="126">
                  <c:v>8627</c:v>
                </c:pt>
                <c:pt idx="127">
                  <c:v>8663</c:v>
                </c:pt>
                <c:pt idx="128">
                  <c:v>8735</c:v>
                </c:pt>
                <c:pt idx="129">
                  <c:v>10337</c:v>
                </c:pt>
                <c:pt idx="130">
                  <c:v>10441</c:v>
                </c:pt>
                <c:pt idx="131">
                  <c:v>11068</c:v>
                </c:pt>
                <c:pt idx="132">
                  <c:v>12867.5</c:v>
                </c:pt>
                <c:pt idx="133">
                  <c:v>12967</c:v>
                </c:pt>
                <c:pt idx="134">
                  <c:v>12970.5</c:v>
                </c:pt>
                <c:pt idx="135">
                  <c:v>12972</c:v>
                </c:pt>
                <c:pt idx="136">
                  <c:v>13463</c:v>
                </c:pt>
                <c:pt idx="137">
                  <c:v>13562.5</c:v>
                </c:pt>
                <c:pt idx="138">
                  <c:v>13570</c:v>
                </c:pt>
                <c:pt idx="139">
                  <c:v>14263</c:v>
                </c:pt>
                <c:pt idx="140">
                  <c:v>14820.5</c:v>
                </c:pt>
                <c:pt idx="141">
                  <c:v>14870</c:v>
                </c:pt>
                <c:pt idx="142">
                  <c:v>14927</c:v>
                </c:pt>
                <c:pt idx="143">
                  <c:v>15260</c:v>
                </c:pt>
                <c:pt idx="144">
                  <c:v>15533</c:v>
                </c:pt>
                <c:pt idx="145">
                  <c:v>15538</c:v>
                </c:pt>
                <c:pt idx="146">
                  <c:v>15553</c:v>
                </c:pt>
                <c:pt idx="147">
                  <c:v>15580</c:v>
                </c:pt>
                <c:pt idx="148">
                  <c:v>16053</c:v>
                </c:pt>
                <c:pt idx="149">
                  <c:v>16071</c:v>
                </c:pt>
                <c:pt idx="150">
                  <c:v>16167.5</c:v>
                </c:pt>
                <c:pt idx="151">
                  <c:v>16173</c:v>
                </c:pt>
                <c:pt idx="152">
                  <c:v>16214</c:v>
                </c:pt>
                <c:pt idx="153">
                  <c:v>16281</c:v>
                </c:pt>
                <c:pt idx="154">
                  <c:v>16615.5</c:v>
                </c:pt>
                <c:pt idx="155">
                  <c:v>16620.5</c:v>
                </c:pt>
                <c:pt idx="156">
                  <c:v>16641</c:v>
                </c:pt>
                <c:pt idx="157">
                  <c:v>16643</c:v>
                </c:pt>
                <c:pt idx="158">
                  <c:v>16644.5</c:v>
                </c:pt>
                <c:pt idx="159">
                  <c:v>16667</c:v>
                </c:pt>
                <c:pt idx="160">
                  <c:v>16672</c:v>
                </c:pt>
                <c:pt idx="161">
                  <c:v>16693</c:v>
                </c:pt>
                <c:pt idx="162">
                  <c:v>16720</c:v>
                </c:pt>
                <c:pt idx="163">
                  <c:v>16730.5</c:v>
                </c:pt>
                <c:pt idx="164">
                  <c:v>16730.5</c:v>
                </c:pt>
                <c:pt idx="165">
                  <c:v>16780</c:v>
                </c:pt>
                <c:pt idx="166">
                  <c:v>16787</c:v>
                </c:pt>
                <c:pt idx="167">
                  <c:v>16792</c:v>
                </c:pt>
                <c:pt idx="168">
                  <c:v>16845</c:v>
                </c:pt>
                <c:pt idx="169">
                  <c:v>16848.5</c:v>
                </c:pt>
                <c:pt idx="170">
                  <c:v>16852</c:v>
                </c:pt>
                <c:pt idx="171">
                  <c:v>16862.5</c:v>
                </c:pt>
                <c:pt idx="172">
                  <c:v>17272.5</c:v>
                </c:pt>
                <c:pt idx="173">
                  <c:v>17307</c:v>
                </c:pt>
                <c:pt idx="174">
                  <c:v>17310.5</c:v>
                </c:pt>
                <c:pt idx="175">
                  <c:v>17319</c:v>
                </c:pt>
                <c:pt idx="176">
                  <c:v>17327.5</c:v>
                </c:pt>
                <c:pt idx="177">
                  <c:v>17343</c:v>
                </c:pt>
                <c:pt idx="178">
                  <c:v>17430.5</c:v>
                </c:pt>
                <c:pt idx="179">
                  <c:v>17452.5</c:v>
                </c:pt>
                <c:pt idx="180">
                  <c:v>17452.5</c:v>
                </c:pt>
                <c:pt idx="181">
                  <c:v>17484</c:v>
                </c:pt>
                <c:pt idx="182">
                  <c:v>17786</c:v>
                </c:pt>
                <c:pt idx="183">
                  <c:v>17807</c:v>
                </c:pt>
                <c:pt idx="184">
                  <c:v>17855</c:v>
                </c:pt>
                <c:pt idx="185">
                  <c:v>17890</c:v>
                </c:pt>
                <c:pt idx="186">
                  <c:v>17890.5</c:v>
                </c:pt>
                <c:pt idx="187">
                  <c:v>17890.5</c:v>
                </c:pt>
                <c:pt idx="188">
                  <c:v>17890.5</c:v>
                </c:pt>
                <c:pt idx="189">
                  <c:v>18005</c:v>
                </c:pt>
                <c:pt idx="190">
                  <c:v>18087.5</c:v>
                </c:pt>
                <c:pt idx="191">
                  <c:v>18087.5</c:v>
                </c:pt>
                <c:pt idx="192">
                  <c:v>18099.5</c:v>
                </c:pt>
                <c:pt idx="193">
                  <c:v>18494.5</c:v>
                </c:pt>
                <c:pt idx="194">
                  <c:v>18494.5</c:v>
                </c:pt>
                <c:pt idx="195">
                  <c:v>18494.5</c:v>
                </c:pt>
                <c:pt idx="196">
                  <c:v>18495</c:v>
                </c:pt>
                <c:pt idx="197">
                  <c:v>18606</c:v>
                </c:pt>
                <c:pt idx="198">
                  <c:v>18609.5</c:v>
                </c:pt>
                <c:pt idx="199">
                  <c:v>18618</c:v>
                </c:pt>
                <c:pt idx="200">
                  <c:v>18651</c:v>
                </c:pt>
                <c:pt idx="201">
                  <c:v>18710.5</c:v>
                </c:pt>
                <c:pt idx="202">
                  <c:v>18710.5</c:v>
                </c:pt>
                <c:pt idx="203">
                  <c:v>18710.5</c:v>
                </c:pt>
                <c:pt idx="204">
                  <c:v>19069.5</c:v>
                </c:pt>
                <c:pt idx="205">
                  <c:v>19081.5</c:v>
                </c:pt>
                <c:pt idx="206">
                  <c:v>19105.5</c:v>
                </c:pt>
                <c:pt idx="207">
                  <c:v>19114</c:v>
                </c:pt>
                <c:pt idx="208">
                  <c:v>19122.5</c:v>
                </c:pt>
                <c:pt idx="209">
                  <c:v>19122.5</c:v>
                </c:pt>
                <c:pt idx="210">
                  <c:v>19153.5</c:v>
                </c:pt>
                <c:pt idx="211">
                  <c:v>19153.5</c:v>
                </c:pt>
                <c:pt idx="212">
                  <c:v>19257</c:v>
                </c:pt>
                <c:pt idx="213">
                  <c:v>19282</c:v>
                </c:pt>
                <c:pt idx="214">
                  <c:v>19282</c:v>
                </c:pt>
                <c:pt idx="215">
                  <c:v>19282</c:v>
                </c:pt>
                <c:pt idx="216">
                  <c:v>19285</c:v>
                </c:pt>
                <c:pt idx="217">
                  <c:v>19297</c:v>
                </c:pt>
                <c:pt idx="218">
                  <c:v>19314.5</c:v>
                </c:pt>
                <c:pt idx="219">
                  <c:v>19321.5</c:v>
                </c:pt>
                <c:pt idx="220">
                  <c:v>19321.5</c:v>
                </c:pt>
                <c:pt idx="221">
                  <c:v>19321.5</c:v>
                </c:pt>
                <c:pt idx="222">
                  <c:v>19337</c:v>
                </c:pt>
                <c:pt idx="223">
                  <c:v>19746</c:v>
                </c:pt>
                <c:pt idx="224">
                  <c:v>19754</c:v>
                </c:pt>
                <c:pt idx="225">
                  <c:v>19770</c:v>
                </c:pt>
                <c:pt idx="226">
                  <c:v>19805.5</c:v>
                </c:pt>
                <c:pt idx="227">
                  <c:v>19824.5</c:v>
                </c:pt>
                <c:pt idx="228">
                  <c:v>19824.5</c:v>
                </c:pt>
                <c:pt idx="229">
                  <c:v>19854</c:v>
                </c:pt>
                <c:pt idx="230">
                  <c:v>19871</c:v>
                </c:pt>
                <c:pt idx="231">
                  <c:v>19896.5</c:v>
                </c:pt>
                <c:pt idx="232">
                  <c:v>19896.5</c:v>
                </c:pt>
                <c:pt idx="233">
                  <c:v>19914</c:v>
                </c:pt>
                <c:pt idx="234">
                  <c:v>19951.5</c:v>
                </c:pt>
                <c:pt idx="235">
                  <c:v>19951.5</c:v>
                </c:pt>
                <c:pt idx="236">
                  <c:v>19989</c:v>
                </c:pt>
                <c:pt idx="237">
                  <c:v>20013</c:v>
                </c:pt>
                <c:pt idx="238">
                  <c:v>20364.5</c:v>
                </c:pt>
                <c:pt idx="239">
                  <c:v>20432</c:v>
                </c:pt>
                <c:pt idx="240">
                  <c:v>20460.5</c:v>
                </c:pt>
                <c:pt idx="241">
                  <c:v>20461</c:v>
                </c:pt>
                <c:pt idx="242">
                  <c:v>20462</c:v>
                </c:pt>
                <c:pt idx="243">
                  <c:v>20473</c:v>
                </c:pt>
                <c:pt idx="244">
                  <c:v>20476.5</c:v>
                </c:pt>
                <c:pt idx="245">
                  <c:v>20492</c:v>
                </c:pt>
                <c:pt idx="246">
                  <c:v>20495.5</c:v>
                </c:pt>
                <c:pt idx="247">
                  <c:v>20497</c:v>
                </c:pt>
                <c:pt idx="248">
                  <c:v>20523</c:v>
                </c:pt>
                <c:pt idx="249">
                  <c:v>20524.5</c:v>
                </c:pt>
                <c:pt idx="250">
                  <c:v>20533</c:v>
                </c:pt>
                <c:pt idx="251">
                  <c:v>20533</c:v>
                </c:pt>
                <c:pt idx="252">
                  <c:v>20533</c:v>
                </c:pt>
                <c:pt idx="253">
                  <c:v>20540</c:v>
                </c:pt>
                <c:pt idx="254">
                  <c:v>20548.5</c:v>
                </c:pt>
                <c:pt idx="255">
                  <c:v>20554</c:v>
                </c:pt>
                <c:pt idx="256">
                  <c:v>20554</c:v>
                </c:pt>
                <c:pt idx="257">
                  <c:v>20557</c:v>
                </c:pt>
                <c:pt idx="258">
                  <c:v>20560.5</c:v>
                </c:pt>
                <c:pt idx="259">
                  <c:v>20617</c:v>
                </c:pt>
                <c:pt idx="260">
                  <c:v>21003.5</c:v>
                </c:pt>
                <c:pt idx="261">
                  <c:v>21036</c:v>
                </c:pt>
                <c:pt idx="262">
                  <c:v>21183.5</c:v>
                </c:pt>
                <c:pt idx="263">
                  <c:v>21189</c:v>
                </c:pt>
                <c:pt idx="264">
                  <c:v>21707.5</c:v>
                </c:pt>
                <c:pt idx="265">
                  <c:v>21707.5</c:v>
                </c:pt>
                <c:pt idx="266">
                  <c:v>21707.5</c:v>
                </c:pt>
                <c:pt idx="267">
                  <c:v>21707.5</c:v>
                </c:pt>
                <c:pt idx="268">
                  <c:v>21707.5</c:v>
                </c:pt>
                <c:pt idx="269">
                  <c:v>21709</c:v>
                </c:pt>
                <c:pt idx="270">
                  <c:v>21709</c:v>
                </c:pt>
                <c:pt idx="271">
                  <c:v>21709</c:v>
                </c:pt>
                <c:pt idx="272">
                  <c:v>21709</c:v>
                </c:pt>
                <c:pt idx="273">
                  <c:v>21709</c:v>
                </c:pt>
                <c:pt idx="274">
                  <c:v>21709</c:v>
                </c:pt>
                <c:pt idx="275">
                  <c:v>21748</c:v>
                </c:pt>
                <c:pt idx="276">
                  <c:v>21748</c:v>
                </c:pt>
                <c:pt idx="277">
                  <c:v>21748</c:v>
                </c:pt>
                <c:pt idx="278">
                  <c:v>21800</c:v>
                </c:pt>
                <c:pt idx="279">
                  <c:v>21800</c:v>
                </c:pt>
                <c:pt idx="280">
                  <c:v>21800</c:v>
                </c:pt>
                <c:pt idx="281">
                  <c:v>21800</c:v>
                </c:pt>
                <c:pt idx="282">
                  <c:v>21800</c:v>
                </c:pt>
                <c:pt idx="283">
                  <c:v>21800</c:v>
                </c:pt>
                <c:pt idx="284">
                  <c:v>21805</c:v>
                </c:pt>
                <c:pt idx="285">
                  <c:v>21829</c:v>
                </c:pt>
                <c:pt idx="286">
                  <c:v>21832.5</c:v>
                </c:pt>
                <c:pt idx="287">
                  <c:v>21832.5</c:v>
                </c:pt>
                <c:pt idx="288">
                  <c:v>21832.5</c:v>
                </c:pt>
                <c:pt idx="289">
                  <c:v>21832.5</c:v>
                </c:pt>
                <c:pt idx="290">
                  <c:v>21832.5</c:v>
                </c:pt>
                <c:pt idx="291">
                  <c:v>21832.5</c:v>
                </c:pt>
                <c:pt idx="292">
                  <c:v>21836</c:v>
                </c:pt>
                <c:pt idx="293">
                  <c:v>21836</c:v>
                </c:pt>
                <c:pt idx="294">
                  <c:v>21836</c:v>
                </c:pt>
                <c:pt idx="295">
                  <c:v>21836</c:v>
                </c:pt>
                <c:pt idx="296">
                  <c:v>21836</c:v>
                </c:pt>
                <c:pt idx="297">
                  <c:v>21836</c:v>
                </c:pt>
                <c:pt idx="298">
                  <c:v>21839.5</c:v>
                </c:pt>
                <c:pt idx="299">
                  <c:v>21839.5</c:v>
                </c:pt>
                <c:pt idx="300">
                  <c:v>21839.5</c:v>
                </c:pt>
                <c:pt idx="301">
                  <c:v>21839.5</c:v>
                </c:pt>
                <c:pt idx="302">
                  <c:v>21839.5</c:v>
                </c:pt>
                <c:pt idx="303">
                  <c:v>21839.5</c:v>
                </c:pt>
                <c:pt idx="304">
                  <c:v>21848</c:v>
                </c:pt>
                <c:pt idx="305">
                  <c:v>21848</c:v>
                </c:pt>
                <c:pt idx="306">
                  <c:v>21848</c:v>
                </c:pt>
                <c:pt idx="307">
                  <c:v>21848</c:v>
                </c:pt>
                <c:pt idx="308">
                  <c:v>21848</c:v>
                </c:pt>
                <c:pt idx="309">
                  <c:v>21848</c:v>
                </c:pt>
                <c:pt idx="310">
                  <c:v>22247.5</c:v>
                </c:pt>
                <c:pt idx="311">
                  <c:v>22332</c:v>
                </c:pt>
                <c:pt idx="312">
                  <c:v>22332</c:v>
                </c:pt>
                <c:pt idx="313">
                  <c:v>22332</c:v>
                </c:pt>
                <c:pt idx="314">
                  <c:v>22332</c:v>
                </c:pt>
                <c:pt idx="315">
                  <c:v>22332</c:v>
                </c:pt>
                <c:pt idx="316">
                  <c:v>22332</c:v>
                </c:pt>
                <c:pt idx="317">
                  <c:v>22429.5</c:v>
                </c:pt>
                <c:pt idx="318">
                  <c:v>22451.5</c:v>
                </c:pt>
                <c:pt idx="319">
                  <c:v>22470.5</c:v>
                </c:pt>
                <c:pt idx="320">
                  <c:v>22471</c:v>
                </c:pt>
                <c:pt idx="321">
                  <c:v>22471</c:v>
                </c:pt>
                <c:pt idx="322">
                  <c:v>22471</c:v>
                </c:pt>
                <c:pt idx="323">
                  <c:v>22471</c:v>
                </c:pt>
                <c:pt idx="324">
                  <c:v>22471</c:v>
                </c:pt>
                <c:pt idx="325">
                  <c:v>22471</c:v>
                </c:pt>
                <c:pt idx="326">
                  <c:v>22494.5</c:v>
                </c:pt>
                <c:pt idx="327">
                  <c:v>22894.5</c:v>
                </c:pt>
                <c:pt idx="328">
                  <c:v>22903</c:v>
                </c:pt>
                <c:pt idx="329">
                  <c:v>22950</c:v>
                </c:pt>
                <c:pt idx="330">
                  <c:v>22987</c:v>
                </c:pt>
                <c:pt idx="331">
                  <c:v>22989</c:v>
                </c:pt>
                <c:pt idx="332">
                  <c:v>23015</c:v>
                </c:pt>
                <c:pt idx="333">
                  <c:v>23015</c:v>
                </c:pt>
                <c:pt idx="334">
                  <c:v>23015</c:v>
                </c:pt>
                <c:pt idx="335">
                  <c:v>23030.5</c:v>
                </c:pt>
                <c:pt idx="336">
                  <c:v>23030.5</c:v>
                </c:pt>
                <c:pt idx="337">
                  <c:v>23030.5</c:v>
                </c:pt>
                <c:pt idx="338">
                  <c:v>23031.5</c:v>
                </c:pt>
                <c:pt idx="339">
                  <c:v>23035</c:v>
                </c:pt>
                <c:pt idx="340">
                  <c:v>23047.5</c:v>
                </c:pt>
                <c:pt idx="341">
                  <c:v>23047.5</c:v>
                </c:pt>
                <c:pt idx="342">
                  <c:v>23047.5</c:v>
                </c:pt>
                <c:pt idx="343">
                  <c:v>23071.5</c:v>
                </c:pt>
                <c:pt idx="344">
                  <c:v>23071.5</c:v>
                </c:pt>
                <c:pt idx="345">
                  <c:v>23071.5</c:v>
                </c:pt>
                <c:pt idx="346">
                  <c:v>23098.5</c:v>
                </c:pt>
                <c:pt idx="347">
                  <c:v>23140</c:v>
                </c:pt>
                <c:pt idx="348">
                  <c:v>23429</c:v>
                </c:pt>
                <c:pt idx="349">
                  <c:v>23549</c:v>
                </c:pt>
                <c:pt idx="350">
                  <c:v>23557</c:v>
                </c:pt>
                <c:pt idx="351">
                  <c:v>23751</c:v>
                </c:pt>
                <c:pt idx="352">
                  <c:v>24100</c:v>
                </c:pt>
                <c:pt idx="353">
                  <c:v>24105</c:v>
                </c:pt>
                <c:pt idx="354">
                  <c:v>24121.5</c:v>
                </c:pt>
                <c:pt idx="355">
                  <c:v>24157.5</c:v>
                </c:pt>
                <c:pt idx="356">
                  <c:v>24728</c:v>
                </c:pt>
                <c:pt idx="357">
                  <c:v>24745</c:v>
                </c:pt>
                <c:pt idx="358">
                  <c:v>24834</c:v>
                </c:pt>
                <c:pt idx="359">
                  <c:v>25469</c:v>
                </c:pt>
                <c:pt idx="360">
                  <c:v>25943</c:v>
                </c:pt>
                <c:pt idx="361">
                  <c:v>26028</c:v>
                </c:pt>
                <c:pt idx="362">
                  <c:v>26068</c:v>
                </c:pt>
                <c:pt idx="363">
                  <c:v>26193</c:v>
                </c:pt>
                <c:pt idx="364">
                  <c:v>26624</c:v>
                </c:pt>
                <c:pt idx="365">
                  <c:v>26634.5</c:v>
                </c:pt>
                <c:pt idx="366">
                  <c:v>26648.5</c:v>
                </c:pt>
                <c:pt idx="367">
                  <c:v>26783</c:v>
                </c:pt>
                <c:pt idx="368">
                  <c:v>27326</c:v>
                </c:pt>
                <c:pt idx="369">
                  <c:v>27377</c:v>
                </c:pt>
                <c:pt idx="370">
                  <c:v>27389</c:v>
                </c:pt>
                <c:pt idx="371">
                  <c:v>27882</c:v>
                </c:pt>
                <c:pt idx="372">
                  <c:v>27998</c:v>
                </c:pt>
                <c:pt idx="373">
                  <c:v>28175</c:v>
                </c:pt>
              </c:numCache>
            </c:numRef>
          </c:xVal>
          <c:yVal>
            <c:numRef>
              <c:f>Active!$O$21:$O$923</c:f>
              <c:numCache>
                <c:formatCode>General</c:formatCode>
                <c:ptCount val="903"/>
                <c:pt idx="78">
                  <c:v>-3.4210268252774623E-2</c:v>
                </c:pt>
                <c:pt idx="79">
                  <c:v>-3.288449336666624E-2</c:v>
                </c:pt>
                <c:pt idx="82">
                  <c:v>-3.0329014238370377E-2</c:v>
                </c:pt>
                <c:pt idx="87">
                  <c:v>-2.9257826558652375E-2</c:v>
                </c:pt>
                <c:pt idx="90">
                  <c:v>-2.9137738253751252E-2</c:v>
                </c:pt>
                <c:pt idx="91">
                  <c:v>-2.7394056066586969E-2</c:v>
                </c:pt>
                <c:pt idx="94">
                  <c:v>-2.1038982971219623E-2</c:v>
                </c:pt>
                <c:pt idx="95">
                  <c:v>-2.0231989562284086E-2</c:v>
                </c:pt>
                <c:pt idx="96">
                  <c:v>-1.8449879117551447E-2</c:v>
                </c:pt>
                <c:pt idx="97">
                  <c:v>-1.4972121807614971E-2</c:v>
                </c:pt>
                <c:pt idx="98">
                  <c:v>-1.1921878863126487E-2</c:v>
                </c:pt>
                <c:pt idx="99">
                  <c:v>-8.0982672350747818E-3</c:v>
                </c:pt>
                <c:pt idx="113">
                  <c:v>3.5815212996082868E-3</c:v>
                </c:pt>
                <c:pt idx="129">
                  <c:v>2.051637405676443E-2</c:v>
                </c:pt>
                <c:pt idx="130">
                  <c:v>2.1015941405153095E-2</c:v>
                </c:pt>
                <c:pt idx="131">
                  <c:v>2.4027756092073221E-2</c:v>
                </c:pt>
                <c:pt idx="134">
                  <c:v>3.316647609504856E-2</c:v>
                </c:pt>
                <c:pt idx="138">
                  <c:v>3.6046193646577449E-2</c:v>
                </c:pt>
                <c:pt idx="139">
                  <c:v>3.9375041458436538E-2</c:v>
                </c:pt>
                <c:pt idx="140">
                  <c:v>4.2053010657731538E-2</c:v>
                </c:pt>
                <c:pt idx="141">
                  <c:v>4.2290785501435765E-2</c:v>
                </c:pt>
                <c:pt idx="142">
                  <c:v>4.2564586836610324E-2</c:v>
                </c:pt>
                <c:pt idx="143">
                  <c:v>4.4164163057893252E-2</c:v>
                </c:pt>
                <c:pt idx="144">
                  <c:v>4.5475527347413502E-2</c:v>
                </c:pt>
                <c:pt idx="145">
                  <c:v>4.5499545008393733E-2</c:v>
                </c:pt>
                <c:pt idx="146">
                  <c:v>4.5571597991334395E-2</c:v>
                </c:pt>
                <c:pt idx="147">
                  <c:v>4.5701293360627615E-2</c:v>
                </c:pt>
                <c:pt idx="148">
                  <c:v>4.7973364089356832E-2</c:v>
                </c:pt>
                <c:pt idx="149">
                  <c:v>4.8059827668885641E-2</c:v>
                </c:pt>
                <c:pt idx="150">
                  <c:v>4.8523368525803967E-2</c:v>
                </c:pt>
                <c:pt idx="151">
                  <c:v>4.8549787952882215E-2</c:v>
                </c:pt>
                <c:pt idx="152">
                  <c:v>4.8746732772920048E-2</c:v>
                </c:pt>
                <c:pt idx="153">
                  <c:v>4.9068569430055053E-2</c:v>
                </c:pt>
                <c:pt idx="154">
                  <c:v>5.0675350949632061E-2</c:v>
                </c:pt>
                <c:pt idx="155">
                  <c:v>5.0699368610612291E-2</c:v>
                </c:pt>
                <c:pt idx="156">
                  <c:v>5.0797841020631201E-2</c:v>
                </c:pt>
                <c:pt idx="157">
                  <c:v>5.0807448085023299E-2</c:v>
                </c:pt>
                <c:pt idx="158">
                  <c:v>5.0814653383317365E-2</c:v>
                </c:pt>
                <c:pt idx="159">
                  <c:v>5.0922732857728373E-2</c:v>
                </c:pt>
                <c:pt idx="160">
                  <c:v>5.0946750518708589E-2</c:v>
                </c:pt>
                <c:pt idx="161">
                  <c:v>5.104762469482553E-2</c:v>
                </c:pt>
                <c:pt idx="162">
                  <c:v>5.117732006411875E-2</c:v>
                </c:pt>
                <c:pt idx="163">
                  <c:v>5.1227757152177214E-2</c:v>
                </c:pt>
                <c:pt idx="164">
                  <c:v>5.1227757152177214E-2</c:v>
                </c:pt>
                <c:pt idx="165">
                  <c:v>5.1465531995881442E-2</c:v>
                </c:pt>
                <c:pt idx="166">
                  <c:v>5.1499156721253755E-2</c:v>
                </c:pt>
                <c:pt idx="167">
                  <c:v>5.1523174382233972E-2</c:v>
                </c:pt>
                <c:pt idx="168">
                  <c:v>5.1777761588624349E-2</c:v>
                </c:pt>
                <c:pt idx="169">
                  <c:v>5.1794573951310513E-2</c:v>
                </c:pt>
                <c:pt idx="170">
                  <c:v>5.1811386313996663E-2</c:v>
                </c:pt>
                <c:pt idx="171">
                  <c:v>5.1861823402055141E-2</c:v>
                </c:pt>
                <c:pt idx="172">
                  <c:v>5.3831271602433534E-2</c:v>
                </c:pt>
                <c:pt idx="173">
                  <c:v>5.3996993463197085E-2</c:v>
                </c:pt>
                <c:pt idx="174">
                  <c:v>5.4013805825883235E-2</c:v>
                </c:pt>
                <c:pt idx="175">
                  <c:v>5.4054635849549615E-2</c:v>
                </c:pt>
                <c:pt idx="176">
                  <c:v>5.4095465873215995E-2</c:v>
                </c:pt>
                <c:pt idx="177">
                  <c:v>5.4169920622254689E-2</c:v>
                </c:pt>
                <c:pt idx="178">
                  <c:v>5.4590229689408618E-2</c:v>
                </c:pt>
                <c:pt idx="179">
                  <c:v>5.4695907397721608E-2</c:v>
                </c:pt>
                <c:pt idx="180">
                  <c:v>5.4695907397721608E-2</c:v>
                </c:pt>
                <c:pt idx="181">
                  <c:v>5.4847218661897013E-2</c:v>
                </c:pt>
                <c:pt idx="182">
                  <c:v>5.6297885385102567E-2</c:v>
                </c:pt>
                <c:pt idx="183">
                  <c:v>5.6398759561219508E-2</c:v>
                </c:pt>
                <c:pt idx="184">
                  <c:v>5.6629329106629656E-2</c:v>
                </c:pt>
                <c:pt idx="185">
                  <c:v>5.6797452733491224E-2</c:v>
                </c:pt>
                <c:pt idx="186">
                  <c:v>5.6799854499589256E-2</c:v>
                </c:pt>
                <c:pt idx="187">
                  <c:v>5.6799854499589256E-2</c:v>
                </c:pt>
                <c:pt idx="188">
                  <c:v>5.6799854499589256E-2</c:v>
                </c:pt>
                <c:pt idx="189">
                  <c:v>5.7349858936036391E-2</c:v>
                </c:pt>
                <c:pt idx="190">
                  <c:v>5.774615034221009E-2</c:v>
                </c:pt>
                <c:pt idx="191">
                  <c:v>5.774615034221009E-2</c:v>
                </c:pt>
                <c:pt idx="192">
                  <c:v>5.7803792728562634E-2</c:v>
                </c:pt>
                <c:pt idx="193">
                  <c:v>5.970118794600035E-2</c:v>
                </c:pt>
                <c:pt idx="194">
                  <c:v>5.970118794600035E-2</c:v>
                </c:pt>
                <c:pt idx="195">
                  <c:v>5.970118794600035E-2</c:v>
                </c:pt>
                <c:pt idx="196">
                  <c:v>5.9703589712098368E-2</c:v>
                </c:pt>
                <c:pt idx="197">
                  <c:v>6.0236781785859353E-2</c:v>
                </c:pt>
                <c:pt idx="198">
                  <c:v>6.0253594148545503E-2</c:v>
                </c:pt>
                <c:pt idx="199">
                  <c:v>6.0294424172211883E-2</c:v>
                </c:pt>
                <c:pt idx="200">
                  <c:v>6.0452940734681368E-2</c:v>
                </c:pt>
                <c:pt idx="201">
                  <c:v>6.0738750900346028E-2</c:v>
                </c:pt>
                <c:pt idx="202">
                  <c:v>6.0738750900346028E-2</c:v>
                </c:pt>
                <c:pt idx="203">
                  <c:v>6.0738750900346028E-2</c:v>
                </c:pt>
                <c:pt idx="204">
                  <c:v>6.2463218958726141E-2</c:v>
                </c:pt>
                <c:pt idx="205">
                  <c:v>6.2520861345078671E-2</c:v>
                </c:pt>
                <c:pt idx="206">
                  <c:v>6.2636146117783759E-2</c:v>
                </c:pt>
                <c:pt idx="207">
                  <c:v>6.2676976141450139E-2</c:v>
                </c:pt>
                <c:pt idx="208">
                  <c:v>6.2717806165116519E-2</c:v>
                </c:pt>
                <c:pt idx="209">
                  <c:v>6.2717806165116519E-2</c:v>
                </c:pt>
                <c:pt idx="210">
                  <c:v>6.2866715663193906E-2</c:v>
                </c:pt>
                <c:pt idx="211">
                  <c:v>6.2866715663193906E-2</c:v>
                </c:pt>
                <c:pt idx="212">
                  <c:v>6.3363881245484546E-2</c:v>
                </c:pt>
                <c:pt idx="213">
                  <c:v>6.3483969550385669E-2</c:v>
                </c:pt>
                <c:pt idx="214">
                  <c:v>6.3483969550385669E-2</c:v>
                </c:pt>
                <c:pt idx="215">
                  <c:v>6.3483969550385669E-2</c:v>
                </c:pt>
                <c:pt idx="216">
                  <c:v>6.3498380146973801E-2</c:v>
                </c:pt>
                <c:pt idx="217">
                  <c:v>6.3556022533326345E-2</c:v>
                </c:pt>
                <c:pt idx="218">
                  <c:v>6.3640084346757123E-2</c:v>
                </c:pt>
                <c:pt idx="219">
                  <c:v>6.3673709072129436E-2</c:v>
                </c:pt>
                <c:pt idx="220">
                  <c:v>6.3673709072129436E-2</c:v>
                </c:pt>
                <c:pt idx="221">
                  <c:v>6.3673709072129436E-2</c:v>
                </c:pt>
                <c:pt idx="222">
                  <c:v>6.3748163821168144E-2</c:v>
                </c:pt>
                <c:pt idx="223">
                  <c:v>6.5712808489350488E-2</c:v>
                </c:pt>
                <c:pt idx="224">
                  <c:v>6.5751236746918837E-2</c:v>
                </c:pt>
                <c:pt idx="225">
                  <c:v>6.5828093262055562E-2</c:v>
                </c:pt>
                <c:pt idx="226">
                  <c:v>6.5998618655015148E-2</c:v>
                </c:pt>
                <c:pt idx="227">
                  <c:v>6.6089885766740006E-2</c:v>
                </c:pt>
                <c:pt idx="228">
                  <c:v>6.6089885766740006E-2</c:v>
                </c:pt>
                <c:pt idx="229">
                  <c:v>6.6231589966523327E-2</c:v>
                </c:pt>
                <c:pt idx="230">
                  <c:v>6.6313250013856087E-2</c:v>
                </c:pt>
                <c:pt idx="231">
                  <c:v>6.6435740084855241E-2</c:v>
                </c:pt>
                <c:pt idx="232">
                  <c:v>6.6435740084855241E-2</c:v>
                </c:pt>
                <c:pt idx="233">
                  <c:v>6.6519801898286018E-2</c:v>
                </c:pt>
                <c:pt idx="234">
                  <c:v>6.6699934355637702E-2</c:v>
                </c:pt>
                <c:pt idx="235">
                  <c:v>6.6699934355637702E-2</c:v>
                </c:pt>
                <c:pt idx="236">
                  <c:v>6.6880066812989386E-2</c:v>
                </c:pt>
                <c:pt idx="237">
                  <c:v>6.699535158569446E-2</c:v>
                </c:pt>
                <c:pt idx="238">
                  <c:v>6.8683793152604228E-2</c:v>
                </c:pt>
                <c:pt idx="239">
                  <c:v>6.900803157583725E-2</c:v>
                </c:pt>
                <c:pt idx="240">
                  <c:v>6.9144932243424537E-2</c:v>
                </c:pt>
                <c:pt idx="241">
                  <c:v>6.9147334009522554E-2</c:v>
                </c:pt>
                <c:pt idx="242">
                  <c:v>6.9152137541718603E-2</c:v>
                </c:pt>
                <c:pt idx="243">
                  <c:v>6.9204976395875098E-2</c:v>
                </c:pt>
                <c:pt idx="244">
                  <c:v>6.9221788758561248E-2</c:v>
                </c:pt>
                <c:pt idx="245">
                  <c:v>6.9296243507599942E-2</c:v>
                </c:pt>
                <c:pt idx="246">
                  <c:v>6.9313055870286105E-2</c:v>
                </c:pt>
                <c:pt idx="247">
                  <c:v>6.9320261168580172E-2</c:v>
                </c:pt>
                <c:pt idx="248">
                  <c:v>6.9445153005677343E-2</c:v>
                </c:pt>
                <c:pt idx="249">
                  <c:v>6.9452358303971409E-2</c:v>
                </c:pt>
                <c:pt idx="250">
                  <c:v>6.9493188327637789E-2</c:v>
                </c:pt>
                <c:pt idx="251">
                  <c:v>6.9493188327637789E-2</c:v>
                </c:pt>
                <c:pt idx="252">
                  <c:v>6.9493188327637789E-2</c:v>
                </c:pt>
                <c:pt idx="253">
                  <c:v>6.9526813053010103E-2</c:v>
                </c:pt>
                <c:pt idx="254">
                  <c:v>6.9567643076676483E-2</c:v>
                </c:pt>
                <c:pt idx="255">
                  <c:v>6.9594062503754731E-2</c:v>
                </c:pt>
                <c:pt idx="256">
                  <c:v>6.9594062503754731E-2</c:v>
                </c:pt>
                <c:pt idx="257">
                  <c:v>6.9608473100342863E-2</c:v>
                </c:pt>
                <c:pt idx="258">
                  <c:v>6.9625285463029013E-2</c:v>
                </c:pt>
                <c:pt idx="259">
                  <c:v>6.9896685032105554E-2</c:v>
                </c:pt>
                <c:pt idx="260">
                  <c:v>7.1753250225876891E-2</c:v>
                </c:pt>
                <c:pt idx="261">
                  <c:v>7.1909365022248345E-2</c:v>
                </c:pt>
                <c:pt idx="262">
                  <c:v>7.2617886021164965E-2</c:v>
                </c:pt>
                <c:pt idx="263">
                  <c:v>7.2644305448243213E-2</c:v>
                </c:pt>
                <c:pt idx="264">
                  <c:v>7.5134936891892476E-2</c:v>
                </c:pt>
                <c:pt idx="265">
                  <c:v>7.5134936891892476E-2</c:v>
                </c:pt>
                <c:pt idx="266">
                  <c:v>7.5134936891892476E-2</c:v>
                </c:pt>
                <c:pt idx="267">
                  <c:v>7.5134936891892476E-2</c:v>
                </c:pt>
                <c:pt idx="268">
                  <c:v>7.5134936891892476E-2</c:v>
                </c:pt>
                <c:pt idx="269">
                  <c:v>7.5142142190186542E-2</c:v>
                </c:pt>
                <c:pt idx="270">
                  <c:v>7.5142142190186542E-2</c:v>
                </c:pt>
                <c:pt idx="271">
                  <c:v>7.5142142190186542E-2</c:v>
                </c:pt>
                <c:pt idx="272">
                  <c:v>7.5142142190186542E-2</c:v>
                </c:pt>
                <c:pt idx="273">
                  <c:v>7.5142142190186542E-2</c:v>
                </c:pt>
                <c:pt idx="274">
                  <c:v>7.5142142190186542E-2</c:v>
                </c:pt>
                <c:pt idx="275">
                  <c:v>7.5329479945832292E-2</c:v>
                </c:pt>
                <c:pt idx="276">
                  <c:v>7.5329479945832292E-2</c:v>
                </c:pt>
                <c:pt idx="277">
                  <c:v>7.5329479945832292E-2</c:v>
                </c:pt>
                <c:pt idx="278">
                  <c:v>7.5579263620026621E-2</c:v>
                </c:pt>
                <c:pt idx="279">
                  <c:v>7.5579263620026621E-2</c:v>
                </c:pt>
                <c:pt idx="280">
                  <c:v>7.5579263620026621E-2</c:v>
                </c:pt>
                <c:pt idx="281">
                  <c:v>7.5579263620026621E-2</c:v>
                </c:pt>
                <c:pt idx="282">
                  <c:v>7.5579263620026621E-2</c:v>
                </c:pt>
                <c:pt idx="283">
                  <c:v>7.5579263620026621E-2</c:v>
                </c:pt>
                <c:pt idx="284">
                  <c:v>7.5603281281006837E-2</c:v>
                </c:pt>
                <c:pt idx="285">
                  <c:v>7.5718566053711925E-2</c:v>
                </c:pt>
                <c:pt idx="286">
                  <c:v>7.5735378416398075E-2</c:v>
                </c:pt>
                <c:pt idx="287">
                  <c:v>7.5735378416398075E-2</c:v>
                </c:pt>
                <c:pt idx="288">
                  <c:v>7.5735378416398075E-2</c:v>
                </c:pt>
                <c:pt idx="289">
                  <c:v>7.5735378416398075E-2</c:v>
                </c:pt>
                <c:pt idx="290">
                  <c:v>7.5735378416398075E-2</c:v>
                </c:pt>
                <c:pt idx="291">
                  <c:v>7.5735378416398075E-2</c:v>
                </c:pt>
                <c:pt idx="292">
                  <c:v>7.5752190779084239E-2</c:v>
                </c:pt>
                <c:pt idx="293">
                  <c:v>7.5752190779084239E-2</c:v>
                </c:pt>
                <c:pt idx="294">
                  <c:v>7.5752190779084239E-2</c:v>
                </c:pt>
                <c:pt idx="295">
                  <c:v>7.5752190779084239E-2</c:v>
                </c:pt>
                <c:pt idx="296">
                  <c:v>7.5752190779084239E-2</c:v>
                </c:pt>
                <c:pt idx="297">
                  <c:v>7.5752190779084239E-2</c:v>
                </c:pt>
                <c:pt idx="298">
                  <c:v>7.5769003141770389E-2</c:v>
                </c:pt>
                <c:pt idx="299">
                  <c:v>7.5769003141770389E-2</c:v>
                </c:pt>
                <c:pt idx="300">
                  <c:v>7.5769003141770389E-2</c:v>
                </c:pt>
                <c:pt idx="301">
                  <c:v>7.5769003141770389E-2</c:v>
                </c:pt>
                <c:pt idx="302">
                  <c:v>7.5769003141770389E-2</c:v>
                </c:pt>
                <c:pt idx="303">
                  <c:v>7.5769003141770389E-2</c:v>
                </c:pt>
                <c:pt idx="304">
                  <c:v>7.5809833165436769E-2</c:v>
                </c:pt>
                <c:pt idx="305">
                  <c:v>7.5809833165436769E-2</c:v>
                </c:pt>
                <c:pt idx="306">
                  <c:v>7.5809833165436769E-2</c:v>
                </c:pt>
                <c:pt idx="307">
                  <c:v>7.5809833165436769E-2</c:v>
                </c:pt>
                <c:pt idx="308">
                  <c:v>7.5809833165436769E-2</c:v>
                </c:pt>
                <c:pt idx="309">
                  <c:v>7.5809833165436769E-2</c:v>
                </c:pt>
                <c:pt idx="310">
                  <c:v>7.7728844277756698E-2</c:v>
                </c:pt>
                <c:pt idx="311">
                  <c:v>7.813474274832248E-2</c:v>
                </c:pt>
                <c:pt idx="312">
                  <c:v>7.813474274832248E-2</c:v>
                </c:pt>
                <c:pt idx="313">
                  <c:v>7.813474274832248E-2</c:v>
                </c:pt>
                <c:pt idx="314">
                  <c:v>7.813474274832248E-2</c:v>
                </c:pt>
                <c:pt idx="315">
                  <c:v>7.813474274832248E-2</c:v>
                </c:pt>
                <c:pt idx="316">
                  <c:v>7.813474274832248E-2</c:v>
                </c:pt>
                <c:pt idx="317">
                  <c:v>7.8603087137436856E-2</c:v>
                </c:pt>
                <c:pt idx="318">
                  <c:v>7.8708764845749846E-2</c:v>
                </c:pt>
                <c:pt idx="319">
                  <c:v>7.8800031957474689E-2</c:v>
                </c:pt>
                <c:pt idx="320">
                  <c:v>7.8802433723572721E-2</c:v>
                </c:pt>
                <c:pt idx="321">
                  <c:v>7.8802433723572721E-2</c:v>
                </c:pt>
                <c:pt idx="322">
                  <c:v>7.8802433723572721E-2</c:v>
                </c:pt>
                <c:pt idx="323">
                  <c:v>7.8802433723572721E-2</c:v>
                </c:pt>
                <c:pt idx="324">
                  <c:v>7.8802433723572721E-2</c:v>
                </c:pt>
                <c:pt idx="325">
                  <c:v>7.8802433723572721E-2</c:v>
                </c:pt>
                <c:pt idx="326">
                  <c:v>7.8915316730179777E-2</c:v>
                </c:pt>
                <c:pt idx="327">
                  <c:v>8.083672960859771E-2</c:v>
                </c:pt>
                <c:pt idx="328">
                  <c:v>8.087755963226409E-2</c:v>
                </c:pt>
                <c:pt idx="329">
                  <c:v>8.1103325645478203E-2</c:v>
                </c:pt>
                <c:pt idx="330">
                  <c:v>8.1281056336731869E-2</c:v>
                </c:pt>
                <c:pt idx="331">
                  <c:v>8.1290663401123953E-2</c:v>
                </c:pt>
                <c:pt idx="332">
                  <c:v>8.1415555238221124E-2</c:v>
                </c:pt>
                <c:pt idx="333">
                  <c:v>8.1415555238221124E-2</c:v>
                </c:pt>
                <c:pt idx="334">
                  <c:v>8.1415555238221124E-2</c:v>
                </c:pt>
                <c:pt idx="335">
                  <c:v>8.1490009987259818E-2</c:v>
                </c:pt>
                <c:pt idx="336">
                  <c:v>8.1490009987259818E-2</c:v>
                </c:pt>
                <c:pt idx="337">
                  <c:v>8.1490009987259818E-2</c:v>
                </c:pt>
                <c:pt idx="338">
                  <c:v>8.1494813519455866E-2</c:v>
                </c:pt>
                <c:pt idx="339">
                  <c:v>8.1511625882142016E-2</c:v>
                </c:pt>
                <c:pt idx="340">
                  <c:v>8.1571670034592578E-2</c:v>
                </c:pt>
                <c:pt idx="341">
                  <c:v>8.1571670034592578E-2</c:v>
                </c:pt>
                <c:pt idx="342">
                  <c:v>8.1571670034592578E-2</c:v>
                </c:pt>
                <c:pt idx="343">
                  <c:v>8.1686954807297651E-2</c:v>
                </c:pt>
                <c:pt idx="344">
                  <c:v>8.1686954807297651E-2</c:v>
                </c:pt>
                <c:pt idx="345">
                  <c:v>8.1686954807297651E-2</c:v>
                </c:pt>
                <c:pt idx="346">
                  <c:v>8.1816650176590872E-2</c:v>
                </c:pt>
                <c:pt idx="347">
                  <c:v>8.2015996762726723E-2</c:v>
                </c:pt>
                <c:pt idx="348">
                  <c:v>8.3404217567383684E-2</c:v>
                </c:pt>
                <c:pt idx="349">
                  <c:v>8.3980641430909067E-2</c:v>
                </c:pt>
                <c:pt idx="350">
                  <c:v>8.401906968847743E-2</c:v>
                </c:pt>
                <c:pt idx="351">
                  <c:v>8.4950954934510131E-2</c:v>
                </c:pt>
                <c:pt idx="352">
                  <c:v>8.6627387670929784E-2</c:v>
                </c:pt>
                <c:pt idx="353">
                  <c:v>8.6651405331910014E-2</c:v>
                </c:pt>
                <c:pt idx="354">
                  <c:v>8.6730663613144757E-2</c:v>
                </c:pt>
                <c:pt idx="355">
                  <c:v>8.6903590772202374E-2</c:v>
                </c:pt>
                <c:pt idx="356">
                  <c:v>8.9644005890045952E-2</c:v>
                </c:pt>
                <c:pt idx="357">
                  <c:v>8.9725665937378726E-2</c:v>
                </c:pt>
                <c:pt idx="358">
                  <c:v>9.0153180302826708E-2</c:v>
                </c:pt>
                <c:pt idx="359">
                  <c:v>9.3203423247315204E-2</c:v>
                </c:pt>
                <c:pt idx="360">
                  <c:v>9.5480297508240455E-2</c:v>
                </c:pt>
                <c:pt idx="361">
                  <c:v>9.5888597744904283E-2</c:v>
                </c:pt>
                <c:pt idx="362">
                  <c:v>9.6080739032746068E-2</c:v>
                </c:pt>
                <c:pt idx="363">
                  <c:v>9.6681180557251681E-2</c:v>
                </c:pt>
                <c:pt idx="364">
                  <c:v>9.8751502933747001E-2</c:v>
                </c:pt>
                <c:pt idx="365">
                  <c:v>9.8801940021805465E-2</c:v>
                </c:pt>
                <c:pt idx="366">
                  <c:v>9.8869189472550092E-2</c:v>
                </c:pt>
                <c:pt idx="367">
                  <c:v>9.9515264552918134E-2</c:v>
                </c:pt>
                <c:pt idx="368">
                  <c:v>0.1021235825353705</c:v>
                </c:pt>
                <c:pt idx="369">
                  <c:v>0.10236856267736878</c:v>
                </c:pt>
                <c:pt idx="370">
                  <c:v>0.10242620506372131</c:v>
                </c:pt>
                <c:pt idx="371">
                  <c:v>0.10479434643637144</c:v>
                </c:pt>
                <c:pt idx="372">
                  <c:v>0.10535155617111265</c:v>
                </c:pt>
                <c:pt idx="373">
                  <c:v>0.10620178136981258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7D5-425D-9AA1-308426E022DE}"/>
            </c:ext>
          </c:extLst>
        </c:ser>
        <c:ser>
          <c:idx val="8"/>
          <c:order val="8"/>
          <c:tx>
            <c:strRef>
              <c:f>Active!$P$20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Active!$F$21:$F$923</c:f>
              <c:numCache>
                <c:formatCode>General</c:formatCode>
                <c:ptCount val="903"/>
                <c:pt idx="0">
                  <c:v>-25736</c:v>
                </c:pt>
                <c:pt idx="1">
                  <c:v>-25175</c:v>
                </c:pt>
                <c:pt idx="2">
                  <c:v>-25174.5</c:v>
                </c:pt>
                <c:pt idx="3">
                  <c:v>-22115</c:v>
                </c:pt>
                <c:pt idx="4">
                  <c:v>-22114.5</c:v>
                </c:pt>
                <c:pt idx="5">
                  <c:v>-19005</c:v>
                </c:pt>
                <c:pt idx="6">
                  <c:v>-18899</c:v>
                </c:pt>
                <c:pt idx="7">
                  <c:v>-18887</c:v>
                </c:pt>
                <c:pt idx="8">
                  <c:v>-18798</c:v>
                </c:pt>
                <c:pt idx="9">
                  <c:v>-18798</c:v>
                </c:pt>
                <c:pt idx="10">
                  <c:v>-18437</c:v>
                </c:pt>
                <c:pt idx="11">
                  <c:v>-17931</c:v>
                </c:pt>
                <c:pt idx="12">
                  <c:v>-17715</c:v>
                </c:pt>
                <c:pt idx="13">
                  <c:v>-17603</c:v>
                </c:pt>
                <c:pt idx="14">
                  <c:v>-17061</c:v>
                </c:pt>
                <c:pt idx="15">
                  <c:v>-17016</c:v>
                </c:pt>
                <c:pt idx="16">
                  <c:v>-16673</c:v>
                </c:pt>
                <c:pt idx="17">
                  <c:v>-16649</c:v>
                </c:pt>
                <c:pt idx="18">
                  <c:v>-16649</c:v>
                </c:pt>
                <c:pt idx="19">
                  <c:v>-16508</c:v>
                </c:pt>
                <c:pt idx="20">
                  <c:v>-16469</c:v>
                </c:pt>
                <c:pt idx="21">
                  <c:v>-15846</c:v>
                </c:pt>
                <c:pt idx="22">
                  <c:v>-15841</c:v>
                </c:pt>
                <c:pt idx="23">
                  <c:v>-15810</c:v>
                </c:pt>
                <c:pt idx="24">
                  <c:v>-15798</c:v>
                </c:pt>
                <c:pt idx="25">
                  <c:v>-15786</c:v>
                </c:pt>
                <c:pt idx="26">
                  <c:v>-15738</c:v>
                </c:pt>
                <c:pt idx="27">
                  <c:v>-15690</c:v>
                </c:pt>
                <c:pt idx="28">
                  <c:v>-15293</c:v>
                </c:pt>
                <c:pt idx="29">
                  <c:v>-15194</c:v>
                </c:pt>
                <c:pt idx="30">
                  <c:v>-15129</c:v>
                </c:pt>
                <c:pt idx="31">
                  <c:v>-15127</c:v>
                </c:pt>
                <c:pt idx="32">
                  <c:v>-15127</c:v>
                </c:pt>
                <c:pt idx="33">
                  <c:v>-15086</c:v>
                </c:pt>
                <c:pt idx="34">
                  <c:v>-14883</c:v>
                </c:pt>
                <c:pt idx="35">
                  <c:v>-14631</c:v>
                </c:pt>
                <c:pt idx="36">
                  <c:v>-14586</c:v>
                </c:pt>
                <c:pt idx="37">
                  <c:v>-14585.5</c:v>
                </c:pt>
                <c:pt idx="38">
                  <c:v>-14576</c:v>
                </c:pt>
                <c:pt idx="39">
                  <c:v>-14571</c:v>
                </c:pt>
                <c:pt idx="40">
                  <c:v>-14571</c:v>
                </c:pt>
                <c:pt idx="41">
                  <c:v>-14528</c:v>
                </c:pt>
                <c:pt idx="42">
                  <c:v>-14427</c:v>
                </c:pt>
                <c:pt idx="43">
                  <c:v>-14135</c:v>
                </c:pt>
                <c:pt idx="44">
                  <c:v>-12794</c:v>
                </c:pt>
                <c:pt idx="45">
                  <c:v>-12794</c:v>
                </c:pt>
                <c:pt idx="46">
                  <c:v>-12093</c:v>
                </c:pt>
                <c:pt idx="47">
                  <c:v>-12057</c:v>
                </c:pt>
                <c:pt idx="48">
                  <c:v>-12055</c:v>
                </c:pt>
                <c:pt idx="49">
                  <c:v>-12050</c:v>
                </c:pt>
                <c:pt idx="50">
                  <c:v>-12045</c:v>
                </c:pt>
                <c:pt idx="51">
                  <c:v>-12045</c:v>
                </c:pt>
                <c:pt idx="52">
                  <c:v>-12041.5</c:v>
                </c:pt>
                <c:pt idx="53">
                  <c:v>-12038</c:v>
                </c:pt>
                <c:pt idx="54">
                  <c:v>-11997</c:v>
                </c:pt>
                <c:pt idx="55">
                  <c:v>-11990</c:v>
                </c:pt>
                <c:pt idx="56">
                  <c:v>-11909.5</c:v>
                </c:pt>
                <c:pt idx="57">
                  <c:v>-11896</c:v>
                </c:pt>
                <c:pt idx="58">
                  <c:v>-11382.5</c:v>
                </c:pt>
                <c:pt idx="59">
                  <c:v>-10826</c:v>
                </c:pt>
                <c:pt idx="60">
                  <c:v>-10790</c:v>
                </c:pt>
                <c:pt idx="61">
                  <c:v>-6524</c:v>
                </c:pt>
                <c:pt idx="62">
                  <c:v>-6479.5</c:v>
                </c:pt>
                <c:pt idx="63">
                  <c:v>-6455.5</c:v>
                </c:pt>
                <c:pt idx="64">
                  <c:v>-6339</c:v>
                </c:pt>
                <c:pt idx="65">
                  <c:v>-4597</c:v>
                </c:pt>
                <c:pt idx="66">
                  <c:v>-4597</c:v>
                </c:pt>
                <c:pt idx="67">
                  <c:v>-4597</c:v>
                </c:pt>
                <c:pt idx="68">
                  <c:v>-3933</c:v>
                </c:pt>
                <c:pt idx="69">
                  <c:v>-3932.5</c:v>
                </c:pt>
                <c:pt idx="70">
                  <c:v>-2170.5</c:v>
                </c:pt>
                <c:pt idx="71">
                  <c:v>-2083</c:v>
                </c:pt>
                <c:pt idx="72">
                  <c:v>-1566.5</c:v>
                </c:pt>
                <c:pt idx="73">
                  <c:v>-1544</c:v>
                </c:pt>
                <c:pt idx="74">
                  <c:v>-1467</c:v>
                </c:pt>
                <c:pt idx="75">
                  <c:v>-1412</c:v>
                </c:pt>
                <c:pt idx="76">
                  <c:v>-1215</c:v>
                </c:pt>
                <c:pt idx="77">
                  <c:v>-1215</c:v>
                </c:pt>
                <c:pt idx="78">
                  <c:v>-1056</c:v>
                </c:pt>
                <c:pt idx="79">
                  <c:v>-780</c:v>
                </c:pt>
                <c:pt idx="80">
                  <c:v>-696.5</c:v>
                </c:pt>
                <c:pt idx="81">
                  <c:v>-696.5</c:v>
                </c:pt>
                <c:pt idx="82">
                  <c:v>-248</c:v>
                </c:pt>
                <c:pt idx="83">
                  <c:v>-176.5</c:v>
                </c:pt>
                <c:pt idx="84">
                  <c:v>-137</c:v>
                </c:pt>
                <c:pt idx="85">
                  <c:v>-125</c:v>
                </c:pt>
                <c:pt idx="86">
                  <c:v>-68.5</c:v>
                </c:pt>
                <c:pt idx="87">
                  <c:v>-25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363</c:v>
                </c:pt>
                <c:pt idx="92">
                  <c:v>1138.5</c:v>
                </c:pt>
                <c:pt idx="93">
                  <c:v>1166</c:v>
                </c:pt>
                <c:pt idx="94">
                  <c:v>1686</c:v>
                </c:pt>
                <c:pt idx="95">
                  <c:v>1854</c:v>
                </c:pt>
                <c:pt idx="96">
                  <c:v>2225</c:v>
                </c:pt>
                <c:pt idx="97">
                  <c:v>2949</c:v>
                </c:pt>
                <c:pt idx="98">
                  <c:v>3584</c:v>
                </c:pt>
                <c:pt idx="99">
                  <c:v>4380</c:v>
                </c:pt>
                <c:pt idx="100">
                  <c:v>6037.5</c:v>
                </c:pt>
                <c:pt idx="101">
                  <c:v>6053</c:v>
                </c:pt>
                <c:pt idx="102">
                  <c:v>6089</c:v>
                </c:pt>
                <c:pt idx="103">
                  <c:v>6214</c:v>
                </c:pt>
                <c:pt idx="104">
                  <c:v>6222.5</c:v>
                </c:pt>
                <c:pt idx="105">
                  <c:v>6234.5</c:v>
                </c:pt>
                <c:pt idx="106">
                  <c:v>6238</c:v>
                </c:pt>
                <c:pt idx="107">
                  <c:v>6617.5</c:v>
                </c:pt>
                <c:pt idx="108">
                  <c:v>6681</c:v>
                </c:pt>
                <c:pt idx="109">
                  <c:v>6681</c:v>
                </c:pt>
                <c:pt idx="110">
                  <c:v>6732.5</c:v>
                </c:pt>
                <c:pt idx="111">
                  <c:v>6741</c:v>
                </c:pt>
                <c:pt idx="112">
                  <c:v>6753</c:v>
                </c:pt>
                <c:pt idx="113">
                  <c:v>6811.5</c:v>
                </c:pt>
                <c:pt idx="114">
                  <c:v>6825</c:v>
                </c:pt>
                <c:pt idx="115">
                  <c:v>6869.5</c:v>
                </c:pt>
                <c:pt idx="116">
                  <c:v>7292</c:v>
                </c:pt>
                <c:pt idx="117">
                  <c:v>7300.5</c:v>
                </c:pt>
                <c:pt idx="118">
                  <c:v>7304</c:v>
                </c:pt>
                <c:pt idx="119">
                  <c:v>7333</c:v>
                </c:pt>
                <c:pt idx="120">
                  <c:v>7345</c:v>
                </c:pt>
                <c:pt idx="121">
                  <c:v>7448</c:v>
                </c:pt>
                <c:pt idx="122">
                  <c:v>7472</c:v>
                </c:pt>
                <c:pt idx="123">
                  <c:v>7583</c:v>
                </c:pt>
                <c:pt idx="124">
                  <c:v>7902</c:v>
                </c:pt>
                <c:pt idx="125">
                  <c:v>8006</c:v>
                </c:pt>
                <c:pt idx="126">
                  <c:v>8627</c:v>
                </c:pt>
                <c:pt idx="127">
                  <c:v>8663</c:v>
                </c:pt>
                <c:pt idx="128">
                  <c:v>8735</c:v>
                </c:pt>
                <c:pt idx="129">
                  <c:v>10337</c:v>
                </c:pt>
                <c:pt idx="130">
                  <c:v>10441</c:v>
                </c:pt>
                <c:pt idx="131">
                  <c:v>11068</c:v>
                </c:pt>
                <c:pt idx="132">
                  <c:v>12867.5</c:v>
                </c:pt>
                <c:pt idx="133">
                  <c:v>12967</c:v>
                </c:pt>
                <c:pt idx="134">
                  <c:v>12970.5</c:v>
                </c:pt>
                <c:pt idx="135">
                  <c:v>12972</c:v>
                </c:pt>
                <c:pt idx="136">
                  <c:v>13463</c:v>
                </c:pt>
                <c:pt idx="137">
                  <c:v>13562.5</c:v>
                </c:pt>
                <c:pt idx="138">
                  <c:v>13570</c:v>
                </c:pt>
                <c:pt idx="139">
                  <c:v>14263</c:v>
                </c:pt>
                <c:pt idx="140">
                  <c:v>14820.5</c:v>
                </c:pt>
                <c:pt idx="141">
                  <c:v>14870</c:v>
                </c:pt>
                <c:pt idx="142">
                  <c:v>14927</c:v>
                </c:pt>
                <c:pt idx="143">
                  <c:v>15260</c:v>
                </c:pt>
                <c:pt idx="144">
                  <c:v>15533</c:v>
                </c:pt>
                <c:pt idx="145">
                  <c:v>15538</c:v>
                </c:pt>
                <c:pt idx="146">
                  <c:v>15553</c:v>
                </c:pt>
                <c:pt idx="147">
                  <c:v>15580</c:v>
                </c:pt>
                <c:pt idx="148">
                  <c:v>16053</c:v>
                </c:pt>
                <c:pt idx="149">
                  <c:v>16071</c:v>
                </c:pt>
                <c:pt idx="150">
                  <c:v>16167.5</c:v>
                </c:pt>
                <c:pt idx="151">
                  <c:v>16173</c:v>
                </c:pt>
                <c:pt idx="152">
                  <c:v>16214</c:v>
                </c:pt>
                <c:pt idx="153">
                  <c:v>16281</c:v>
                </c:pt>
                <c:pt idx="154">
                  <c:v>16615.5</c:v>
                </c:pt>
                <c:pt idx="155">
                  <c:v>16620.5</c:v>
                </c:pt>
                <c:pt idx="156">
                  <c:v>16641</c:v>
                </c:pt>
                <c:pt idx="157">
                  <c:v>16643</c:v>
                </c:pt>
                <c:pt idx="158">
                  <c:v>16644.5</c:v>
                </c:pt>
                <c:pt idx="159">
                  <c:v>16667</c:v>
                </c:pt>
                <c:pt idx="160">
                  <c:v>16672</c:v>
                </c:pt>
                <c:pt idx="161">
                  <c:v>16693</c:v>
                </c:pt>
                <c:pt idx="162">
                  <c:v>16720</c:v>
                </c:pt>
                <c:pt idx="163">
                  <c:v>16730.5</c:v>
                </c:pt>
                <c:pt idx="164">
                  <c:v>16730.5</c:v>
                </c:pt>
                <c:pt idx="165">
                  <c:v>16780</c:v>
                </c:pt>
                <c:pt idx="166">
                  <c:v>16787</c:v>
                </c:pt>
                <c:pt idx="167">
                  <c:v>16792</c:v>
                </c:pt>
                <c:pt idx="168">
                  <c:v>16845</c:v>
                </c:pt>
                <c:pt idx="169">
                  <c:v>16848.5</c:v>
                </c:pt>
                <c:pt idx="170">
                  <c:v>16852</c:v>
                </c:pt>
                <c:pt idx="171">
                  <c:v>16862.5</c:v>
                </c:pt>
                <c:pt idx="172">
                  <c:v>17272.5</c:v>
                </c:pt>
                <c:pt idx="173">
                  <c:v>17307</c:v>
                </c:pt>
                <c:pt idx="174">
                  <c:v>17310.5</c:v>
                </c:pt>
                <c:pt idx="175">
                  <c:v>17319</c:v>
                </c:pt>
                <c:pt idx="176">
                  <c:v>17327.5</c:v>
                </c:pt>
                <c:pt idx="177">
                  <c:v>17343</c:v>
                </c:pt>
                <c:pt idx="178">
                  <c:v>17430.5</c:v>
                </c:pt>
                <c:pt idx="179">
                  <c:v>17452.5</c:v>
                </c:pt>
                <c:pt idx="180">
                  <c:v>17452.5</c:v>
                </c:pt>
                <c:pt idx="181">
                  <c:v>17484</c:v>
                </c:pt>
                <c:pt idx="182">
                  <c:v>17786</c:v>
                </c:pt>
                <c:pt idx="183">
                  <c:v>17807</c:v>
                </c:pt>
                <c:pt idx="184">
                  <c:v>17855</c:v>
                </c:pt>
                <c:pt idx="185">
                  <c:v>17890</c:v>
                </c:pt>
                <c:pt idx="186">
                  <c:v>17890.5</c:v>
                </c:pt>
                <c:pt idx="187">
                  <c:v>17890.5</c:v>
                </c:pt>
                <c:pt idx="188">
                  <c:v>17890.5</c:v>
                </c:pt>
                <c:pt idx="189">
                  <c:v>18005</c:v>
                </c:pt>
                <c:pt idx="190">
                  <c:v>18087.5</c:v>
                </c:pt>
                <c:pt idx="191">
                  <c:v>18087.5</c:v>
                </c:pt>
                <c:pt idx="192">
                  <c:v>18099.5</c:v>
                </c:pt>
                <c:pt idx="193">
                  <c:v>18494.5</c:v>
                </c:pt>
                <c:pt idx="194">
                  <c:v>18494.5</c:v>
                </c:pt>
                <c:pt idx="195">
                  <c:v>18494.5</c:v>
                </c:pt>
                <c:pt idx="196">
                  <c:v>18495</c:v>
                </c:pt>
                <c:pt idx="197">
                  <c:v>18606</c:v>
                </c:pt>
                <c:pt idx="198">
                  <c:v>18609.5</c:v>
                </c:pt>
                <c:pt idx="199">
                  <c:v>18618</c:v>
                </c:pt>
                <c:pt idx="200">
                  <c:v>18651</c:v>
                </c:pt>
                <c:pt idx="201">
                  <c:v>18710.5</c:v>
                </c:pt>
                <c:pt idx="202">
                  <c:v>18710.5</c:v>
                </c:pt>
                <c:pt idx="203">
                  <c:v>18710.5</c:v>
                </c:pt>
                <c:pt idx="204">
                  <c:v>19069.5</c:v>
                </c:pt>
                <c:pt idx="205">
                  <c:v>19081.5</c:v>
                </c:pt>
                <c:pt idx="206">
                  <c:v>19105.5</c:v>
                </c:pt>
                <c:pt idx="207">
                  <c:v>19114</c:v>
                </c:pt>
                <c:pt idx="208">
                  <c:v>19122.5</c:v>
                </c:pt>
                <c:pt idx="209">
                  <c:v>19122.5</c:v>
                </c:pt>
                <c:pt idx="210">
                  <c:v>19153.5</c:v>
                </c:pt>
                <c:pt idx="211">
                  <c:v>19153.5</c:v>
                </c:pt>
                <c:pt idx="212">
                  <c:v>19257</c:v>
                </c:pt>
                <c:pt idx="213">
                  <c:v>19282</c:v>
                </c:pt>
                <c:pt idx="214">
                  <c:v>19282</c:v>
                </c:pt>
                <c:pt idx="215">
                  <c:v>19282</c:v>
                </c:pt>
                <c:pt idx="216">
                  <c:v>19285</c:v>
                </c:pt>
                <c:pt idx="217">
                  <c:v>19297</c:v>
                </c:pt>
                <c:pt idx="218">
                  <c:v>19314.5</c:v>
                </c:pt>
                <c:pt idx="219">
                  <c:v>19321.5</c:v>
                </c:pt>
                <c:pt idx="220">
                  <c:v>19321.5</c:v>
                </c:pt>
                <c:pt idx="221">
                  <c:v>19321.5</c:v>
                </c:pt>
                <c:pt idx="222">
                  <c:v>19337</c:v>
                </c:pt>
                <c:pt idx="223">
                  <c:v>19746</c:v>
                </c:pt>
                <c:pt idx="224">
                  <c:v>19754</c:v>
                </c:pt>
                <c:pt idx="225">
                  <c:v>19770</c:v>
                </c:pt>
                <c:pt idx="226">
                  <c:v>19805.5</c:v>
                </c:pt>
                <c:pt idx="227">
                  <c:v>19824.5</c:v>
                </c:pt>
                <c:pt idx="228">
                  <c:v>19824.5</c:v>
                </c:pt>
                <c:pt idx="229">
                  <c:v>19854</c:v>
                </c:pt>
                <c:pt idx="230">
                  <c:v>19871</c:v>
                </c:pt>
                <c:pt idx="231">
                  <c:v>19896.5</c:v>
                </c:pt>
                <c:pt idx="232">
                  <c:v>19896.5</c:v>
                </c:pt>
                <c:pt idx="233">
                  <c:v>19914</c:v>
                </c:pt>
                <c:pt idx="234">
                  <c:v>19951.5</c:v>
                </c:pt>
                <c:pt idx="235">
                  <c:v>19951.5</c:v>
                </c:pt>
                <c:pt idx="236">
                  <c:v>19989</c:v>
                </c:pt>
                <c:pt idx="237">
                  <c:v>20013</c:v>
                </c:pt>
                <c:pt idx="238">
                  <c:v>20364.5</c:v>
                </c:pt>
                <c:pt idx="239">
                  <c:v>20432</c:v>
                </c:pt>
                <c:pt idx="240">
                  <c:v>20460.5</c:v>
                </c:pt>
                <c:pt idx="241">
                  <c:v>20461</c:v>
                </c:pt>
                <c:pt idx="242">
                  <c:v>20462</c:v>
                </c:pt>
                <c:pt idx="243">
                  <c:v>20473</c:v>
                </c:pt>
                <c:pt idx="244">
                  <c:v>20476.5</c:v>
                </c:pt>
                <c:pt idx="245">
                  <c:v>20492</c:v>
                </c:pt>
                <c:pt idx="246">
                  <c:v>20495.5</c:v>
                </c:pt>
                <c:pt idx="247">
                  <c:v>20497</c:v>
                </c:pt>
                <c:pt idx="248">
                  <c:v>20523</c:v>
                </c:pt>
                <c:pt idx="249">
                  <c:v>20524.5</c:v>
                </c:pt>
                <c:pt idx="250">
                  <c:v>20533</c:v>
                </c:pt>
                <c:pt idx="251">
                  <c:v>20533</c:v>
                </c:pt>
                <c:pt idx="252">
                  <c:v>20533</c:v>
                </c:pt>
                <c:pt idx="253">
                  <c:v>20540</c:v>
                </c:pt>
                <c:pt idx="254">
                  <c:v>20548.5</c:v>
                </c:pt>
                <c:pt idx="255">
                  <c:v>20554</c:v>
                </c:pt>
                <c:pt idx="256">
                  <c:v>20554</c:v>
                </c:pt>
                <c:pt idx="257">
                  <c:v>20557</c:v>
                </c:pt>
                <c:pt idx="258">
                  <c:v>20560.5</c:v>
                </c:pt>
                <c:pt idx="259">
                  <c:v>20617</c:v>
                </c:pt>
                <c:pt idx="260">
                  <c:v>21003.5</c:v>
                </c:pt>
                <c:pt idx="261">
                  <c:v>21036</c:v>
                </c:pt>
                <c:pt idx="262">
                  <c:v>21183.5</c:v>
                </c:pt>
                <c:pt idx="263">
                  <c:v>21189</c:v>
                </c:pt>
                <c:pt idx="264">
                  <c:v>21707.5</c:v>
                </c:pt>
                <c:pt idx="265">
                  <c:v>21707.5</c:v>
                </c:pt>
                <c:pt idx="266">
                  <c:v>21707.5</c:v>
                </c:pt>
                <c:pt idx="267">
                  <c:v>21707.5</c:v>
                </c:pt>
                <c:pt idx="268">
                  <c:v>21707.5</c:v>
                </c:pt>
                <c:pt idx="269">
                  <c:v>21709</c:v>
                </c:pt>
                <c:pt idx="270">
                  <c:v>21709</c:v>
                </c:pt>
                <c:pt idx="271">
                  <c:v>21709</c:v>
                </c:pt>
                <c:pt idx="272">
                  <c:v>21709</c:v>
                </c:pt>
                <c:pt idx="273">
                  <c:v>21709</c:v>
                </c:pt>
                <c:pt idx="274">
                  <c:v>21709</c:v>
                </c:pt>
                <c:pt idx="275">
                  <c:v>21748</c:v>
                </c:pt>
                <c:pt idx="276">
                  <c:v>21748</c:v>
                </c:pt>
                <c:pt idx="277">
                  <c:v>21748</c:v>
                </c:pt>
                <c:pt idx="278">
                  <c:v>21800</c:v>
                </c:pt>
                <c:pt idx="279">
                  <c:v>21800</c:v>
                </c:pt>
                <c:pt idx="280">
                  <c:v>21800</c:v>
                </c:pt>
                <c:pt idx="281">
                  <c:v>21800</c:v>
                </c:pt>
                <c:pt idx="282">
                  <c:v>21800</c:v>
                </c:pt>
                <c:pt idx="283">
                  <c:v>21800</c:v>
                </c:pt>
                <c:pt idx="284">
                  <c:v>21805</c:v>
                </c:pt>
                <c:pt idx="285">
                  <c:v>21829</c:v>
                </c:pt>
                <c:pt idx="286">
                  <c:v>21832.5</c:v>
                </c:pt>
                <c:pt idx="287">
                  <c:v>21832.5</c:v>
                </c:pt>
                <c:pt idx="288">
                  <c:v>21832.5</c:v>
                </c:pt>
                <c:pt idx="289">
                  <c:v>21832.5</c:v>
                </c:pt>
                <c:pt idx="290">
                  <c:v>21832.5</c:v>
                </c:pt>
                <c:pt idx="291">
                  <c:v>21832.5</c:v>
                </c:pt>
                <c:pt idx="292">
                  <c:v>21836</c:v>
                </c:pt>
                <c:pt idx="293">
                  <c:v>21836</c:v>
                </c:pt>
                <c:pt idx="294">
                  <c:v>21836</c:v>
                </c:pt>
                <c:pt idx="295">
                  <c:v>21836</c:v>
                </c:pt>
                <c:pt idx="296">
                  <c:v>21836</c:v>
                </c:pt>
                <c:pt idx="297">
                  <c:v>21836</c:v>
                </c:pt>
                <c:pt idx="298">
                  <c:v>21839.5</c:v>
                </c:pt>
                <c:pt idx="299">
                  <c:v>21839.5</c:v>
                </c:pt>
                <c:pt idx="300">
                  <c:v>21839.5</c:v>
                </c:pt>
                <c:pt idx="301">
                  <c:v>21839.5</c:v>
                </c:pt>
                <c:pt idx="302">
                  <c:v>21839.5</c:v>
                </c:pt>
                <c:pt idx="303">
                  <c:v>21839.5</c:v>
                </c:pt>
                <c:pt idx="304">
                  <c:v>21848</c:v>
                </c:pt>
                <c:pt idx="305">
                  <c:v>21848</c:v>
                </c:pt>
                <c:pt idx="306">
                  <c:v>21848</c:v>
                </c:pt>
                <c:pt idx="307">
                  <c:v>21848</c:v>
                </c:pt>
                <c:pt idx="308">
                  <c:v>21848</c:v>
                </c:pt>
                <c:pt idx="309">
                  <c:v>21848</c:v>
                </c:pt>
                <c:pt idx="310">
                  <c:v>22247.5</c:v>
                </c:pt>
                <c:pt idx="311">
                  <c:v>22332</c:v>
                </c:pt>
                <c:pt idx="312">
                  <c:v>22332</c:v>
                </c:pt>
                <c:pt idx="313">
                  <c:v>22332</c:v>
                </c:pt>
                <c:pt idx="314">
                  <c:v>22332</c:v>
                </c:pt>
                <c:pt idx="315">
                  <c:v>22332</c:v>
                </c:pt>
                <c:pt idx="316">
                  <c:v>22332</c:v>
                </c:pt>
                <c:pt idx="317">
                  <c:v>22429.5</c:v>
                </c:pt>
                <c:pt idx="318">
                  <c:v>22451.5</c:v>
                </c:pt>
                <c:pt idx="319">
                  <c:v>22470.5</c:v>
                </c:pt>
                <c:pt idx="320">
                  <c:v>22471</c:v>
                </c:pt>
                <c:pt idx="321">
                  <c:v>22471</c:v>
                </c:pt>
                <c:pt idx="322">
                  <c:v>22471</c:v>
                </c:pt>
                <c:pt idx="323">
                  <c:v>22471</c:v>
                </c:pt>
                <c:pt idx="324">
                  <c:v>22471</c:v>
                </c:pt>
                <c:pt idx="325">
                  <c:v>22471</c:v>
                </c:pt>
                <c:pt idx="326">
                  <c:v>22494.5</c:v>
                </c:pt>
                <c:pt idx="327">
                  <c:v>22894.5</c:v>
                </c:pt>
                <c:pt idx="328">
                  <c:v>22903</c:v>
                </c:pt>
                <c:pt idx="329">
                  <c:v>22950</c:v>
                </c:pt>
                <c:pt idx="330">
                  <c:v>22987</c:v>
                </c:pt>
                <c:pt idx="331">
                  <c:v>22989</c:v>
                </c:pt>
                <c:pt idx="332">
                  <c:v>23015</c:v>
                </c:pt>
                <c:pt idx="333">
                  <c:v>23015</c:v>
                </c:pt>
                <c:pt idx="334">
                  <c:v>23015</c:v>
                </c:pt>
                <c:pt idx="335">
                  <c:v>23030.5</c:v>
                </c:pt>
                <c:pt idx="336">
                  <c:v>23030.5</c:v>
                </c:pt>
                <c:pt idx="337">
                  <c:v>23030.5</c:v>
                </c:pt>
                <c:pt idx="338">
                  <c:v>23031.5</c:v>
                </c:pt>
                <c:pt idx="339">
                  <c:v>23035</c:v>
                </c:pt>
                <c:pt idx="340">
                  <c:v>23047.5</c:v>
                </c:pt>
                <c:pt idx="341">
                  <c:v>23047.5</c:v>
                </c:pt>
                <c:pt idx="342">
                  <c:v>23047.5</c:v>
                </c:pt>
                <c:pt idx="343">
                  <c:v>23071.5</c:v>
                </c:pt>
                <c:pt idx="344">
                  <c:v>23071.5</c:v>
                </c:pt>
                <c:pt idx="345">
                  <c:v>23071.5</c:v>
                </c:pt>
                <c:pt idx="346">
                  <c:v>23098.5</c:v>
                </c:pt>
                <c:pt idx="347">
                  <c:v>23140</c:v>
                </c:pt>
                <c:pt idx="348">
                  <c:v>23429</c:v>
                </c:pt>
                <c:pt idx="349">
                  <c:v>23549</c:v>
                </c:pt>
                <c:pt idx="350">
                  <c:v>23557</c:v>
                </c:pt>
                <c:pt idx="351">
                  <c:v>23751</c:v>
                </c:pt>
                <c:pt idx="352">
                  <c:v>24100</c:v>
                </c:pt>
                <c:pt idx="353">
                  <c:v>24105</c:v>
                </c:pt>
                <c:pt idx="354">
                  <c:v>24121.5</c:v>
                </c:pt>
                <c:pt idx="355">
                  <c:v>24157.5</c:v>
                </c:pt>
                <c:pt idx="356">
                  <c:v>24728</c:v>
                </c:pt>
                <c:pt idx="357">
                  <c:v>24745</c:v>
                </c:pt>
                <c:pt idx="358">
                  <c:v>24834</c:v>
                </c:pt>
                <c:pt idx="359">
                  <c:v>25469</c:v>
                </c:pt>
                <c:pt idx="360">
                  <c:v>25943</c:v>
                </c:pt>
                <c:pt idx="361">
                  <c:v>26028</c:v>
                </c:pt>
                <c:pt idx="362">
                  <c:v>26068</c:v>
                </c:pt>
                <c:pt idx="363">
                  <c:v>26193</c:v>
                </c:pt>
                <c:pt idx="364">
                  <c:v>26624</c:v>
                </c:pt>
                <c:pt idx="365">
                  <c:v>26634.5</c:v>
                </c:pt>
                <c:pt idx="366">
                  <c:v>26648.5</c:v>
                </c:pt>
                <c:pt idx="367">
                  <c:v>26783</c:v>
                </c:pt>
                <c:pt idx="368">
                  <c:v>27326</c:v>
                </c:pt>
                <c:pt idx="369">
                  <c:v>27377</c:v>
                </c:pt>
                <c:pt idx="370">
                  <c:v>27389</c:v>
                </c:pt>
                <c:pt idx="371">
                  <c:v>27882</c:v>
                </c:pt>
                <c:pt idx="372">
                  <c:v>27998</c:v>
                </c:pt>
                <c:pt idx="373">
                  <c:v>28175</c:v>
                </c:pt>
              </c:numCache>
            </c:numRef>
          </c:xVal>
          <c:yVal>
            <c:numRef>
              <c:f>Active!$P$21:$P$923</c:f>
              <c:numCache>
                <c:formatCode>General</c:formatCode>
                <c:ptCount val="903"/>
                <c:pt idx="0">
                  <c:v>0.14379959525636332</c:v>
                </c:pt>
                <c:pt idx="1">
                  <c:v>0.13906322036912466</c:v>
                </c:pt>
                <c:pt idx="2">
                  <c:v>0.13905903461550817</c:v>
                </c:pt>
                <c:pt idx="3">
                  <c:v>0.11463402810508877</c:v>
                </c:pt>
                <c:pt idx="4">
                  <c:v>0.11463023052596774</c:v>
                </c:pt>
                <c:pt idx="5">
                  <c:v>9.2239837255574927E-2</c:v>
                </c:pt>
                <c:pt idx="6">
                  <c:v>9.1519806744584292E-2</c:v>
                </c:pt>
                <c:pt idx="7">
                  <c:v>9.143847348239259E-2</c:v>
                </c:pt>
                <c:pt idx="8">
                  <c:v>9.0836392082098261E-2</c:v>
                </c:pt>
                <c:pt idx="9">
                  <c:v>9.0836392082098261E-2</c:v>
                </c:pt>
                <c:pt idx="10">
                  <c:v>8.8414849182103364E-2</c:v>
                </c:pt>
                <c:pt idx="11">
                  <c:v>8.5076315680572612E-2</c:v>
                </c:pt>
                <c:pt idx="12">
                  <c:v>8.3670954143735071E-2</c:v>
                </c:pt>
                <c:pt idx="13">
                  <c:v>8.2946908285287627E-2</c:v>
                </c:pt>
                <c:pt idx="14">
                  <c:v>7.9488009335122303E-2</c:v>
                </c:pt>
                <c:pt idx="15">
                  <c:v>7.920418223725309E-2</c:v>
                </c:pt>
                <c:pt idx="16">
                  <c:v>7.7057671316944854E-2</c:v>
                </c:pt>
                <c:pt idx="17">
                  <c:v>7.6908595466662427E-2</c:v>
                </c:pt>
                <c:pt idx="18">
                  <c:v>7.6908595466662427E-2</c:v>
                </c:pt>
                <c:pt idx="19">
                  <c:v>7.6035726114108609E-2</c:v>
                </c:pt>
                <c:pt idx="20">
                  <c:v>7.5795184683490113E-2</c:v>
                </c:pt>
                <c:pt idx="21">
                  <c:v>7.2005007579603569E-2</c:v>
                </c:pt>
                <c:pt idx="22">
                  <c:v>7.197498714559887E-2</c:v>
                </c:pt>
                <c:pt idx="23">
                  <c:v>7.1789002024291573E-2</c:v>
                </c:pt>
                <c:pt idx="24">
                  <c:v>7.1717073240661233E-2</c:v>
                </c:pt>
                <c:pt idx="25">
                  <c:v>7.1645180991101065E-2</c:v>
                </c:pt>
                <c:pt idx="26">
                  <c:v>7.1357977333562E-2</c:v>
                </c:pt>
                <c:pt idx="27">
                  <c:v>7.1071358221145547E-2</c:v>
                </c:pt>
                <c:pt idx="28">
                  <c:v>6.8723190046595301E-2</c:v>
                </c:pt>
                <c:pt idx="29">
                  <c:v>6.8143855757244715E-2</c:v>
                </c:pt>
                <c:pt idx="30">
                  <c:v>6.7764837027199959E-2</c:v>
                </c:pt>
                <c:pt idx="31">
                  <c:v>6.775319191092033E-2</c:v>
                </c:pt>
                <c:pt idx="32">
                  <c:v>6.775319191092033E-2</c:v>
                </c:pt>
                <c:pt idx="33">
                  <c:v>6.7514690671513292E-2</c:v>
                </c:pt>
                <c:pt idx="34">
                  <c:v>6.6340102033928927E-2</c:v>
                </c:pt>
                <c:pt idx="35">
                  <c:v>6.4896537127749593E-2</c:v>
                </c:pt>
                <c:pt idx="36">
                  <c:v>6.4640453089411132E-2</c:v>
                </c:pt>
                <c:pt idx="37">
                  <c:v>6.4637610597145193E-2</c:v>
                </c:pt>
                <c:pt idx="38">
                  <c:v>6.4583615295261562E-2</c:v>
                </c:pt>
                <c:pt idx="39">
                  <c:v>6.4555205912267558E-2</c:v>
                </c:pt>
                <c:pt idx="40">
                  <c:v>6.4555205912267558E-2</c:v>
                </c:pt>
                <c:pt idx="41">
                  <c:v>6.4311147046021935E-2</c:v>
                </c:pt>
                <c:pt idx="42">
                  <c:v>6.3739737470267385E-2</c:v>
                </c:pt>
                <c:pt idx="43">
                  <c:v>6.210229877378335E-2</c:v>
                </c:pt>
                <c:pt idx="44">
                  <c:v>5.4860210147787941E-2</c:v>
                </c:pt>
                <c:pt idx="45">
                  <c:v>5.4860210147787941E-2</c:v>
                </c:pt>
                <c:pt idx="46">
                  <c:v>5.1256034903304888E-2</c:v>
                </c:pt>
                <c:pt idx="47">
                  <c:v>5.1074307439324174E-2</c:v>
                </c:pt>
                <c:pt idx="48">
                  <c:v>5.1064221110038208E-2</c:v>
                </c:pt>
                <c:pt idx="49">
                  <c:v>5.1039009726727647E-2</c:v>
                </c:pt>
                <c:pt idx="50">
                  <c:v>5.1013804686137601E-2</c:v>
                </c:pt>
                <c:pt idx="51">
                  <c:v>5.1013804686137601E-2</c:v>
                </c:pt>
                <c:pt idx="52">
                  <c:v>5.0996164931643273E-2</c:v>
                </c:pt>
                <c:pt idx="53">
                  <c:v>5.0978528285081995E-2</c:v>
                </c:pt>
                <c:pt idx="54">
                  <c:v>5.0772159014092932E-2</c:v>
                </c:pt>
                <c:pt idx="55">
                  <c:v>5.0736967859201051E-2</c:v>
                </c:pt>
                <c:pt idx="56">
                  <c:v>5.0333163108696843E-2</c:v>
                </c:pt>
                <c:pt idx="57">
                  <c:v>5.0265605277852746E-2</c:v>
                </c:pt>
                <c:pt idx="58">
                  <c:v>4.7730234206707425E-2</c:v>
                </c:pt>
                <c:pt idx="59">
                  <c:v>4.5058089674285873E-2</c:v>
                </c:pt>
                <c:pt idx="60">
                  <c:v>4.4887934377029579E-2</c:v>
                </c:pt>
                <c:pt idx="61">
                  <c:v>2.7052605905490038E-2</c:v>
                </c:pt>
                <c:pt idx="62">
                  <c:v>2.6890892797521347E-2</c:v>
                </c:pt>
                <c:pt idx="63">
                  <c:v>2.6803885287941562E-2</c:v>
                </c:pt>
                <c:pt idx="64">
                  <c:v>2.6383612719890939E-2</c:v>
                </c:pt>
                <c:pt idx="65">
                  <c:v>2.0510057434630583E-2</c:v>
                </c:pt>
                <c:pt idx="66">
                  <c:v>2.0510057434630583E-2</c:v>
                </c:pt>
                <c:pt idx="67">
                  <c:v>2.0510057434630583E-2</c:v>
                </c:pt>
                <c:pt idx="68">
                  <c:v>1.847388867133928E-2</c:v>
                </c:pt>
                <c:pt idx="69">
                  <c:v>1.8472397559106186E-2</c:v>
                </c:pt>
                <c:pt idx="70">
                  <c:v>1.3611667592207185E-2</c:v>
                </c:pt>
                <c:pt idx="71">
                  <c:v>1.3390815287788528E-2</c:v>
                </c:pt>
                <c:pt idx="72">
                  <c:v>1.2126729948095355E-2</c:v>
                </c:pt>
                <c:pt idx="73">
                  <c:v>1.2073201733827225E-2</c:v>
                </c:pt>
                <c:pt idx="74">
                  <c:v>1.1890988184507408E-2</c:v>
                </c:pt>
                <c:pt idx="75">
                  <c:v>1.1761756612297683E-2</c:v>
                </c:pt>
                <c:pt idx="76">
                  <c:v>1.1305170177636442E-2</c:v>
                </c:pt>
                <c:pt idx="77">
                  <c:v>1.1305170177636442E-2</c:v>
                </c:pt>
                <c:pt idx="78">
                  <c:v>1.0943836720254559E-2</c:v>
                </c:pt>
                <c:pt idx="79">
                  <c:v>1.0331846519638416E-2</c:v>
                </c:pt>
                <c:pt idx="80">
                  <c:v>1.015050525779577E-2</c:v>
                </c:pt>
                <c:pt idx="81">
                  <c:v>1.015050525779577E-2</c:v>
                </c:pt>
                <c:pt idx="82">
                  <c:v>9.206742363783018E-3</c:v>
                </c:pt>
                <c:pt idx="83">
                  <c:v>9.0610038566396756E-3</c:v>
                </c:pt>
                <c:pt idx="84">
                  <c:v>8.981047168232897E-3</c:v>
                </c:pt>
                <c:pt idx="85">
                  <c:v>8.9568349247424756E-3</c:v>
                </c:pt>
                <c:pt idx="86">
                  <c:v>8.8433265699231645E-3</c:v>
                </c:pt>
                <c:pt idx="87">
                  <c:v>8.7564869983842147E-3</c:v>
                </c:pt>
                <c:pt idx="88">
                  <c:v>8.7067964368268101E-3</c:v>
                </c:pt>
                <c:pt idx="89">
                  <c:v>8.7067964368268101E-3</c:v>
                </c:pt>
                <c:pt idx="90">
                  <c:v>8.7067964368268101E-3</c:v>
                </c:pt>
                <c:pt idx="91">
                  <c:v>8.0031561655763746E-3</c:v>
                </c:pt>
                <c:pt idx="92">
                  <c:v>6.6119252921094133E-3</c:v>
                </c:pt>
                <c:pt idx="93">
                  <c:v>6.565392126487545E-3</c:v>
                </c:pt>
                <c:pt idx="94">
                  <c:v>5.7216077180658274E-3</c:v>
                </c:pt>
                <c:pt idx="95">
                  <c:v>5.4636627878117744E-3</c:v>
                </c:pt>
                <c:pt idx="96">
                  <c:v>4.9194013497389603E-3</c:v>
                </c:pt>
                <c:pt idx="97">
                  <c:v>3.9578523283084113E-3</c:v>
                </c:pt>
                <c:pt idx="98">
                  <c:v>3.2239756911589821E-3</c:v>
                </c:pt>
                <c:pt idx="99">
                  <c:v>2.4485263586901318E-3</c:v>
                </c:pt>
                <c:pt idx="100">
                  <c:v>1.3496945524017496E-3</c:v>
                </c:pt>
                <c:pt idx="101">
                  <c:v>1.3427084256583764E-3</c:v>
                </c:pt>
                <c:pt idx="102">
                  <c:v>1.3267177709762566E-3</c:v>
                </c:pt>
                <c:pt idx="103">
                  <c:v>1.2737476094482284E-3</c:v>
                </c:pt>
                <c:pt idx="104">
                  <c:v>1.2702895865064007E-3</c:v>
                </c:pt>
                <c:pt idx="105">
                  <c:v>1.2654388779499296E-3</c:v>
                </c:pt>
                <c:pt idx="106">
                  <c:v>1.264030969806049E-3</c:v>
                </c:pt>
                <c:pt idx="107">
                  <c:v>1.1298115993167877E-3</c:v>
                </c:pt>
                <c:pt idx="108">
                  <c:v>1.1109217636663116E-3</c:v>
                </c:pt>
                <c:pt idx="109">
                  <c:v>1.1109217636663116E-3</c:v>
                </c:pt>
                <c:pt idx="110">
                  <c:v>1.0963529559821356E-3</c:v>
                </c:pt>
                <c:pt idx="111">
                  <c:v>1.0940130912398208E-3</c:v>
                </c:pt>
                <c:pt idx="112">
                  <c:v>1.0907409589650157E-3</c:v>
                </c:pt>
                <c:pt idx="113">
                  <c:v>1.0753124934269782E-3</c:v>
                </c:pt>
                <c:pt idx="114">
                  <c:v>1.0718753807896185E-3</c:v>
                </c:pt>
                <c:pt idx="115">
                  <c:v>1.0608730503661006E-3</c:v>
                </c:pt>
                <c:pt idx="116">
                  <c:v>9.8144204874631678E-4</c:v>
                </c:pt>
                <c:pt idx="117">
                  <c:v>9.803087597274893E-4</c:v>
                </c:pt>
                <c:pt idx="118">
                  <c:v>9.7984743919320421E-4</c:v>
                </c:pt>
                <c:pt idx="119">
                  <c:v>9.7614462933368236E-4</c:v>
                </c:pt>
                <c:pt idx="120">
                  <c:v>9.746748445202966E-4</c:v>
                </c:pt>
                <c:pt idx="121">
                  <c:v>9.6356178202862929E-4</c:v>
                </c:pt>
                <c:pt idx="122">
                  <c:v>9.6135898281682775E-4</c:v>
                </c:pt>
                <c:pt idx="123">
                  <c:v>9.5307194980046375E-4</c:v>
                </c:pt>
                <c:pt idx="124">
                  <c:v>9.4665668158247507E-4</c:v>
                </c:pt>
                <c:pt idx="125">
                  <c:v>9.5014576269759378E-4</c:v>
                </c:pt>
                <c:pt idx="126">
                  <c:v>1.02809262969112E-3</c:v>
                </c:pt>
                <c:pt idx="127">
                  <c:v>1.0356116491594767E-3</c:v>
                </c:pt>
                <c:pt idx="128">
                  <c:v>1.0516361079906198E-3</c:v>
                </c:pt>
                <c:pt idx="129">
                  <c:v>1.7483718780735638E-3</c:v>
                </c:pt>
                <c:pt idx="130">
                  <c:v>1.8161101809130564E-3</c:v>
                </c:pt>
                <c:pt idx="131">
                  <c:v>2.2826360573047055E-3</c:v>
                </c:pt>
                <c:pt idx="132">
                  <c:v>4.1754808648691473E-3</c:v>
                </c:pt>
                <c:pt idx="133">
                  <c:v>4.3041113963521692E-3</c:v>
                </c:pt>
                <c:pt idx="134">
                  <c:v>4.3086818194293004E-3</c:v>
                </c:pt>
                <c:pt idx="135">
                  <c:v>4.3106415235847177E-3</c:v>
                </c:pt>
                <c:pt idx="136">
                  <c:v>4.9827936334852843E-3</c:v>
                </c:pt>
                <c:pt idx="137">
                  <c:v>5.126456983432677E-3</c:v>
                </c:pt>
                <c:pt idx="138">
                  <c:v>5.1373876798216159E-3</c:v>
                </c:pt>
                <c:pt idx="139">
                  <c:v>6.2089650556449057E-3</c:v>
                </c:pt>
                <c:pt idx="140">
                  <c:v>7.1594574760109608E-3</c:v>
                </c:pt>
                <c:pt idx="141">
                  <c:v>7.2476625044634486E-3</c:v>
                </c:pt>
                <c:pt idx="142">
                  <c:v>7.3500020008639873E-3</c:v>
                </c:pt>
                <c:pt idx="143">
                  <c:v>7.9643546936790412E-3</c:v>
                </c:pt>
                <c:pt idx="144">
                  <c:v>8.4889997475382784E-3</c:v>
                </c:pt>
                <c:pt idx="145">
                  <c:v>8.4987849589388993E-3</c:v>
                </c:pt>
                <c:pt idx="146">
                  <c:v>8.5281786494638481E-3</c:v>
                </c:pt>
                <c:pt idx="147">
                  <c:v>8.5812311453100261E-3</c:v>
                </c:pt>
                <c:pt idx="148">
                  <c:v>9.5406333442788586E-3</c:v>
                </c:pt>
                <c:pt idx="149">
                  <c:v>9.5782645038137611E-3</c:v>
                </c:pt>
                <c:pt idx="150">
                  <c:v>9.7814109774132067E-3</c:v>
                </c:pt>
                <c:pt idx="151">
                  <c:v>9.7930604391601415E-3</c:v>
                </c:pt>
                <c:pt idx="152">
                  <c:v>9.8801437292069146E-3</c:v>
                </c:pt>
                <c:pt idx="153">
                  <c:v>1.0023368487552312E-2</c:v>
                </c:pt>
                <c:pt idx="154">
                  <c:v>1.0755460207096449E-2</c:v>
                </c:pt>
                <c:pt idx="155">
                  <c:v>1.0766618617488479E-2</c:v>
                </c:pt>
                <c:pt idx="156">
                  <c:v>1.0812434413238762E-2</c:v>
                </c:pt>
                <c:pt idx="157">
                  <c:v>1.0816909955418955E-2</c:v>
                </c:pt>
                <c:pt idx="158">
                  <c:v>1.0820267278039763E-2</c:v>
                </c:pt>
                <c:pt idx="159">
                  <c:v>1.0870695618733352E-2</c:v>
                </c:pt>
                <c:pt idx="160">
                  <c:v>1.0881919359146685E-2</c:v>
                </c:pt>
                <c:pt idx="161">
                  <c:v>1.0929128331390658E-2</c:v>
                </c:pt>
                <c:pt idx="162">
                  <c:v>1.0989989984734379E-2</c:v>
                </c:pt>
                <c:pt idx="163">
                  <c:v>1.1013708354403216E-2</c:v>
                </c:pt>
                <c:pt idx="164">
                  <c:v>1.1013708354403216E-2</c:v>
                </c:pt>
                <c:pt idx="165">
                  <c:v>1.1125900283297695E-2</c:v>
                </c:pt>
                <c:pt idx="166">
                  <c:v>1.1141815979515173E-2</c:v>
                </c:pt>
                <c:pt idx="167">
                  <c:v>1.1153191945220849E-2</c:v>
                </c:pt>
                <c:pt idx="168">
                  <c:v>1.1274167132158234E-2</c:v>
                </c:pt>
                <c:pt idx="169">
                  <c:v>1.1282181145057125E-2</c:v>
                </c:pt>
                <c:pt idx="170">
                  <c:v>1.1290198265889072E-2</c:v>
                </c:pt>
                <c:pt idx="171">
                  <c:v>1.1314268275983228E-2</c:v>
                </c:pt>
                <c:pt idx="172">
                  <c:v>1.2276015195218561E-2</c:v>
                </c:pt>
                <c:pt idx="173">
                  <c:v>1.2358888023981347E-2</c:v>
                </c:pt>
                <c:pt idx="174">
                  <c:v>1.2367312284043124E-2</c:v>
                </c:pt>
                <c:pt idx="175">
                  <c:v>1.2387784140485868E-2</c:v>
                </c:pt>
                <c:pt idx="176">
                  <c:v>1.2408274327390893E-2</c:v>
                </c:pt>
                <c:pt idx="177">
                  <c:v>1.24456859757054E-2</c:v>
                </c:pt>
                <c:pt idx="178">
                  <c:v>1.2658024039950342E-2</c:v>
                </c:pt>
                <c:pt idx="179">
                  <c:v>1.2711717488377742E-2</c:v>
                </c:pt>
                <c:pt idx="180">
                  <c:v>1.2711717488377742E-2</c:v>
                </c:pt>
                <c:pt idx="181">
                  <c:v>1.278881052547556E-2</c:v>
                </c:pt>
                <c:pt idx="182">
                  <c:v>1.3540701118054724E-2</c:v>
                </c:pt>
                <c:pt idx="183">
                  <c:v>1.3593845354447413E-2</c:v>
                </c:pt>
                <c:pt idx="184">
                  <c:v>1.3715738036580463E-2</c:v>
                </c:pt>
                <c:pt idx="185">
                  <c:v>1.3804986629364368E-2</c:v>
                </c:pt>
                <c:pt idx="186">
                  <c:v>1.3806263860927075E-2</c:v>
                </c:pt>
                <c:pt idx="187">
                  <c:v>1.3806263860927075E-2</c:v>
                </c:pt>
                <c:pt idx="188">
                  <c:v>1.3806263860927075E-2</c:v>
                </c:pt>
                <c:pt idx="189">
                  <c:v>1.4100420244231891E-2</c:v>
                </c:pt>
                <c:pt idx="190">
                  <c:v>1.4314428684597574E-2</c:v>
                </c:pt>
                <c:pt idx="191">
                  <c:v>1.4314428684597574E-2</c:v>
                </c:pt>
                <c:pt idx="192">
                  <c:v>1.434570103791567E-2</c:v>
                </c:pt>
                <c:pt idx="193">
                  <c:v>1.5395476417240202E-2</c:v>
                </c:pt>
                <c:pt idx="194">
                  <c:v>1.5395476417240202E-2</c:v>
                </c:pt>
                <c:pt idx="195">
                  <c:v>1.5395476417240202E-2</c:v>
                </c:pt>
                <c:pt idx="196">
                  <c:v>1.5396830332293918E-2</c:v>
                </c:pt>
                <c:pt idx="197">
                  <c:v>1.5698969487828018E-2</c:v>
                </c:pt>
                <c:pt idx="198">
                  <c:v>1.5708547235042575E-2</c:v>
                </c:pt>
                <c:pt idx="199">
                  <c:v>1.5731820417427784E-2</c:v>
                </c:pt>
                <c:pt idx="200">
                  <c:v>1.5822348852626417E-2</c:v>
                </c:pt>
                <c:pt idx="201">
                  <c:v>1.5986272539536103E-2</c:v>
                </c:pt>
                <c:pt idx="202">
                  <c:v>1.5986272539536103E-2</c:v>
                </c:pt>
                <c:pt idx="203">
                  <c:v>1.5986272539536103E-2</c:v>
                </c:pt>
                <c:pt idx="204">
                  <c:v>1.6994383497774147E-2</c:v>
                </c:pt>
                <c:pt idx="205">
                  <c:v>1.7028645555833995E-2</c:v>
                </c:pt>
                <c:pt idx="206">
                  <c:v>1.7097279274164167E-2</c:v>
                </c:pt>
                <c:pt idx="207">
                  <c:v>1.7121622092936949E-2</c:v>
                </c:pt>
                <c:pt idx="208">
                  <c:v>1.7145983242172019E-2</c:v>
                </c:pt>
                <c:pt idx="209">
                  <c:v>1.7145983242172019E-2</c:v>
                </c:pt>
                <c:pt idx="210">
                  <c:v>1.7234985119666497E-2</c:v>
                </c:pt>
                <c:pt idx="211">
                  <c:v>1.7234985119666497E-2</c:v>
                </c:pt>
                <c:pt idx="212">
                  <c:v>1.7533902457897866E-2</c:v>
                </c:pt>
                <c:pt idx="213">
                  <c:v>1.7606512233302365E-2</c:v>
                </c:pt>
                <c:pt idx="214">
                  <c:v>1.7606512233302365E-2</c:v>
                </c:pt>
                <c:pt idx="215">
                  <c:v>1.7606512233302365E-2</c:v>
                </c:pt>
                <c:pt idx="216">
                  <c:v>1.7615236062121373E-2</c:v>
                </c:pt>
                <c:pt idx="217">
                  <c:v>1.7650154211191243E-2</c:v>
                </c:pt>
                <c:pt idx="218">
                  <c:v>1.7701142000507448E-2</c:v>
                </c:pt>
                <c:pt idx="219">
                  <c:v>1.7721558871765301E-2</c:v>
                </c:pt>
                <c:pt idx="220">
                  <c:v>1.7721558871765301E-2</c:v>
                </c:pt>
                <c:pt idx="221">
                  <c:v>1.7721558871765301E-2</c:v>
                </c:pt>
                <c:pt idx="222">
                  <c:v>1.7766811898597554E-2</c:v>
                </c:pt>
                <c:pt idx="223">
                  <c:v>1.8982932423087382E-2</c:v>
                </c:pt>
                <c:pt idx="224">
                  <c:v>1.9007142807923146E-2</c:v>
                </c:pt>
                <c:pt idx="225">
                  <c:v>1.9055612289688221E-2</c:v>
                </c:pt>
                <c:pt idx="226">
                  <c:v>1.9163385873930096E-2</c:v>
                </c:pt>
                <c:pt idx="227">
                  <c:v>1.9221198868308444E-2</c:v>
                </c:pt>
                <c:pt idx="228">
                  <c:v>1.9221198868308444E-2</c:v>
                </c:pt>
                <c:pt idx="229">
                  <c:v>1.9311142646001308E-2</c:v>
                </c:pt>
                <c:pt idx="230">
                  <c:v>1.9363074931896655E-2</c:v>
                </c:pt>
                <c:pt idx="231">
                  <c:v>1.9441110839206844E-2</c:v>
                </c:pt>
                <c:pt idx="232">
                  <c:v>1.9441110839206844E-2</c:v>
                </c:pt>
                <c:pt idx="233">
                  <c:v>1.9494760351186993E-2</c:v>
                </c:pt>
                <c:pt idx="234">
                  <c:v>1.9609985228365674E-2</c:v>
                </c:pt>
                <c:pt idx="235">
                  <c:v>1.9609985228365674E-2</c:v>
                </c:pt>
                <c:pt idx="236">
                  <c:v>1.9725566883573301E-2</c:v>
                </c:pt>
                <c:pt idx="237">
                  <c:v>1.9799726380015776E-2</c:v>
                </c:pt>
                <c:pt idx="238">
                  <c:v>2.090259729661529E-2</c:v>
                </c:pt>
                <c:pt idx="239">
                  <c:v>2.1117973923815647E-2</c:v>
                </c:pt>
                <c:pt idx="240">
                  <c:v>2.1209257795633485E-2</c:v>
                </c:pt>
                <c:pt idx="241">
                  <c:v>2.1210861106457826E-2</c:v>
                </c:pt>
                <c:pt idx="242">
                  <c:v>2.1214067918388139E-2</c:v>
                </c:pt>
                <c:pt idx="243">
                  <c:v>2.1249359594403765E-2</c:v>
                </c:pt>
                <c:pt idx="244">
                  <c:v>2.1260595201906415E-2</c:v>
                </c:pt>
                <c:pt idx="245">
                  <c:v>2.1310390250899154E-2</c:v>
                </c:pt>
                <c:pt idx="246">
                  <c:v>2.1321642730038379E-2</c:v>
                </c:pt>
                <c:pt idx="247">
                  <c:v>2.1326466172506123E-2</c:v>
                </c:pt>
                <c:pt idx="248">
                  <c:v>2.1410163209517059E-2</c:v>
                </c:pt>
                <c:pt idx="249">
                  <c:v>2.1414997117473654E-2</c:v>
                </c:pt>
                <c:pt idx="250">
                  <c:v>2.1442400045185897E-2</c:v>
                </c:pt>
                <c:pt idx="251">
                  <c:v>2.1442400045185897E-2</c:v>
                </c:pt>
                <c:pt idx="252">
                  <c:v>2.1442400045185897E-2</c:v>
                </c:pt>
                <c:pt idx="253">
                  <c:v>2.1464980925828901E-2</c:v>
                </c:pt>
                <c:pt idx="254">
                  <c:v>2.1492417279678259E-2</c:v>
                </c:pt>
                <c:pt idx="255">
                  <c:v>2.1510179982311542E-2</c:v>
                </c:pt>
                <c:pt idx="256">
                  <c:v>2.1510179982311542E-2</c:v>
                </c:pt>
                <c:pt idx="257">
                  <c:v>2.1519871963989898E-2</c:v>
                </c:pt>
                <c:pt idx="258">
                  <c:v>2.1531182161885806E-2</c:v>
                </c:pt>
                <c:pt idx="259">
                  <c:v>2.1714191107227769E-2</c:v>
                </c:pt>
                <c:pt idx="260">
                  <c:v>2.2987821805924784E-2</c:v>
                </c:pt>
                <c:pt idx="261">
                  <c:v>2.3096646264505444E-2</c:v>
                </c:pt>
                <c:pt idx="262">
                  <c:v>2.3593909868810915E-2</c:v>
                </c:pt>
                <c:pt idx="263">
                  <c:v>2.3612558649500084E-2</c:v>
                </c:pt>
                <c:pt idx="264">
                  <c:v>2.5405095647529394E-2</c:v>
                </c:pt>
                <c:pt idx="265">
                  <c:v>2.5405095647529394E-2</c:v>
                </c:pt>
                <c:pt idx="266">
                  <c:v>2.5405095647529394E-2</c:v>
                </c:pt>
                <c:pt idx="267">
                  <c:v>2.5405095647529394E-2</c:v>
                </c:pt>
                <c:pt idx="268">
                  <c:v>2.5405095647529394E-2</c:v>
                </c:pt>
                <c:pt idx="269">
                  <c:v>2.5410380332632966E-2</c:v>
                </c:pt>
                <c:pt idx="270">
                  <c:v>2.5410380332632966E-2</c:v>
                </c:pt>
                <c:pt idx="271">
                  <c:v>2.5410380332632966E-2</c:v>
                </c:pt>
                <c:pt idx="272">
                  <c:v>2.5410380332632966E-2</c:v>
                </c:pt>
                <c:pt idx="273">
                  <c:v>2.5410380332632966E-2</c:v>
                </c:pt>
                <c:pt idx="274">
                  <c:v>2.5410380332632966E-2</c:v>
                </c:pt>
                <c:pt idx="275">
                  <c:v>2.5547982511866685E-2</c:v>
                </c:pt>
                <c:pt idx="276">
                  <c:v>2.5547982511866685E-2</c:v>
                </c:pt>
                <c:pt idx="277">
                  <c:v>2.5547982511866685E-2</c:v>
                </c:pt>
                <c:pt idx="278">
                  <c:v>2.5732052359247831E-2</c:v>
                </c:pt>
                <c:pt idx="279">
                  <c:v>2.5732052359247831E-2</c:v>
                </c:pt>
                <c:pt idx="280">
                  <c:v>2.5732052359247831E-2</c:v>
                </c:pt>
                <c:pt idx="281">
                  <c:v>2.5732052359247831E-2</c:v>
                </c:pt>
                <c:pt idx="282">
                  <c:v>2.5732052359247831E-2</c:v>
                </c:pt>
                <c:pt idx="283">
                  <c:v>2.5732052359247831E-2</c:v>
                </c:pt>
                <c:pt idx="284">
                  <c:v>2.5749787536541412E-2</c:v>
                </c:pt>
                <c:pt idx="285">
                  <c:v>2.5835004678220148E-2</c:v>
                </c:pt>
                <c:pt idx="286">
                  <c:v>2.5847444387785287E-2</c:v>
                </c:pt>
                <c:pt idx="287">
                  <c:v>2.5847444387785287E-2</c:v>
                </c:pt>
                <c:pt idx="288">
                  <c:v>2.5847444387785287E-2</c:v>
                </c:pt>
                <c:pt idx="289">
                  <c:v>2.5847444387785287E-2</c:v>
                </c:pt>
                <c:pt idx="290">
                  <c:v>2.5847444387785287E-2</c:v>
                </c:pt>
                <c:pt idx="291">
                  <c:v>2.5847444387785287E-2</c:v>
                </c:pt>
                <c:pt idx="292">
                  <c:v>2.5859887205283497E-2</c:v>
                </c:pt>
                <c:pt idx="293">
                  <c:v>2.5859887205283497E-2</c:v>
                </c:pt>
                <c:pt idx="294">
                  <c:v>2.5859887205283497E-2</c:v>
                </c:pt>
                <c:pt idx="295">
                  <c:v>2.5859887205283497E-2</c:v>
                </c:pt>
                <c:pt idx="296">
                  <c:v>2.5859887205283497E-2</c:v>
                </c:pt>
                <c:pt idx="297">
                  <c:v>2.5859887205283497E-2</c:v>
                </c:pt>
                <c:pt idx="298">
                  <c:v>2.5872333130714742E-2</c:v>
                </c:pt>
                <c:pt idx="299">
                  <c:v>2.5872333130714742E-2</c:v>
                </c:pt>
                <c:pt idx="300">
                  <c:v>2.5872333130714742E-2</c:v>
                </c:pt>
                <c:pt idx="301">
                  <c:v>2.5872333130714742E-2</c:v>
                </c:pt>
                <c:pt idx="302">
                  <c:v>2.5872333130714742E-2</c:v>
                </c:pt>
                <c:pt idx="303">
                  <c:v>2.5872333130714742E-2</c:v>
                </c:pt>
                <c:pt idx="304">
                  <c:v>2.5902571888769051E-2</c:v>
                </c:pt>
                <c:pt idx="305">
                  <c:v>2.5902571888769051E-2</c:v>
                </c:pt>
                <c:pt idx="306">
                  <c:v>2.5902571888769051E-2</c:v>
                </c:pt>
                <c:pt idx="307">
                  <c:v>2.5902571888769051E-2</c:v>
                </c:pt>
                <c:pt idx="308">
                  <c:v>2.5902571888769051E-2</c:v>
                </c:pt>
                <c:pt idx="309">
                  <c:v>2.5902571888769051E-2</c:v>
                </c:pt>
                <c:pt idx="310">
                  <c:v>2.7344470278781174E-2</c:v>
                </c:pt>
                <c:pt idx="311">
                  <c:v>2.7654640633171731E-2</c:v>
                </c:pt>
                <c:pt idx="312">
                  <c:v>2.7654640633171731E-2</c:v>
                </c:pt>
                <c:pt idx="313">
                  <c:v>2.7654640633171731E-2</c:v>
                </c:pt>
                <c:pt idx="314">
                  <c:v>2.7654640633171731E-2</c:v>
                </c:pt>
                <c:pt idx="315">
                  <c:v>2.7654640633171731E-2</c:v>
                </c:pt>
                <c:pt idx="316">
                  <c:v>2.7654640633171731E-2</c:v>
                </c:pt>
                <c:pt idx="317">
                  <c:v>2.8014780535132996E-2</c:v>
                </c:pt>
                <c:pt idx="318">
                  <c:v>2.8096376372230461E-2</c:v>
                </c:pt>
                <c:pt idx="319">
                  <c:v>2.8166944323854776E-2</c:v>
                </c:pt>
                <c:pt idx="320">
                  <c:v>2.8168802612043825E-2</c:v>
                </c:pt>
                <c:pt idx="321">
                  <c:v>2.8168802612043825E-2</c:v>
                </c:pt>
                <c:pt idx="322">
                  <c:v>2.8168802612043825E-2</c:v>
                </c:pt>
                <c:pt idx="323">
                  <c:v>2.8168802612043825E-2</c:v>
                </c:pt>
                <c:pt idx="324">
                  <c:v>2.8168802612043825E-2</c:v>
                </c:pt>
                <c:pt idx="325">
                  <c:v>2.8168802612043825E-2</c:v>
                </c:pt>
                <c:pt idx="326">
                  <c:v>2.8256213702815877E-2</c:v>
                </c:pt>
                <c:pt idx="327">
                  <c:v>2.9765551193486256E-2</c:v>
                </c:pt>
                <c:pt idx="328">
                  <c:v>2.9798065085389139E-2</c:v>
                </c:pt>
                <c:pt idx="329">
                  <c:v>2.9978178681522541E-2</c:v>
                </c:pt>
                <c:pt idx="330">
                  <c:v>3.0120364499432617E-2</c:v>
                </c:pt>
                <c:pt idx="331">
                  <c:v>3.0128060113963656E-2</c:v>
                </c:pt>
                <c:pt idx="332">
                  <c:v>3.0228195452877776E-2</c:v>
                </c:pt>
                <c:pt idx="333">
                  <c:v>3.0228195452877776E-2</c:v>
                </c:pt>
                <c:pt idx="334">
                  <c:v>3.0228195452877776E-2</c:v>
                </c:pt>
                <c:pt idx="335">
                  <c:v>3.0287973119406772E-2</c:v>
                </c:pt>
                <c:pt idx="336">
                  <c:v>3.0287973119406772E-2</c:v>
                </c:pt>
                <c:pt idx="337">
                  <c:v>3.0287973119406772E-2</c:v>
                </c:pt>
                <c:pt idx="338">
                  <c:v>3.0291831836151584E-2</c:v>
                </c:pt>
                <c:pt idx="339">
                  <c:v>3.0305339342715343E-2</c:v>
                </c:pt>
                <c:pt idx="340">
                  <c:v>3.035360580846802E-2</c:v>
                </c:pt>
                <c:pt idx="341">
                  <c:v>3.035360580846802E-2</c:v>
                </c:pt>
                <c:pt idx="342">
                  <c:v>3.035360580846802E-2</c:v>
                </c:pt>
                <c:pt idx="343">
                  <c:v>3.0446388547176545E-2</c:v>
                </c:pt>
                <c:pt idx="344">
                  <c:v>3.0446388547176545E-2</c:v>
                </c:pt>
                <c:pt idx="345">
                  <c:v>3.0446388547176545E-2</c:v>
                </c:pt>
                <c:pt idx="346">
                  <c:v>3.0550943806746597E-2</c:v>
                </c:pt>
                <c:pt idx="347">
                  <c:v>3.0712009728497663E-2</c:v>
                </c:pt>
                <c:pt idx="348">
                  <c:v>3.1845765956504568E-2</c:v>
                </c:pt>
                <c:pt idx="349">
                  <c:v>3.2322755802660044E-2</c:v>
                </c:pt>
                <c:pt idx="350">
                  <c:v>3.2354685024653218E-2</c:v>
                </c:pt>
                <c:pt idx="351">
                  <c:v>3.3133939828618078E-2</c:v>
                </c:pt>
                <c:pt idx="352">
                  <c:v>3.4559834919017901E-2</c:v>
                </c:pt>
                <c:pt idx="353">
                  <c:v>3.458048774774819E-2</c:v>
                </c:pt>
                <c:pt idx="354">
                  <c:v>3.4648687084160176E-2</c:v>
                </c:pt>
                <c:pt idx="355">
                  <c:v>3.4797725391167225E-2</c:v>
                </c:pt>
                <c:pt idx="356">
                  <c:v>3.7203461234441376E-2</c:v>
                </c:pt>
                <c:pt idx="357">
                  <c:v>3.7276415325792581E-2</c:v>
                </c:pt>
                <c:pt idx="358">
                  <c:v>3.7659548195608489E-2</c:v>
                </c:pt>
                <c:pt idx="359">
                  <c:v>4.0451456695376781E-2</c:v>
                </c:pt>
                <c:pt idx="360">
                  <c:v>4.2602178531470816E-2</c:v>
                </c:pt>
                <c:pt idx="361">
                  <c:v>4.2993883985163989E-2</c:v>
                </c:pt>
                <c:pt idx="362">
                  <c:v>4.3178850235423991E-2</c:v>
                </c:pt>
                <c:pt idx="363">
                  <c:v>4.3759486139698753E-2</c:v>
                </c:pt>
                <c:pt idx="364">
                  <c:v>4.5791917621102782E-2</c:v>
                </c:pt>
                <c:pt idx="365">
                  <c:v>4.5842019678441648E-2</c:v>
                </c:pt>
                <c:pt idx="366">
                  <c:v>4.5908865932622861E-2</c:v>
                </c:pt>
                <c:pt idx="367">
                  <c:v>4.6553601140857118E-2</c:v>
                </c:pt>
                <c:pt idx="368">
                  <c:v>4.9203177342995369E-2</c:v>
                </c:pt>
                <c:pt idx="369">
                  <c:v>4.9455875493905968E-2</c:v>
                </c:pt>
                <c:pt idx="370">
                  <c:v>4.9515429784289716E-2</c:v>
                </c:pt>
                <c:pt idx="371">
                  <c:v>5.1993700855813091E-2</c:v>
                </c:pt>
                <c:pt idx="372">
                  <c:v>5.2585784963838048E-2</c:v>
                </c:pt>
                <c:pt idx="373">
                  <c:v>5.3495802442482698E-2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7D5-425D-9AA1-308426E02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6752256"/>
        <c:axId val="1"/>
      </c:scatterChart>
      <c:valAx>
        <c:axId val="79675225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156069364161849"/>
              <c:y val="0.857578302712160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8901734104046242E-2"/>
              <c:y val="0.3636373180625149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6752256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2138728323699421"/>
          <c:y val="0.92121498449057504"/>
          <c:w val="0.69219653179190754"/>
          <c:h val="6.060637874811103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5a.  V401 Cyg -- [34215.694, 0.5827207]</a:t>
            </a:r>
          </a:p>
        </c:rich>
      </c:tx>
      <c:layout>
        <c:manualLayout>
          <c:xMode val="edge"/>
          <c:yMode val="edge"/>
          <c:x val="0.15531914893617021"/>
          <c:y val="1.83823529411764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63829787234042"/>
          <c:y val="0.14338235294117646"/>
          <c:w val="0.82978723404255317"/>
          <c:h val="0.70220588235294112"/>
        </c:manualLayout>
      </c:layout>
      <c:scatterChart>
        <c:scatterStyle val="lineMarker"/>
        <c:varyColors val="0"/>
        <c:ser>
          <c:idx val="0"/>
          <c:order val="0"/>
          <c:tx>
            <c:strRef>
              <c:f>Active!$H$20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Active!$F$21:$F$923</c:f>
              <c:numCache>
                <c:formatCode>General</c:formatCode>
                <c:ptCount val="903"/>
                <c:pt idx="0">
                  <c:v>-25736</c:v>
                </c:pt>
                <c:pt idx="1">
                  <c:v>-25175</c:v>
                </c:pt>
                <c:pt idx="2">
                  <c:v>-25174.5</c:v>
                </c:pt>
                <c:pt idx="3">
                  <c:v>-22115</c:v>
                </c:pt>
                <c:pt idx="4">
                  <c:v>-22114.5</c:v>
                </c:pt>
                <c:pt idx="5">
                  <c:v>-19005</c:v>
                </c:pt>
                <c:pt idx="6">
                  <c:v>-18899</c:v>
                </c:pt>
                <c:pt idx="7">
                  <c:v>-18887</c:v>
                </c:pt>
                <c:pt idx="8">
                  <c:v>-18798</c:v>
                </c:pt>
                <c:pt idx="9">
                  <c:v>-18798</c:v>
                </c:pt>
                <c:pt idx="10">
                  <c:v>-18437</c:v>
                </c:pt>
                <c:pt idx="11">
                  <c:v>-17931</c:v>
                </c:pt>
                <c:pt idx="12">
                  <c:v>-17715</c:v>
                </c:pt>
                <c:pt idx="13">
                  <c:v>-17603</c:v>
                </c:pt>
                <c:pt idx="14">
                  <c:v>-17061</c:v>
                </c:pt>
                <c:pt idx="15">
                  <c:v>-17016</c:v>
                </c:pt>
                <c:pt idx="16">
                  <c:v>-16673</c:v>
                </c:pt>
                <c:pt idx="17">
                  <c:v>-16649</c:v>
                </c:pt>
                <c:pt idx="18">
                  <c:v>-16649</c:v>
                </c:pt>
                <c:pt idx="19">
                  <c:v>-16508</c:v>
                </c:pt>
                <c:pt idx="20">
                  <c:v>-16469</c:v>
                </c:pt>
                <c:pt idx="21">
                  <c:v>-15846</c:v>
                </c:pt>
                <c:pt idx="22">
                  <c:v>-15841</c:v>
                </c:pt>
                <c:pt idx="23">
                  <c:v>-15810</c:v>
                </c:pt>
                <c:pt idx="24">
                  <c:v>-15798</c:v>
                </c:pt>
                <c:pt idx="25">
                  <c:v>-15786</c:v>
                </c:pt>
                <c:pt idx="26">
                  <c:v>-15738</c:v>
                </c:pt>
                <c:pt idx="27">
                  <c:v>-15690</c:v>
                </c:pt>
                <c:pt idx="28">
                  <c:v>-15293</c:v>
                </c:pt>
                <c:pt idx="29">
                  <c:v>-15194</c:v>
                </c:pt>
                <c:pt idx="30">
                  <c:v>-15129</c:v>
                </c:pt>
                <c:pt idx="31">
                  <c:v>-15127</c:v>
                </c:pt>
                <c:pt idx="32">
                  <c:v>-15127</c:v>
                </c:pt>
                <c:pt idx="33">
                  <c:v>-15086</c:v>
                </c:pt>
                <c:pt idx="34">
                  <c:v>-14883</c:v>
                </c:pt>
                <c:pt idx="35">
                  <c:v>-14631</c:v>
                </c:pt>
                <c:pt idx="36">
                  <c:v>-14586</c:v>
                </c:pt>
                <c:pt idx="37">
                  <c:v>-14585.5</c:v>
                </c:pt>
                <c:pt idx="38">
                  <c:v>-14576</c:v>
                </c:pt>
                <c:pt idx="39">
                  <c:v>-14571</c:v>
                </c:pt>
                <c:pt idx="40">
                  <c:v>-14571</c:v>
                </c:pt>
                <c:pt idx="41">
                  <c:v>-14528</c:v>
                </c:pt>
                <c:pt idx="42">
                  <c:v>-14427</c:v>
                </c:pt>
                <c:pt idx="43">
                  <c:v>-14135</c:v>
                </c:pt>
                <c:pt idx="44">
                  <c:v>-12794</c:v>
                </c:pt>
                <c:pt idx="45">
                  <c:v>-12794</c:v>
                </c:pt>
                <c:pt idx="46">
                  <c:v>-12093</c:v>
                </c:pt>
                <c:pt idx="47">
                  <c:v>-12057</c:v>
                </c:pt>
                <c:pt idx="48">
                  <c:v>-12055</c:v>
                </c:pt>
                <c:pt idx="49">
                  <c:v>-12050</c:v>
                </c:pt>
                <c:pt idx="50">
                  <c:v>-12045</c:v>
                </c:pt>
                <c:pt idx="51">
                  <c:v>-12045</c:v>
                </c:pt>
                <c:pt idx="52">
                  <c:v>-12041.5</c:v>
                </c:pt>
                <c:pt idx="53">
                  <c:v>-12038</c:v>
                </c:pt>
                <c:pt idx="54">
                  <c:v>-11997</c:v>
                </c:pt>
                <c:pt idx="55">
                  <c:v>-11990</c:v>
                </c:pt>
                <c:pt idx="56">
                  <c:v>-11909.5</c:v>
                </c:pt>
                <c:pt idx="57">
                  <c:v>-11896</c:v>
                </c:pt>
                <c:pt idx="58">
                  <c:v>-11382.5</c:v>
                </c:pt>
                <c:pt idx="59">
                  <c:v>-10826</c:v>
                </c:pt>
                <c:pt idx="60">
                  <c:v>-10790</c:v>
                </c:pt>
                <c:pt idx="61">
                  <c:v>-6524</c:v>
                </c:pt>
                <c:pt idx="62">
                  <c:v>-6479.5</c:v>
                </c:pt>
                <c:pt idx="63">
                  <c:v>-6455.5</c:v>
                </c:pt>
                <c:pt idx="64">
                  <c:v>-6339</c:v>
                </c:pt>
                <c:pt idx="65">
                  <c:v>-4597</c:v>
                </c:pt>
                <c:pt idx="66">
                  <c:v>-4597</c:v>
                </c:pt>
                <c:pt idx="67">
                  <c:v>-4597</c:v>
                </c:pt>
                <c:pt idx="68">
                  <c:v>-3933</c:v>
                </c:pt>
                <c:pt idx="69">
                  <c:v>-3932.5</c:v>
                </c:pt>
                <c:pt idx="70">
                  <c:v>-2170.5</c:v>
                </c:pt>
                <c:pt idx="71">
                  <c:v>-2083</c:v>
                </c:pt>
                <c:pt idx="72">
                  <c:v>-1566.5</c:v>
                </c:pt>
                <c:pt idx="73">
                  <c:v>-1544</c:v>
                </c:pt>
                <c:pt idx="74">
                  <c:v>-1467</c:v>
                </c:pt>
                <c:pt idx="75">
                  <c:v>-1412</c:v>
                </c:pt>
                <c:pt idx="76">
                  <c:v>-1215</c:v>
                </c:pt>
                <c:pt idx="77">
                  <c:v>-1215</c:v>
                </c:pt>
                <c:pt idx="78">
                  <c:v>-1056</c:v>
                </c:pt>
                <c:pt idx="79">
                  <c:v>-780</c:v>
                </c:pt>
                <c:pt idx="80">
                  <c:v>-696.5</c:v>
                </c:pt>
                <c:pt idx="81">
                  <c:v>-696.5</c:v>
                </c:pt>
                <c:pt idx="82">
                  <c:v>-248</c:v>
                </c:pt>
                <c:pt idx="83">
                  <c:v>-176.5</c:v>
                </c:pt>
                <c:pt idx="84">
                  <c:v>-137</c:v>
                </c:pt>
                <c:pt idx="85">
                  <c:v>-125</c:v>
                </c:pt>
                <c:pt idx="86">
                  <c:v>-68.5</c:v>
                </c:pt>
                <c:pt idx="87">
                  <c:v>-25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363</c:v>
                </c:pt>
                <c:pt idx="92">
                  <c:v>1138.5</c:v>
                </c:pt>
                <c:pt idx="93">
                  <c:v>1166</c:v>
                </c:pt>
                <c:pt idx="94">
                  <c:v>1686</c:v>
                </c:pt>
                <c:pt idx="95">
                  <c:v>1854</c:v>
                </c:pt>
                <c:pt idx="96">
                  <c:v>2225</c:v>
                </c:pt>
                <c:pt idx="97">
                  <c:v>2949</c:v>
                </c:pt>
                <c:pt idx="98">
                  <c:v>3584</c:v>
                </c:pt>
                <c:pt idx="99">
                  <c:v>4380</c:v>
                </c:pt>
                <c:pt idx="100">
                  <c:v>6037.5</c:v>
                </c:pt>
                <c:pt idx="101">
                  <c:v>6053</c:v>
                </c:pt>
                <c:pt idx="102">
                  <c:v>6089</c:v>
                </c:pt>
                <c:pt idx="103">
                  <c:v>6214</c:v>
                </c:pt>
                <c:pt idx="104">
                  <c:v>6222.5</c:v>
                </c:pt>
                <c:pt idx="105">
                  <c:v>6234.5</c:v>
                </c:pt>
                <c:pt idx="106">
                  <c:v>6238</c:v>
                </c:pt>
                <c:pt idx="107">
                  <c:v>6617.5</c:v>
                </c:pt>
                <c:pt idx="108">
                  <c:v>6681</c:v>
                </c:pt>
                <c:pt idx="109">
                  <c:v>6681</c:v>
                </c:pt>
                <c:pt idx="110">
                  <c:v>6732.5</c:v>
                </c:pt>
                <c:pt idx="111">
                  <c:v>6741</c:v>
                </c:pt>
                <c:pt idx="112">
                  <c:v>6753</c:v>
                </c:pt>
                <c:pt idx="113">
                  <c:v>6811.5</c:v>
                </c:pt>
                <c:pt idx="114">
                  <c:v>6825</c:v>
                </c:pt>
                <c:pt idx="115">
                  <c:v>6869.5</c:v>
                </c:pt>
                <c:pt idx="116">
                  <c:v>7292</c:v>
                </c:pt>
                <c:pt idx="117">
                  <c:v>7300.5</c:v>
                </c:pt>
                <c:pt idx="118">
                  <c:v>7304</c:v>
                </c:pt>
                <c:pt idx="119">
                  <c:v>7333</c:v>
                </c:pt>
                <c:pt idx="120">
                  <c:v>7345</c:v>
                </c:pt>
                <c:pt idx="121">
                  <c:v>7448</c:v>
                </c:pt>
                <c:pt idx="122">
                  <c:v>7472</c:v>
                </c:pt>
                <c:pt idx="123">
                  <c:v>7583</c:v>
                </c:pt>
                <c:pt idx="124">
                  <c:v>7902</c:v>
                </c:pt>
                <c:pt idx="125">
                  <c:v>8006</c:v>
                </c:pt>
                <c:pt idx="126">
                  <c:v>8627</c:v>
                </c:pt>
                <c:pt idx="127">
                  <c:v>8663</c:v>
                </c:pt>
                <c:pt idx="128">
                  <c:v>8735</c:v>
                </c:pt>
                <c:pt idx="129">
                  <c:v>10337</c:v>
                </c:pt>
                <c:pt idx="130">
                  <c:v>10441</c:v>
                </c:pt>
                <c:pt idx="131">
                  <c:v>11068</c:v>
                </c:pt>
                <c:pt idx="132">
                  <c:v>12867.5</c:v>
                </c:pt>
                <c:pt idx="133">
                  <c:v>12967</c:v>
                </c:pt>
                <c:pt idx="134">
                  <c:v>12970.5</c:v>
                </c:pt>
                <c:pt idx="135">
                  <c:v>12972</c:v>
                </c:pt>
                <c:pt idx="136">
                  <c:v>13463</c:v>
                </c:pt>
                <c:pt idx="137">
                  <c:v>13562.5</c:v>
                </c:pt>
                <c:pt idx="138">
                  <c:v>13570</c:v>
                </c:pt>
                <c:pt idx="139">
                  <c:v>14263</c:v>
                </c:pt>
                <c:pt idx="140">
                  <c:v>14820.5</c:v>
                </c:pt>
                <c:pt idx="141">
                  <c:v>14870</c:v>
                </c:pt>
                <c:pt idx="142">
                  <c:v>14927</c:v>
                </c:pt>
                <c:pt idx="143">
                  <c:v>15260</c:v>
                </c:pt>
                <c:pt idx="144">
                  <c:v>15533</c:v>
                </c:pt>
                <c:pt idx="145">
                  <c:v>15538</c:v>
                </c:pt>
                <c:pt idx="146">
                  <c:v>15553</c:v>
                </c:pt>
                <c:pt idx="147">
                  <c:v>15580</c:v>
                </c:pt>
                <c:pt idx="148">
                  <c:v>16053</c:v>
                </c:pt>
                <c:pt idx="149">
                  <c:v>16071</c:v>
                </c:pt>
                <c:pt idx="150">
                  <c:v>16167.5</c:v>
                </c:pt>
                <c:pt idx="151">
                  <c:v>16173</c:v>
                </c:pt>
                <c:pt idx="152">
                  <c:v>16214</c:v>
                </c:pt>
                <c:pt idx="153">
                  <c:v>16281</c:v>
                </c:pt>
                <c:pt idx="154">
                  <c:v>16615.5</c:v>
                </c:pt>
                <c:pt idx="155">
                  <c:v>16620.5</c:v>
                </c:pt>
                <c:pt idx="156">
                  <c:v>16641</c:v>
                </c:pt>
                <c:pt idx="157">
                  <c:v>16643</c:v>
                </c:pt>
                <c:pt idx="158">
                  <c:v>16644.5</c:v>
                </c:pt>
                <c:pt idx="159">
                  <c:v>16667</c:v>
                </c:pt>
                <c:pt idx="160">
                  <c:v>16672</c:v>
                </c:pt>
                <c:pt idx="161">
                  <c:v>16693</c:v>
                </c:pt>
                <c:pt idx="162">
                  <c:v>16720</c:v>
                </c:pt>
                <c:pt idx="163">
                  <c:v>16730.5</c:v>
                </c:pt>
                <c:pt idx="164">
                  <c:v>16730.5</c:v>
                </c:pt>
                <c:pt idx="165">
                  <c:v>16780</c:v>
                </c:pt>
                <c:pt idx="166">
                  <c:v>16787</c:v>
                </c:pt>
                <c:pt idx="167">
                  <c:v>16792</c:v>
                </c:pt>
                <c:pt idx="168">
                  <c:v>16845</c:v>
                </c:pt>
                <c:pt idx="169">
                  <c:v>16848.5</c:v>
                </c:pt>
                <c:pt idx="170">
                  <c:v>16852</c:v>
                </c:pt>
                <c:pt idx="171">
                  <c:v>16862.5</c:v>
                </c:pt>
                <c:pt idx="172">
                  <c:v>17272.5</c:v>
                </c:pt>
                <c:pt idx="173">
                  <c:v>17307</c:v>
                </c:pt>
                <c:pt idx="174">
                  <c:v>17310.5</c:v>
                </c:pt>
                <c:pt idx="175">
                  <c:v>17319</c:v>
                </c:pt>
                <c:pt idx="176">
                  <c:v>17327.5</c:v>
                </c:pt>
                <c:pt idx="177">
                  <c:v>17343</c:v>
                </c:pt>
                <c:pt idx="178">
                  <c:v>17430.5</c:v>
                </c:pt>
                <c:pt idx="179">
                  <c:v>17452.5</c:v>
                </c:pt>
                <c:pt idx="180">
                  <c:v>17452.5</c:v>
                </c:pt>
                <c:pt idx="181">
                  <c:v>17484</c:v>
                </c:pt>
                <c:pt idx="182">
                  <c:v>17786</c:v>
                </c:pt>
                <c:pt idx="183">
                  <c:v>17807</c:v>
                </c:pt>
                <c:pt idx="184">
                  <c:v>17855</c:v>
                </c:pt>
                <c:pt idx="185">
                  <c:v>17890</c:v>
                </c:pt>
                <c:pt idx="186">
                  <c:v>17890.5</c:v>
                </c:pt>
                <c:pt idx="187">
                  <c:v>17890.5</c:v>
                </c:pt>
                <c:pt idx="188">
                  <c:v>17890.5</c:v>
                </c:pt>
                <c:pt idx="189">
                  <c:v>18005</c:v>
                </c:pt>
                <c:pt idx="190">
                  <c:v>18087.5</c:v>
                </c:pt>
                <c:pt idx="191">
                  <c:v>18087.5</c:v>
                </c:pt>
                <c:pt idx="192">
                  <c:v>18099.5</c:v>
                </c:pt>
                <c:pt idx="193">
                  <c:v>18494.5</c:v>
                </c:pt>
                <c:pt idx="194">
                  <c:v>18494.5</c:v>
                </c:pt>
                <c:pt idx="195">
                  <c:v>18494.5</c:v>
                </c:pt>
                <c:pt idx="196">
                  <c:v>18495</c:v>
                </c:pt>
                <c:pt idx="197">
                  <c:v>18606</c:v>
                </c:pt>
                <c:pt idx="198">
                  <c:v>18609.5</c:v>
                </c:pt>
                <c:pt idx="199">
                  <c:v>18618</c:v>
                </c:pt>
                <c:pt idx="200">
                  <c:v>18651</c:v>
                </c:pt>
                <c:pt idx="201">
                  <c:v>18710.5</c:v>
                </c:pt>
                <c:pt idx="202">
                  <c:v>18710.5</c:v>
                </c:pt>
                <c:pt idx="203">
                  <c:v>18710.5</c:v>
                </c:pt>
                <c:pt idx="204">
                  <c:v>19069.5</c:v>
                </c:pt>
                <c:pt idx="205">
                  <c:v>19081.5</c:v>
                </c:pt>
                <c:pt idx="206">
                  <c:v>19105.5</c:v>
                </c:pt>
                <c:pt idx="207">
                  <c:v>19114</c:v>
                </c:pt>
                <c:pt idx="208">
                  <c:v>19122.5</c:v>
                </c:pt>
                <c:pt idx="209">
                  <c:v>19122.5</c:v>
                </c:pt>
                <c:pt idx="210">
                  <c:v>19153.5</c:v>
                </c:pt>
                <c:pt idx="211">
                  <c:v>19153.5</c:v>
                </c:pt>
                <c:pt idx="212">
                  <c:v>19257</c:v>
                </c:pt>
                <c:pt idx="213">
                  <c:v>19282</c:v>
                </c:pt>
                <c:pt idx="214">
                  <c:v>19282</c:v>
                </c:pt>
                <c:pt idx="215">
                  <c:v>19282</c:v>
                </c:pt>
                <c:pt idx="216">
                  <c:v>19285</c:v>
                </c:pt>
                <c:pt idx="217">
                  <c:v>19297</c:v>
                </c:pt>
                <c:pt idx="218">
                  <c:v>19314.5</c:v>
                </c:pt>
                <c:pt idx="219">
                  <c:v>19321.5</c:v>
                </c:pt>
                <c:pt idx="220">
                  <c:v>19321.5</c:v>
                </c:pt>
                <c:pt idx="221">
                  <c:v>19321.5</c:v>
                </c:pt>
                <c:pt idx="222">
                  <c:v>19337</c:v>
                </c:pt>
                <c:pt idx="223">
                  <c:v>19746</c:v>
                </c:pt>
                <c:pt idx="224">
                  <c:v>19754</c:v>
                </c:pt>
                <c:pt idx="225">
                  <c:v>19770</c:v>
                </c:pt>
                <c:pt idx="226">
                  <c:v>19805.5</c:v>
                </c:pt>
                <c:pt idx="227">
                  <c:v>19824.5</c:v>
                </c:pt>
                <c:pt idx="228">
                  <c:v>19824.5</c:v>
                </c:pt>
                <c:pt idx="229">
                  <c:v>19854</c:v>
                </c:pt>
                <c:pt idx="230">
                  <c:v>19871</c:v>
                </c:pt>
                <c:pt idx="231">
                  <c:v>19896.5</c:v>
                </c:pt>
                <c:pt idx="232">
                  <c:v>19896.5</c:v>
                </c:pt>
                <c:pt idx="233">
                  <c:v>19914</c:v>
                </c:pt>
                <c:pt idx="234">
                  <c:v>19951.5</c:v>
                </c:pt>
                <c:pt idx="235">
                  <c:v>19951.5</c:v>
                </c:pt>
                <c:pt idx="236">
                  <c:v>19989</c:v>
                </c:pt>
                <c:pt idx="237">
                  <c:v>20013</c:v>
                </c:pt>
                <c:pt idx="238">
                  <c:v>20364.5</c:v>
                </c:pt>
                <c:pt idx="239">
                  <c:v>20432</c:v>
                </c:pt>
                <c:pt idx="240">
                  <c:v>20460.5</c:v>
                </c:pt>
                <c:pt idx="241">
                  <c:v>20461</c:v>
                </c:pt>
                <c:pt idx="242">
                  <c:v>20462</c:v>
                </c:pt>
                <c:pt idx="243">
                  <c:v>20473</c:v>
                </c:pt>
                <c:pt idx="244">
                  <c:v>20476.5</c:v>
                </c:pt>
                <c:pt idx="245">
                  <c:v>20492</c:v>
                </c:pt>
                <c:pt idx="246">
                  <c:v>20495.5</c:v>
                </c:pt>
                <c:pt idx="247">
                  <c:v>20497</c:v>
                </c:pt>
                <c:pt idx="248">
                  <c:v>20523</c:v>
                </c:pt>
                <c:pt idx="249">
                  <c:v>20524.5</c:v>
                </c:pt>
                <c:pt idx="250">
                  <c:v>20533</c:v>
                </c:pt>
                <c:pt idx="251">
                  <c:v>20533</c:v>
                </c:pt>
                <c:pt idx="252">
                  <c:v>20533</c:v>
                </c:pt>
                <c:pt idx="253">
                  <c:v>20540</c:v>
                </c:pt>
                <c:pt idx="254">
                  <c:v>20548.5</c:v>
                </c:pt>
                <c:pt idx="255">
                  <c:v>20554</c:v>
                </c:pt>
                <c:pt idx="256">
                  <c:v>20554</c:v>
                </c:pt>
                <c:pt idx="257">
                  <c:v>20557</c:v>
                </c:pt>
                <c:pt idx="258">
                  <c:v>20560.5</c:v>
                </c:pt>
                <c:pt idx="259">
                  <c:v>20617</c:v>
                </c:pt>
                <c:pt idx="260">
                  <c:v>21003.5</c:v>
                </c:pt>
                <c:pt idx="261">
                  <c:v>21036</c:v>
                </c:pt>
                <c:pt idx="262">
                  <c:v>21183.5</c:v>
                </c:pt>
                <c:pt idx="263">
                  <c:v>21189</c:v>
                </c:pt>
                <c:pt idx="264">
                  <c:v>21707.5</c:v>
                </c:pt>
                <c:pt idx="265">
                  <c:v>21707.5</c:v>
                </c:pt>
                <c:pt idx="266">
                  <c:v>21707.5</c:v>
                </c:pt>
                <c:pt idx="267">
                  <c:v>21707.5</c:v>
                </c:pt>
                <c:pt idx="268">
                  <c:v>21707.5</c:v>
                </c:pt>
                <c:pt idx="269">
                  <c:v>21709</c:v>
                </c:pt>
                <c:pt idx="270">
                  <c:v>21709</c:v>
                </c:pt>
                <c:pt idx="271">
                  <c:v>21709</c:v>
                </c:pt>
                <c:pt idx="272">
                  <c:v>21709</c:v>
                </c:pt>
                <c:pt idx="273">
                  <c:v>21709</c:v>
                </c:pt>
                <c:pt idx="274">
                  <c:v>21709</c:v>
                </c:pt>
                <c:pt idx="275">
                  <c:v>21748</c:v>
                </c:pt>
                <c:pt idx="276">
                  <c:v>21748</c:v>
                </c:pt>
                <c:pt idx="277">
                  <c:v>21748</c:v>
                </c:pt>
                <c:pt idx="278">
                  <c:v>21800</c:v>
                </c:pt>
                <c:pt idx="279">
                  <c:v>21800</c:v>
                </c:pt>
                <c:pt idx="280">
                  <c:v>21800</c:v>
                </c:pt>
                <c:pt idx="281">
                  <c:v>21800</c:v>
                </c:pt>
                <c:pt idx="282">
                  <c:v>21800</c:v>
                </c:pt>
                <c:pt idx="283">
                  <c:v>21800</c:v>
                </c:pt>
                <c:pt idx="284">
                  <c:v>21805</c:v>
                </c:pt>
                <c:pt idx="285">
                  <c:v>21829</c:v>
                </c:pt>
                <c:pt idx="286">
                  <c:v>21832.5</c:v>
                </c:pt>
                <c:pt idx="287">
                  <c:v>21832.5</c:v>
                </c:pt>
                <c:pt idx="288">
                  <c:v>21832.5</c:v>
                </c:pt>
                <c:pt idx="289">
                  <c:v>21832.5</c:v>
                </c:pt>
                <c:pt idx="290">
                  <c:v>21832.5</c:v>
                </c:pt>
                <c:pt idx="291">
                  <c:v>21832.5</c:v>
                </c:pt>
                <c:pt idx="292">
                  <c:v>21836</c:v>
                </c:pt>
                <c:pt idx="293">
                  <c:v>21836</c:v>
                </c:pt>
                <c:pt idx="294">
                  <c:v>21836</c:v>
                </c:pt>
                <c:pt idx="295">
                  <c:v>21836</c:v>
                </c:pt>
                <c:pt idx="296">
                  <c:v>21836</c:v>
                </c:pt>
                <c:pt idx="297">
                  <c:v>21836</c:v>
                </c:pt>
                <c:pt idx="298">
                  <c:v>21839.5</c:v>
                </c:pt>
                <c:pt idx="299">
                  <c:v>21839.5</c:v>
                </c:pt>
                <c:pt idx="300">
                  <c:v>21839.5</c:v>
                </c:pt>
                <c:pt idx="301">
                  <c:v>21839.5</c:v>
                </c:pt>
                <c:pt idx="302">
                  <c:v>21839.5</c:v>
                </c:pt>
                <c:pt idx="303">
                  <c:v>21839.5</c:v>
                </c:pt>
                <c:pt idx="304">
                  <c:v>21848</c:v>
                </c:pt>
                <c:pt idx="305">
                  <c:v>21848</c:v>
                </c:pt>
                <c:pt idx="306">
                  <c:v>21848</c:v>
                </c:pt>
                <c:pt idx="307">
                  <c:v>21848</c:v>
                </c:pt>
                <c:pt idx="308">
                  <c:v>21848</c:v>
                </c:pt>
                <c:pt idx="309">
                  <c:v>21848</c:v>
                </c:pt>
                <c:pt idx="310">
                  <c:v>22247.5</c:v>
                </c:pt>
                <c:pt idx="311">
                  <c:v>22332</c:v>
                </c:pt>
                <c:pt idx="312">
                  <c:v>22332</c:v>
                </c:pt>
                <c:pt idx="313">
                  <c:v>22332</c:v>
                </c:pt>
                <c:pt idx="314">
                  <c:v>22332</c:v>
                </c:pt>
                <c:pt idx="315">
                  <c:v>22332</c:v>
                </c:pt>
                <c:pt idx="316">
                  <c:v>22332</c:v>
                </c:pt>
                <c:pt idx="317">
                  <c:v>22429.5</c:v>
                </c:pt>
                <c:pt idx="318">
                  <c:v>22451.5</c:v>
                </c:pt>
                <c:pt idx="319">
                  <c:v>22470.5</c:v>
                </c:pt>
                <c:pt idx="320">
                  <c:v>22471</c:v>
                </c:pt>
                <c:pt idx="321">
                  <c:v>22471</c:v>
                </c:pt>
                <c:pt idx="322">
                  <c:v>22471</c:v>
                </c:pt>
                <c:pt idx="323">
                  <c:v>22471</c:v>
                </c:pt>
                <c:pt idx="324">
                  <c:v>22471</c:v>
                </c:pt>
                <c:pt idx="325">
                  <c:v>22471</c:v>
                </c:pt>
                <c:pt idx="326">
                  <c:v>22494.5</c:v>
                </c:pt>
                <c:pt idx="327">
                  <c:v>22894.5</c:v>
                </c:pt>
                <c:pt idx="328">
                  <c:v>22903</c:v>
                </c:pt>
                <c:pt idx="329">
                  <c:v>22950</c:v>
                </c:pt>
                <c:pt idx="330">
                  <c:v>22987</c:v>
                </c:pt>
                <c:pt idx="331">
                  <c:v>22989</c:v>
                </c:pt>
                <c:pt idx="332">
                  <c:v>23015</c:v>
                </c:pt>
                <c:pt idx="333">
                  <c:v>23015</c:v>
                </c:pt>
                <c:pt idx="334">
                  <c:v>23015</c:v>
                </c:pt>
                <c:pt idx="335">
                  <c:v>23030.5</c:v>
                </c:pt>
                <c:pt idx="336">
                  <c:v>23030.5</c:v>
                </c:pt>
                <c:pt idx="337">
                  <c:v>23030.5</c:v>
                </c:pt>
                <c:pt idx="338">
                  <c:v>23031.5</c:v>
                </c:pt>
                <c:pt idx="339">
                  <c:v>23035</c:v>
                </c:pt>
                <c:pt idx="340">
                  <c:v>23047.5</c:v>
                </c:pt>
                <c:pt idx="341">
                  <c:v>23047.5</c:v>
                </c:pt>
                <c:pt idx="342">
                  <c:v>23047.5</c:v>
                </c:pt>
                <c:pt idx="343">
                  <c:v>23071.5</c:v>
                </c:pt>
                <c:pt idx="344">
                  <c:v>23071.5</c:v>
                </c:pt>
                <c:pt idx="345">
                  <c:v>23071.5</c:v>
                </c:pt>
                <c:pt idx="346">
                  <c:v>23098.5</c:v>
                </c:pt>
                <c:pt idx="347">
                  <c:v>23140</c:v>
                </c:pt>
                <c:pt idx="348">
                  <c:v>23429</c:v>
                </c:pt>
                <c:pt idx="349">
                  <c:v>23549</c:v>
                </c:pt>
                <c:pt idx="350">
                  <c:v>23557</c:v>
                </c:pt>
                <c:pt idx="351">
                  <c:v>23751</c:v>
                </c:pt>
                <c:pt idx="352">
                  <c:v>24100</c:v>
                </c:pt>
                <c:pt idx="353">
                  <c:v>24105</c:v>
                </c:pt>
                <c:pt idx="354">
                  <c:v>24121.5</c:v>
                </c:pt>
                <c:pt idx="355">
                  <c:v>24157.5</c:v>
                </c:pt>
                <c:pt idx="356">
                  <c:v>24728</c:v>
                </c:pt>
                <c:pt idx="357">
                  <c:v>24745</c:v>
                </c:pt>
                <c:pt idx="358">
                  <c:v>24834</c:v>
                </c:pt>
                <c:pt idx="359">
                  <c:v>25469</c:v>
                </c:pt>
                <c:pt idx="360">
                  <c:v>25943</c:v>
                </c:pt>
                <c:pt idx="361">
                  <c:v>26028</c:v>
                </c:pt>
                <c:pt idx="362">
                  <c:v>26068</c:v>
                </c:pt>
                <c:pt idx="363">
                  <c:v>26193</c:v>
                </c:pt>
                <c:pt idx="364">
                  <c:v>26624</c:v>
                </c:pt>
                <c:pt idx="365">
                  <c:v>26634.5</c:v>
                </c:pt>
                <c:pt idx="366">
                  <c:v>26648.5</c:v>
                </c:pt>
                <c:pt idx="367">
                  <c:v>26783</c:v>
                </c:pt>
                <c:pt idx="368">
                  <c:v>27326</c:v>
                </c:pt>
                <c:pt idx="369">
                  <c:v>27377</c:v>
                </c:pt>
                <c:pt idx="370">
                  <c:v>27389</c:v>
                </c:pt>
                <c:pt idx="371">
                  <c:v>27882</c:v>
                </c:pt>
                <c:pt idx="372">
                  <c:v>27998</c:v>
                </c:pt>
                <c:pt idx="373">
                  <c:v>28175</c:v>
                </c:pt>
              </c:numCache>
            </c:numRef>
          </c:xVal>
          <c:yVal>
            <c:numRef>
              <c:f>Active!$G$21:$G$923</c:f>
              <c:numCache>
                <c:formatCode>General</c:formatCode>
                <c:ptCount val="903"/>
                <c:pt idx="0">
                  <c:v>5.6392000002233544E-2</c:v>
                </c:pt>
                <c:pt idx="1">
                  <c:v>4.635000000052969E-2</c:v>
                </c:pt>
                <c:pt idx="2">
                  <c:v>5.8988999997382052E-2</c:v>
                </c:pt>
                <c:pt idx="3">
                  <c:v>4.9030000001948792E-2</c:v>
                </c:pt>
                <c:pt idx="4">
                  <c:v>4.7668999999586958E-2</c:v>
                </c:pt>
                <c:pt idx="5">
                  <c:v>1.4609999998356216E-2</c:v>
                </c:pt>
                <c:pt idx="6">
                  <c:v>3.2078000003821217E-2</c:v>
                </c:pt>
                <c:pt idx="7">
                  <c:v>2.6413999999931548E-2</c:v>
                </c:pt>
                <c:pt idx="8">
                  <c:v>1.8156000005546957E-2</c:v>
                </c:pt>
                <c:pt idx="9">
                  <c:v>3.9156000006187242E-2</c:v>
                </c:pt>
                <c:pt idx="10">
                  <c:v>1.9513999999617226E-2</c:v>
                </c:pt>
                <c:pt idx="11">
                  <c:v>5.2181999999447726E-2</c:v>
                </c:pt>
                <c:pt idx="12">
                  <c:v>5.1229999997303821E-2</c:v>
                </c:pt>
                <c:pt idx="13">
                  <c:v>1.4366000003064983E-2</c:v>
                </c:pt>
                <c:pt idx="14">
                  <c:v>2.0042000003741123E-2</c:v>
                </c:pt>
                <c:pt idx="15">
                  <c:v>-5.447999996249564E-3</c:v>
                </c:pt>
                <c:pt idx="16">
                  <c:v>-1.0093999997479841E-2</c:v>
                </c:pt>
                <c:pt idx="17">
                  <c:v>-8.4219999989727512E-3</c:v>
                </c:pt>
                <c:pt idx="18">
                  <c:v>4.5780000000377186E-3</c:v>
                </c:pt>
                <c:pt idx="19">
                  <c:v>9.7760000062407926E-3</c:v>
                </c:pt>
                <c:pt idx="20">
                  <c:v>1.8617999994603451E-2</c:v>
                </c:pt>
                <c:pt idx="21">
                  <c:v>3.1812000001082197E-2</c:v>
                </c:pt>
                <c:pt idx="22">
                  <c:v>2.3202000003948342E-2</c:v>
                </c:pt>
                <c:pt idx="23">
                  <c:v>1.6819999997096602E-2</c:v>
                </c:pt>
                <c:pt idx="24">
                  <c:v>7.1559999996679835E-3</c:v>
                </c:pt>
                <c:pt idx="25">
                  <c:v>3.749200000311248E-2</c:v>
                </c:pt>
                <c:pt idx="26">
                  <c:v>1.1835999997856561E-2</c:v>
                </c:pt>
                <c:pt idx="27">
                  <c:v>3.4180000002379529E-2</c:v>
                </c:pt>
                <c:pt idx="28">
                  <c:v>9.5460000011371449E-3</c:v>
                </c:pt>
                <c:pt idx="29">
                  <c:v>-1.9319999992148951E-3</c:v>
                </c:pt>
                <c:pt idx="30">
                  <c:v>3.0138000001898035E-2</c:v>
                </c:pt>
                <c:pt idx="31">
                  <c:v>-3.3059999987017363E-3</c:v>
                </c:pt>
                <c:pt idx="32">
                  <c:v>1.4694000004965346E-2</c:v>
                </c:pt>
                <c:pt idx="33">
                  <c:v>3.6092000002099667E-2</c:v>
                </c:pt>
                <c:pt idx="34">
                  <c:v>1.1526000002049841E-2</c:v>
                </c:pt>
                <c:pt idx="35">
                  <c:v>2.582000000984408E-3</c:v>
                </c:pt>
                <c:pt idx="36">
                  <c:v>-5.9079999991809018E-3</c:v>
                </c:pt>
                <c:pt idx="37">
                  <c:v>3.7309999970602803E-3</c:v>
                </c:pt>
                <c:pt idx="38">
                  <c:v>8.7200000416487455E-4</c:v>
                </c:pt>
                <c:pt idx="39">
                  <c:v>2.2620000017923303E-3</c:v>
                </c:pt>
                <c:pt idx="40">
                  <c:v>2.3262000002432615E-2</c:v>
                </c:pt>
                <c:pt idx="41">
                  <c:v>-1.8783999999868684E-2</c:v>
                </c:pt>
                <c:pt idx="42">
                  <c:v>4.2939999984810129E-3</c:v>
                </c:pt>
                <c:pt idx="43">
                  <c:v>-7.5299999953131191E-3</c:v>
                </c:pt>
                <c:pt idx="44">
                  <c:v>1.6799999866634607E-4</c:v>
                </c:pt>
                <c:pt idx="45">
                  <c:v>4.2679999969550408E-3</c:v>
                </c:pt>
                <c:pt idx="46">
                  <c:v>2.7146000000357162E-2</c:v>
                </c:pt>
                <c:pt idx="47">
                  <c:v>2.0154000005277339E-2</c:v>
                </c:pt>
                <c:pt idx="48">
                  <c:v>4.7100000083446503E-3</c:v>
                </c:pt>
                <c:pt idx="49">
                  <c:v>1.1000000013154931E-3</c:v>
                </c:pt>
                <c:pt idx="50">
                  <c:v>1.2490000000980217E-2</c:v>
                </c:pt>
                <c:pt idx="51">
                  <c:v>2.3489999999583233E-2</c:v>
                </c:pt>
                <c:pt idx="52">
                  <c:v>-1.0370000018156134E-3</c:v>
                </c:pt>
                <c:pt idx="53">
                  <c:v>-9.5639999999548309E-3</c:v>
                </c:pt>
                <c:pt idx="54">
                  <c:v>2.5834000000031665E-2</c:v>
                </c:pt>
                <c:pt idx="55">
                  <c:v>1.3780000001133885E-2</c:v>
                </c:pt>
                <c:pt idx="56">
                  <c:v>-6.3410000002477318E-3</c:v>
                </c:pt>
                <c:pt idx="57">
                  <c:v>1.4912000006006565E-2</c:v>
                </c:pt>
                <c:pt idx="58">
                  <c:v>-3.8350000031641684E-3</c:v>
                </c:pt>
                <c:pt idx="59">
                  <c:v>2.3720000026514754E-3</c:v>
                </c:pt>
                <c:pt idx="60">
                  <c:v>2.679999997781124E-3</c:v>
                </c:pt>
                <c:pt idx="61">
                  <c:v>-3.7671999998565298E-2</c:v>
                </c:pt>
                <c:pt idx="62">
                  <c:v>-3.0801000000792556E-2</c:v>
                </c:pt>
                <c:pt idx="63">
                  <c:v>-4.8128999995242339E-2</c:v>
                </c:pt>
                <c:pt idx="64">
                  <c:v>1.2757999997120351E-2</c:v>
                </c:pt>
                <c:pt idx="65">
                  <c:v>-5.9659999969881028E-3</c:v>
                </c:pt>
                <c:pt idx="66">
                  <c:v>-4.9660000004223548E-3</c:v>
                </c:pt>
                <c:pt idx="67">
                  <c:v>3.0340000012074597E-3</c:v>
                </c:pt>
                <c:pt idx="68">
                  <c:v>-5.3739999930257909E-3</c:v>
                </c:pt>
                <c:pt idx="69">
                  <c:v>-3.7349999984144233E-3</c:v>
                </c:pt>
                <c:pt idx="70">
                  <c:v>-1.0899000000790693E-2</c:v>
                </c:pt>
                <c:pt idx="71">
                  <c:v>-3.6073999996006023E-2</c:v>
                </c:pt>
                <c:pt idx="72">
                  <c:v>-7.9869999972288497E-3</c:v>
                </c:pt>
                <c:pt idx="73">
                  <c:v>-5.2319999958854169E-3</c:v>
                </c:pt>
                <c:pt idx="74">
                  <c:v>5.1740000053541735E-3</c:v>
                </c:pt>
                <c:pt idx="75">
                  <c:v>1.5463999996427447E-2</c:v>
                </c:pt>
                <c:pt idx="76">
                  <c:v>-3.7699999957112595E-3</c:v>
                </c:pt>
                <c:pt idx="77">
                  <c:v>2.3000000510364771E-4</c:v>
                </c:pt>
                <c:pt idx="78">
                  <c:v>-4.567999996652361E-3</c:v>
                </c:pt>
                <c:pt idx="79">
                  <c:v>-3.0839999999443535E-2</c:v>
                </c:pt>
                <c:pt idx="80">
                  <c:v>-1.4126999994914513E-2</c:v>
                </c:pt>
                <c:pt idx="81">
                  <c:v>-6.1269999932846986E-3</c:v>
                </c:pt>
                <c:pt idx="82">
                  <c:v>-1.3943999998446088E-2</c:v>
                </c:pt>
                <c:pt idx="83">
                  <c:v>3.4329999980400316E-3</c:v>
                </c:pt>
                <c:pt idx="84">
                  <c:v>-5.0859999973908998E-3</c:v>
                </c:pt>
                <c:pt idx="85">
                  <c:v>7.2500000023865141E-3</c:v>
                </c:pt>
                <c:pt idx="86">
                  <c:v>4.5700000191573054E-4</c:v>
                </c:pt>
                <c:pt idx="87">
                  <c:v>-2.7949999996053521E-2</c:v>
                </c:pt>
                <c:pt idx="88">
                  <c:v>-6.9999999977881089E-3</c:v>
                </c:pt>
                <c:pt idx="89">
                  <c:v>0</c:v>
                </c:pt>
                <c:pt idx="90">
                  <c:v>0</c:v>
                </c:pt>
                <c:pt idx="91">
                  <c:v>-1.9086000000243075E-2</c:v>
                </c:pt>
                <c:pt idx="92">
                  <c:v>8.6030000020400621E-3</c:v>
                </c:pt>
                <c:pt idx="93">
                  <c:v>3.8480000002891757E-3</c:v>
                </c:pt>
                <c:pt idx="94">
                  <c:v>-1.5291999996406958E-2</c:v>
                </c:pt>
                <c:pt idx="95">
                  <c:v>-1.4587999998184387E-2</c:v>
                </c:pt>
                <c:pt idx="96">
                  <c:v>-2.3449999993317761E-2</c:v>
                </c:pt>
                <c:pt idx="97">
                  <c:v>-6.1780000032740645E-3</c:v>
                </c:pt>
                <c:pt idx="98">
                  <c:v>-2.6647999999113381E-2</c:v>
                </c:pt>
                <c:pt idx="99">
                  <c:v>-3.5359999994398095E-2</c:v>
                </c:pt>
                <c:pt idx="100">
                  <c:v>-5.0749999936670065E-3</c:v>
                </c:pt>
                <c:pt idx="101">
                  <c:v>-4.2660000035539269E-3</c:v>
                </c:pt>
                <c:pt idx="102">
                  <c:v>1.0741999998572282E-2</c:v>
                </c:pt>
                <c:pt idx="103">
                  <c:v>1.0492000001249835E-2</c:v>
                </c:pt>
                <c:pt idx="104">
                  <c:v>2.7354999998351559E-2</c:v>
                </c:pt>
                <c:pt idx="105">
                  <c:v>3.4691000000748318E-2</c:v>
                </c:pt>
                <c:pt idx="106">
                  <c:v>3.1640000015613623E-3</c:v>
                </c:pt>
                <c:pt idx="107">
                  <c:v>3.1650000018998981E-3</c:v>
                </c:pt>
                <c:pt idx="108">
                  <c:v>-5.6819999954313971E-3</c:v>
                </c:pt>
                <c:pt idx="110">
                  <c:v>1.135000005888287E-3</c:v>
                </c:pt>
                <c:pt idx="111">
                  <c:v>1.9979999997303821E-3</c:v>
                </c:pt>
                <c:pt idx="112">
                  <c:v>5.3340000013122335E-3</c:v>
                </c:pt>
                <c:pt idx="113">
                  <c:v>2.5970000060624443E-3</c:v>
                </c:pt>
                <c:pt idx="114">
                  <c:v>2.2349999999278225E-2</c:v>
                </c:pt>
                <c:pt idx="115">
                  <c:v>2.6221000000077765E-2</c:v>
                </c:pt>
                <c:pt idx="116">
                  <c:v>2.1176000002014916E-2</c:v>
                </c:pt>
                <c:pt idx="117">
                  <c:v>1.503900000534486E-2</c:v>
                </c:pt>
                <c:pt idx="118">
                  <c:v>2.2512000003189314E-2</c:v>
                </c:pt>
                <c:pt idx="119">
                  <c:v>2.7574000007007271E-2</c:v>
                </c:pt>
                <c:pt idx="120">
                  <c:v>1.7910000002302695E-2</c:v>
                </c:pt>
                <c:pt idx="121">
                  <c:v>5.5439999996451661E-3</c:v>
                </c:pt>
                <c:pt idx="122">
                  <c:v>2.0215999997162726E-2</c:v>
                </c:pt>
                <c:pt idx="123">
                  <c:v>1.9374000003153924E-2</c:v>
                </c:pt>
                <c:pt idx="124">
                  <c:v>1.775600000837585E-2</c:v>
                </c:pt>
                <c:pt idx="125">
                  <c:v>1.0668000002624467E-2</c:v>
                </c:pt>
                <c:pt idx="126">
                  <c:v>2.0305999998527113E-2</c:v>
                </c:pt>
                <c:pt idx="127">
                  <c:v>2.4314000002050307E-2</c:v>
                </c:pt>
                <c:pt idx="128">
                  <c:v>3.3299999995506369E-3</c:v>
                </c:pt>
                <c:pt idx="129">
                  <c:v>-7.313999994948972E-3</c:v>
                </c:pt>
                <c:pt idx="130">
                  <c:v>1.6598000001977198E-2</c:v>
                </c:pt>
                <c:pt idx="131">
                  <c:v>2.3403999999572989E-2</c:v>
                </c:pt>
                <c:pt idx="132">
                  <c:v>3.0005000000528526E-2</c:v>
                </c:pt>
                <c:pt idx="133">
                  <c:v>2.9176000003644731E-2</c:v>
                </c:pt>
                <c:pt idx="134">
                  <c:v>3.2799000007798895E-2</c:v>
                </c:pt>
                <c:pt idx="135">
                  <c:v>3.12160000030417E-2</c:v>
                </c:pt>
                <c:pt idx="136">
                  <c:v>3.516400000808062E-2</c:v>
                </c:pt>
                <c:pt idx="137">
                  <c:v>3.8574999998672865E-2</c:v>
                </c:pt>
                <c:pt idx="138">
                  <c:v>3.7290000007487833E-2</c:v>
                </c:pt>
                <c:pt idx="139">
                  <c:v>4.381400000420399E-2</c:v>
                </c:pt>
                <c:pt idx="140">
                  <c:v>3.9199000006192364E-2</c:v>
                </c:pt>
                <c:pt idx="141">
                  <c:v>3.7760000006528571E-2</c:v>
                </c:pt>
                <c:pt idx="142">
                  <c:v>3.7506000000576023E-2</c:v>
                </c:pt>
                <c:pt idx="143">
                  <c:v>4.1079999995417893E-2</c:v>
                </c:pt>
                <c:pt idx="144">
                  <c:v>4.1574000002583489E-2</c:v>
                </c:pt>
                <c:pt idx="145">
                  <c:v>4.4164000006276183E-2</c:v>
                </c:pt>
                <c:pt idx="146">
                  <c:v>4.7034000002895482E-2</c:v>
                </c:pt>
                <c:pt idx="147">
                  <c:v>4.5740000001387671E-2</c:v>
                </c:pt>
                <c:pt idx="148">
                  <c:v>5.4034000007959548E-2</c:v>
                </c:pt>
                <c:pt idx="149">
                  <c:v>5.2538000003551133E-2</c:v>
                </c:pt>
                <c:pt idx="150">
                  <c:v>5.656499999895459E-2</c:v>
                </c:pt>
                <c:pt idx="151">
                  <c:v>5.239399999845773E-2</c:v>
                </c:pt>
                <c:pt idx="152">
                  <c:v>5.3592000003845897E-2</c:v>
                </c:pt>
                <c:pt idx="153">
                  <c:v>5.2217999997083098E-2</c:v>
                </c:pt>
                <c:pt idx="154">
                  <c:v>4.7109000006457791E-2</c:v>
                </c:pt>
                <c:pt idx="155">
                  <c:v>4.8899000001256354E-2</c:v>
                </c:pt>
                <c:pt idx="159">
                  <c:v>5.3426000005856622E-2</c:v>
                </c:pt>
                <c:pt idx="160">
                  <c:v>4.7815999998420011E-2</c:v>
                </c:pt>
                <c:pt idx="161">
                  <c:v>4.6754000002692919E-2</c:v>
                </c:pt>
                <c:pt idx="162">
                  <c:v>4.9060000004828908E-2</c:v>
                </c:pt>
                <c:pt idx="163">
                  <c:v>4.8079000000143424E-2</c:v>
                </c:pt>
                <c:pt idx="164">
                  <c:v>4.8868999998376239E-2</c:v>
                </c:pt>
                <c:pt idx="165">
                  <c:v>4.6040000001084991E-2</c:v>
                </c:pt>
                <c:pt idx="166">
                  <c:v>4.7286000000895001E-2</c:v>
                </c:pt>
                <c:pt idx="167">
                  <c:v>4.7176000007311814E-2</c:v>
                </c:pt>
                <c:pt idx="168">
                  <c:v>4.7310000001743902E-2</c:v>
                </c:pt>
                <c:pt idx="169">
                  <c:v>4.9083000005339272E-2</c:v>
                </c:pt>
                <c:pt idx="170">
                  <c:v>4.7555999997712206E-2</c:v>
                </c:pt>
                <c:pt idx="171">
                  <c:v>5.1175000000512227E-2</c:v>
                </c:pt>
                <c:pt idx="172">
                  <c:v>5.1055000003543682E-2</c:v>
                </c:pt>
                <c:pt idx="173">
                  <c:v>5.0946000003023073E-2</c:v>
                </c:pt>
                <c:pt idx="174">
                  <c:v>5.1929000001109671E-2</c:v>
                </c:pt>
                <c:pt idx="175">
                  <c:v>5.0082000008842442E-2</c:v>
                </c:pt>
                <c:pt idx="176">
                  <c:v>5.0745000000461005E-2</c:v>
                </c:pt>
                <c:pt idx="177">
                  <c:v>5.1954000002297107E-2</c:v>
                </c:pt>
                <c:pt idx="178">
                  <c:v>5.3779000008944422E-2</c:v>
                </c:pt>
                <c:pt idx="179">
                  <c:v>5.3055000003951136E-2</c:v>
                </c:pt>
                <c:pt idx="180">
                  <c:v>5.3095000002940651E-2</c:v>
                </c:pt>
                <c:pt idx="181">
                  <c:v>5.1652000001922715E-2</c:v>
                </c:pt>
                <c:pt idx="182">
                  <c:v>5.690800000593299E-2</c:v>
                </c:pt>
                <c:pt idx="183">
                  <c:v>5.7046000001719221E-2</c:v>
                </c:pt>
                <c:pt idx="184">
                  <c:v>5.8089999998628628E-2</c:v>
                </c:pt>
                <c:pt idx="185">
                  <c:v>5.8720000000903383E-2</c:v>
                </c:pt>
                <c:pt idx="186">
                  <c:v>5.9109000001626555E-2</c:v>
                </c:pt>
                <c:pt idx="187">
                  <c:v>6.0788999995565973E-2</c:v>
                </c:pt>
                <c:pt idx="188">
                  <c:v>6.1798999995517079E-2</c:v>
                </c:pt>
                <c:pt idx="189">
                  <c:v>5.8690000005299225E-2</c:v>
                </c:pt>
                <c:pt idx="190">
                  <c:v>6.3715000003867317E-2</c:v>
                </c:pt>
                <c:pt idx="191">
                  <c:v>6.4315000003261957E-2</c:v>
                </c:pt>
                <c:pt idx="192">
                  <c:v>6.5160999998624902E-2</c:v>
                </c:pt>
                <c:pt idx="193">
                  <c:v>6.2621000004583038E-2</c:v>
                </c:pt>
                <c:pt idx="194">
                  <c:v>6.3121000006503891E-2</c:v>
                </c:pt>
                <c:pt idx="195">
                  <c:v>6.4521000007516704E-2</c:v>
                </c:pt>
                <c:pt idx="196">
                  <c:v>6.1910000003990717E-2</c:v>
                </c:pt>
                <c:pt idx="197">
                  <c:v>5.9468000006745569E-2</c:v>
                </c:pt>
                <c:pt idx="198">
                  <c:v>7.1341000002576038E-2</c:v>
                </c:pt>
                <c:pt idx="199">
                  <c:v>6.0504000000946689E-2</c:v>
                </c:pt>
                <c:pt idx="200">
                  <c:v>6.1678000005485956E-2</c:v>
                </c:pt>
                <c:pt idx="201">
                  <c:v>6.1299000000872184E-2</c:v>
                </c:pt>
                <c:pt idx="202">
                  <c:v>6.2099000002490357E-2</c:v>
                </c:pt>
                <c:pt idx="203">
                  <c:v>6.2599000004411209E-2</c:v>
                </c:pt>
                <c:pt idx="204">
                  <c:v>5.742100000497885E-2</c:v>
                </c:pt>
                <c:pt idx="205">
                  <c:v>5.8657000001403503E-2</c:v>
                </c:pt>
                <c:pt idx="206">
                  <c:v>5.9029000003647525E-2</c:v>
                </c:pt>
                <c:pt idx="207">
                  <c:v>5.8292000008805189E-2</c:v>
                </c:pt>
                <c:pt idx="208">
                  <c:v>5.6765000001178123E-2</c:v>
                </c:pt>
                <c:pt idx="209">
                  <c:v>5.7464999998046551E-2</c:v>
                </c:pt>
                <c:pt idx="210">
                  <c:v>5.8143000002019107E-2</c:v>
                </c:pt>
                <c:pt idx="211">
                  <c:v>5.894300000363728E-2</c:v>
                </c:pt>
                <c:pt idx="212">
                  <c:v>5.9346000001823995E-2</c:v>
                </c:pt>
                <c:pt idx="213">
                  <c:v>5.8956000000762288E-2</c:v>
                </c:pt>
                <c:pt idx="214">
                  <c:v>5.9256000000459608E-2</c:v>
                </c:pt>
                <c:pt idx="215">
                  <c:v>5.9356000005209353E-2</c:v>
                </c:pt>
                <c:pt idx="216">
                  <c:v>5.9530000005906913E-2</c:v>
                </c:pt>
                <c:pt idx="217">
                  <c:v>5.7765999998082407E-2</c:v>
                </c:pt>
                <c:pt idx="218">
                  <c:v>6.0631000000284985E-2</c:v>
                </c:pt>
                <c:pt idx="219">
                  <c:v>6.1327000003075227E-2</c:v>
                </c:pt>
                <c:pt idx="220">
                  <c:v>6.242700000439072E-2</c:v>
                </c:pt>
                <c:pt idx="221">
                  <c:v>6.2476999999489635E-2</c:v>
                </c:pt>
                <c:pt idx="222">
                  <c:v>5.938600000081351E-2</c:v>
                </c:pt>
                <c:pt idx="223">
                  <c:v>6.4688000005844515E-2</c:v>
                </c:pt>
                <c:pt idx="224">
                  <c:v>6.5112000003864523E-2</c:v>
                </c:pt>
                <c:pt idx="225">
                  <c:v>6.5060000000812579E-2</c:v>
                </c:pt>
                <c:pt idx="226">
                  <c:v>6.9329000005382113E-2</c:v>
                </c:pt>
                <c:pt idx="227">
                  <c:v>6.7910999998275656E-2</c:v>
                </c:pt>
                <c:pt idx="228">
                  <c:v>6.7910999998275656E-2</c:v>
                </c:pt>
                <c:pt idx="229">
                  <c:v>6.5512000008311588E-2</c:v>
                </c:pt>
                <c:pt idx="230">
                  <c:v>6.6338000004179776E-2</c:v>
                </c:pt>
                <c:pt idx="231">
                  <c:v>6.732699999702163E-2</c:v>
                </c:pt>
                <c:pt idx="232">
                  <c:v>6.732699999702163E-2</c:v>
                </c:pt>
                <c:pt idx="233">
                  <c:v>6.7892000006395392E-2</c:v>
                </c:pt>
                <c:pt idx="234">
                  <c:v>7.2217000000819098E-2</c:v>
                </c:pt>
                <c:pt idx="235">
                  <c:v>7.2217000000819098E-2</c:v>
                </c:pt>
                <c:pt idx="236">
                  <c:v>6.9142000007559545E-2</c:v>
                </c:pt>
                <c:pt idx="237">
                  <c:v>7.0834000005561393E-2</c:v>
                </c:pt>
                <c:pt idx="238">
                  <c:v>7.5531000002229121E-2</c:v>
                </c:pt>
                <c:pt idx="239">
                  <c:v>7.3996000006445684E-2</c:v>
                </c:pt>
                <c:pt idx="240">
                  <c:v>7.7519000005850103E-2</c:v>
                </c:pt>
                <c:pt idx="241">
                  <c:v>7.4857999999949243E-2</c:v>
                </c:pt>
                <c:pt idx="242">
                  <c:v>7.4436000002606306E-2</c:v>
                </c:pt>
                <c:pt idx="243">
                  <c:v>7.5993999998900108E-2</c:v>
                </c:pt>
                <c:pt idx="244">
                  <c:v>7.7167000003100839E-2</c:v>
                </c:pt>
                <c:pt idx="245">
                  <c:v>7.4176000001898501E-2</c:v>
                </c:pt>
                <c:pt idx="246">
                  <c:v>7.0949000000837259E-2</c:v>
                </c:pt>
                <c:pt idx="247">
                  <c:v>7.3365999996894971E-2</c:v>
                </c:pt>
                <c:pt idx="248">
                  <c:v>7.4293999998189975E-2</c:v>
                </c:pt>
                <c:pt idx="249">
                  <c:v>7.5911000007181428E-2</c:v>
                </c:pt>
                <c:pt idx="250">
                  <c:v>7.3674000006576534E-2</c:v>
                </c:pt>
                <c:pt idx="251">
                  <c:v>7.4574000005668495E-2</c:v>
                </c:pt>
                <c:pt idx="252">
                  <c:v>7.4774000007892027E-2</c:v>
                </c:pt>
                <c:pt idx="253">
                  <c:v>7.3220000005676411E-2</c:v>
                </c:pt>
                <c:pt idx="254">
                  <c:v>7.6183000004675705E-2</c:v>
                </c:pt>
                <c:pt idx="255">
                  <c:v>7.3512000002665445E-2</c:v>
                </c:pt>
                <c:pt idx="256">
                  <c:v>7.3512000002665445E-2</c:v>
                </c:pt>
                <c:pt idx="257">
                  <c:v>7.3446000002149958E-2</c:v>
                </c:pt>
                <c:pt idx="258">
                  <c:v>7.4719000003824476E-2</c:v>
                </c:pt>
                <c:pt idx="259">
                  <c:v>7.3226000000431668E-2</c:v>
                </c:pt>
                <c:pt idx="260">
                  <c:v>7.0773000006738584E-2</c:v>
                </c:pt>
                <c:pt idx="261">
                  <c:v>6.8408000006456859E-2</c:v>
                </c:pt>
                <c:pt idx="262">
                  <c:v>7.5313000001187902E-2</c:v>
                </c:pt>
                <c:pt idx="263">
                  <c:v>6.784200000402052E-2</c:v>
                </c:pt>
                <c:pt idx="264">
                  <c:v>7.5185000001511071E-2</c:v>
                </c:pt>
                <c:pt idx="265">
                  <c:v>7.5185000001511071E-2</c:v>
                </c:pt>
                <c:pt idx="266">
                  <c:v>7.5385000003734604E-2</c:v>
                </c:pt>
                <c:pt idx="267">
                  <c:v>7.5385000003734604E-2</c:v>
                </c:pt>
                <c:pt idx="268">
                  <c:v>7.5385000003734604E-2</c:v>
                </c:pt>
                <c:pt idx="269">
                  <c:v>7.250200000271434E-2</c:v>
                </c:pt>
                <c:pt idx="270">
                  <c:v>7.250200000271434E-2</c:v>
                </c:pt>
                <c:pt idx="271">
                  <c:v>7.3501999999280088E-2</c:v>
                </c:pt>
                <c:pt idx="272">
                  <c:v>7.3501999999280088E-2</c:v>
                </c:pt>
                <c:pt idx="273">
                  <c:v>7.370200000150362E-2</c:v>
                </c:pt>
                <c:pt idx="274">
                  <c:v>7.370200000150362E-2</c:v>
                </c:pt>
                <c:pt idx="275">
                  <c:v>7.3364000003493857E-2</c:v>
                </c:pt>
                <c:pt idx="276">
                  <c:v>7.3654000007081777E-2</c:v>
                </c:pt>
                <c:pt idx="277">
                  <c:v>7.3964000002888497E-2</c:v>
                </c:pt>
                <c:pt idx="278">
                  <c:v>7.3900000003050081E-2</c:v>
                </c:pt>
                <c:pt idx="279">
                  <c:v>7.3900000003050081E-2</c:v>
                </c:pt>
                <c:pt idx="280">
                  <c:v>7.4500000002444722E-2</c:v>
                </c:pt>
                <c:pt idx="281">
                  <c:v>7.4500000002444722E-2</c:v>
                </c:pt>
                <c:pt idx="282">
                  <c:v>7.5400000001536682E-2</c:v>
                </c:pt>
                <c:pt idx="283">
                  <c:v>7.5400000001536682E-2</c:v>
                </c:pt>
                <c:pt idx="284">
                  <c:v>7.4489999999059364E-2</c:v>
                </c:pt>
                <c:pt idx="285">
                  <c:v>7.5762000000395346E-2</c:v>
                </c:pt>
                <c:pt idx="286">
                  <c:v>7.6935000004596077E-2</c:v>
                </c:pt>
                <c:pt idx="287">
                  <c:v>7.6935000004596077E-2</c:v>
                </c:pt>
                <c:pt idx="288">
                  <c:v>7.7035000002069864E-2</c:v>
                </c:pt>
                <c:pt idx="289">
                  <c:v>7.7035000002069864E-2</c:v>
                </c:pt>
                <c:pt idx="290">
                  <c:v>7.7635000001464505E-2</c:v>
                </c:pt>
                <c:pt idx="291">
                  <c:v>7.7635000001464505E-2</c:v>
                </c:pt>
                <c:pt idx="292">
                  <c:v>7.3708000003534835E-2</c:v>
                </c:pt>
                <c:pt idx="293">
                  <c:v>7.3708000003534835E-2</c:v>
                </c:pt>
                <c:pt idx="294">
                  <c:v>7.4708000000100583E-2</c:v>
                </c:pt>
                <c:pt idx="295">
                  <c:v>7.4708000000100583E-2</c:v>
                </c:pt>
                <c:pt idx="296">
                  <c:v>7.5007999999797903E-2</c:v>
                </c:pt>
                <c:pt idx="297">
                  <c:v>7.5007999999797903E-2</c:v>
                </c:pt>
                <c:pt idx="298">
                  <c:v>7.6680999998643529E-2</c:v>
                </c:pt>
                <c:pt idx="299">
                  <c:v>7.6680999998643529E-2</c:v>
                </c:pt>
                <c:pt idx="300">
                  <c:v>7.6881000000867061E-2</c:v>
                </c:pt>
                <c:pt idx="301">
                  <c:v>7.6881000000867061E-2</c:v>
                </c:pt>
                <c:pt idx="302">
                  <c:v>7.7181000000564381E-2</c:v>
                </c:pt>
                <c:pt idx="303">
                  <c:v>7.7181000000564381E-2</c:v>
                </c:pt>
                <c:pt idx="304">
                  <c:v>7.3744000001170207E-2</c:v>
                </c:pt>
                <c:pt idx="305">
                  <c:v>7.3744000001170207E-2</c:v>
                </c:pt>
                <c:pt idx="306">
                  <c:v>7.454400000278838E-2</c:v>
                </c:pt>
                <c:pt idx="307">
                  <c:v>7.454400000278838E-2</c:v>
                </c:pt>
                <c:pt idx="308">
                  <c:v>7.5644000004103873E-2</c:v>
                </c:pt>
                <c:pt idx="309">
                  <c:v>7.5644000004103873E-2</c:v>
                </c:pt>
                <c:pt idx="310">
                  <c:v>8.5005000000819564E-2</c:v>
                </c:pt>
                <c:pt idx="311">
                  <c:v>8.1896000003325753E-2</c:v>
                </c:pt>
                <c:pt idx="312">
                  <c:v>8.1896000003325753E-2</c:v>
                </c:pt>
                <c:pt idx="313">
                  <c:v>8.2796000002417713E-2</c:v>
                </c:pt>
                <c:pt idx="314">
                  <c:v>8.2796000002417713E-2</c:v>
                </c:pt>
                <c:pt idx="315">
                  <c:v>8.3696000001509674E-2</c:v>
                </c:pt>
                <c:pt idx="316">
                  <c:v>8.3696000001509674E-2</c:v>
                </c:pt>
                <c:pt idx="317">
                  <c:v>8.8401000000885688E-2</c:v>
                </c:pt>
                <c:pt idx="318">
                  <c:v>8.6416999998618849E-2</c:v>
                </c:pt>
                <c:pt idx="319">
                  <c:v>8.6998999999195803E-2</c:v>
                </c:pt>
                <c:pt idx="320">
                  <c:v>8.4338000007846858E-2</c:v>
                </c:pt>
                <c:pt idx="321">
                  <c:v>8.4338000007846858E-2</c:v>
                </c:pt>
                <c:pt idx="322">
                  <c:v>8.4438000005320646E-2</c:v>
                </c:pt>
                <c:pt idx="323">
                  <c:v>8.4438000005320646E-2</c:v>
                </c:pt>
                <c:pt idx="324">
                  <c:v>8.5338000004412606E-2</c:v>
                </c:pt>
                <c:pt idx="325">
                  <c:v>8.5338000004412606E-2</c:v>
                </c:pt>
                <c:pt idx="326">
                  <c:v>8.8070999998308253E-2</c:v>
                </c:pt>
                <c:pt idx="327">
                  <c:v>8.4471000001940411E-2</c:v>
                </c:pt>
                <c:pt idx="328">
                  <c:v>8.0134000003454275E-2</c:v>
                </c:pt>
                <c:pt idx="329">
                  <c:v>8.1200000007811468E-2</c:v>
                </c:pt>
                <c:pt idx="330">
                  <c:v>7.9886000006808899E-2</c:v>
                </c:pt>
                <c:pt idx="331">
                  <c:v>8.0342000001110137E-2</c:v>
                </c:pt>
                <c:pt idx="332">
                  <c:v>7.8869999997550622E-2</c:v>
                </c:pt>
                <c:pt idx="333">
                  <c:v>7.9469999996945262E-2</c:v>
                </c:pt>
                <c:pt idx="334">
                  <c:v>7.9969999998866115E-2</c:v>
                </c:pt>
                <c:pt idx="335">
                  <c:v>7.9879000004439149E-2</c:v>
                </c:pt>
                <c:pt idx="336">
                  <c:v>8.0579000001307577E-2</c:v>
                </c:pt>
                <c:pt idx="337">
                  <c:v>8.0978999998478685E-2</c:v>
                </c:pt>
                <c:pt idx="338">
                  <c:v>8.9357000004383735E-2</c:v>
                </c:pt>
                <c:pt idx="339">
                  <c:v>7.7429999997548293E-2</c:v>
                </c:pt>
                <c:pt idx="340">
                  <c:v>7.8905000002123415E-2</c:v>
                </c:pt>
                <c:pt idx="341">
                  <c:v>8.1505000001925509E-2</c:v>
                </c:pt>
                <c:pt idx="342">
                  <c:v>8.3704999997280538E-2</c:v>
                </c:pt>
                <c:pt idx="343">
                  <c:v>8.1077000002551358E-2</c:v>
                </c:pt>
                <c:pt idx="344">
                  <c:v>8.1177000007301103E-2</c:v>
                </c:pt>
                <c:pt idx="345">
                  <c:v>8.1377000002248678E-2</c:v>
                </c:pt>
                <c:pt idx="346">
                  <c:v>8.088300000235904E-2</c:v>
                </c:pt>
                <c:pt idx="347">
                  <c:v>7.8120000005583279E-2</c:v>
                </c:pt>
                <c:pt idx="348">
                  <c:v>7.9561999998986721E-2</c:v>
                </c:pt>
                <c:pt idx="349">
                  <c:v>8.0922000001010019E-2</c:v>
                </c:pt>
                <c:pt idx="350">
                  <c:v>8.0146000000240747E-2</c:v>
                </c:pt>
                <c:pt idx="351">
                  <c:v>8.3178000000771135E-2</c:v>
                </c:pt>
                <c:pt idx="352">
                  <c:v>8.8600000002770685E-2</c:v>
                </c:pt>
                <c:pt idx="353">
                  <c:v>8.849000000191154E-2</c:v>
                </c:pt>
                <c:pt idx="354">
                  <c:v>8.9376999996602535E-2</c:v>
                </c:pt>
                <c:pt idx="355">
                  <c:v>9.3085000000428408E-2</c:v>
                </c:pt>
                <c:pt idx="356">
                  <c:v>9.4684000003326219E-2</c:v>
                </c:pt>
                <c:pt idx="357">
                  <c:v>9.5210000006773043E-2</c:v>
                </c:pt>
                <c:pt idx="358">
                  <c:v>9.4552000002295244E-2</c:v>
                </c:pt>
                <c:pt idx="359">
                  <c:v>9.038200000213692E-2</c:v>
                </c:pt>
                <c:pt idx="360">
                  <c:v>9.7054000005300622E-2</c:v>
                </c:pt>
                <c:pt idx="361">
                  <c:v>9.8884000006364658E-2</c:v>
                </c:pt>
                <c:pt idx="362">
                  <c:v>9.790400000201771E-2</c:v>
                </c:pt>
                <c:pt idx="363">
                  <c:v>9.9653999997826759E-2</c:v>
                </c:pt>
                <c:pt idx="364">
                  <c:v>0.1062720000045374</c:v>
                </c:pt>
                <c:pt idx="365">
                  <c:v>0.10759099999995669</c:v>
                </c:pt>
                <c:pt idx="366">
                  <c:v>-5.5117000003519934E-2</c:v>
                </c:pt>
                <c:pt idx="367">
                  <c:v>0.10797400000592461</c:v>
                </c:pt>
                <c:pt idx="368">
                  <c:v>0.10302800000499701</c:v>
                </c:pt>
                <c:pt idx="369">
                  <c:v>0.10170600000128616</c:v>
                </c:pt>
                <c:pt idx="370">
                  <c:v>0.10394200000155251</c:v>
                </c:pt>
                <c:pt idx="371">
                  <c:v>0.10559600000124192</c:v>
                </c:pt>
                <c:pt idx="372">
                  <c:v>0.10554400000546593</c:v>
                </c:pt>
                <c:pt idx="373">
                  <c:v>0.10925000000133878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F7F-43D2-9123-4C27143BA938}"/>
            </c:ext>
          </c:extLst>
        </c:ser>
        <c:ser>
          <c:idx val="8"/>
          <c:order val="1"/>
          <c:tx>
            <c:strRef>
              <c:f>Active!$P$20</c:f>
              <c:strCache>
                <c:ptCount val="1"/>
                <c:pt idx="0">
                  <c:v>Q.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Active!$F$21:$F$923</c:f>
              <c:numCache>
                <c:formatCode>General</c:formatCode>
                <c:ptCount val="903"/>
                <c:pt idx="0">
                  <c:v>-25736</c:v>
                </c:pt>
                <c:pt idx="1">
                  <c:v>-25175</c:v>
                </c:pt>
                <c:pt idx="2">
                  <c:v>-25174.5</c:v>
                </c:pt>
                <c:pt idx="3">
                  <c:v>-22115</c:v>
                </c:pt>
                <c:pt idx="4">
                  <c:v>-22114.5</c:v>
                </c:pt>
                <c:pt idx="5">
                  <c:v>-19005</c:v>
                </c:pt>
                <c:pt idx="6">
                  <c:v>-18899</c:v>
                </c:pt>
                <c:pt idx="7">
                  <c:v>-18887</c:v>
                </c:pt>
                <c:pt idx="8">
                  <c:v>-18798</c:v>
                </c:pt>
                <c:pt idx="9">
                  <c:v>-18798</c:v>
                </c:pt>
                <c:pt idx="10">
                  <c:v>-18437</c:v>
                </c:pt>
                <c:pt idx="11">
                  <c:v>-17931</c:v>
                </c:pt>
                <c:pt idx="12">
                  <c:v>-17715</c:v>
                </c:pt>
                <c:pt idx="13">
                  <c:v>-17603</c:v>
                </c:pt>
                <c:pt idx="14">
                  <c:v>-17061</c:v>
                </c:pt>
                <c:pt idx="15">
                  <c:v>-17016</c:v>
                </c:pt>
                <c:pt idx="16">
                  <c:v>-16673</c:v>
                </c:pt>
                <c:pt idx="17">
                  <c:v>-16649</c:v>
                </c:pt>
                <c:pt idx="18">
                  <c:v>-16649</c:v>
                </c:pt>
                <c:pt idx="19">
                  <c:v>-16508</c:v>
                </c:pt>
                <c:pt idx="20">
                  <c:v>-16469</c:v>
                </c:pt>
                <c:pt idx="21">
                  <c:v>-15846</c:v>
                </c:pt>
                <c:pt idx="22">
                  <c:v>-15841</c:v>
                </c:pt>
                <c:pt idx="23">
                  <c:v>-15810</c:v>
                </c:pt>
                <c:pt idx="24">
                  <c:v>-15798</c:v>
                </c:pt>
                <c:pt idx="25">
                  <c:v>-15786</c:v>
                </c:pt>
                <c:pt idx="26">
                  <c:v>-15738</c:v>
                </c:pt>
                <c:pt idx="27">
                  <c:v>-15690</c:v>
                </c:pt>
                <c:pt idx="28">
                  <c:v>-15293</c:v>
                </c:pt>
                <c:pt idx="29">
                  <c:v>-15194</c:v>
                </c:pt>
                <c:pt idx="30">
                  <c:v>-15129</c:v>
                </c:pt>
                <c:pt idx="31">
                  <c:v>-15127</c:v>
                </c:pt>
                <c:pt idx="32">
                  <c:v>-15127</c:v>
                </c:pt>
                <c:pt idx="33">
                  <c:v>-15086</c:v>
                </c:pt>
                <c:pt idx="34">
                  <c:v>-14883</c:v>
                </c:pt>
                <c:pt idx="35">
                  <c:v>-14631</c:v>
                </c:pt>
                <c:pt idx="36">
                  <c:v>-14586</c:v>
                </c:pt>
                <c:pt idx="37">
                  <c:v>-14585.5</c:v>
                </c:pt>
                <c:pt idx="38">
                  <c:v>-14576</c:v>
                </c:pt>
                <c:pt idx="39">
                  <c:v>-14571</c:v>
                </c:pt>
                <c:pt idx="40">
                  <c:v>-14571</c:v>
                </c:pt>
                <c:pt idx="41">
                  <c:v>-14528</c:v>
                </c:pt>
                <c:pt idx="42">
                  <c:v>-14427</c:v>
                </c:pt>
                <c:pt idx="43">
                  <c:v>-14135</c:v>
                </c:pt>
                <c:pt idx="44">
                  <c:v>-12794</c:v>
                </c:pt>
                <c:pt idx="45">
                  <c:v>-12794</c:v>
                </c:pt>
                <c:pt idx="46">
                  <c:v>-12093</c:v>
                </c:pt>
                <c:pt idx="47">
                  <c:v>-12057</c:v>
                </c:pt>
                <c:pt idx="48">
                  <c:v>-12055</c:v>
                </c:pt>
                <c:pt idx="49">
                  <c:v>-12050</c:v>
                </c:pt>
                <c:pt idx="50">
                  <c:v>-12045</c:v>
                </c:pt>
                <c:pt idx="51">
                  <c:v>-12045</c:v>
                </c:pt>
                <c:pt idx="52">
                  <c:v>-12041.5</c:v>
                </c:pt>
                <c:pt idx="53">
                  <c:v>-12038</c:v>
                </c:pt>
                <c:pt idx="54">
                  <c:v>-11997</c:v>
                </c:pt>
                <c:pt idx="55">
                  <c:v>-11990</c:v>
                </c:pt>
                <c:pt idx="56">
                  <c:v>-11909.5</c:v>
                </c:pt>
                <c:pt idx="57">
                  <c:v>-11896</c:v>
                </c:pt>
                <c:pt idx="58">
                  <c:v>-11382.5</c:v>
                </c:pt>
                <c:pt idx="59">
                  <c:v>-10826</c:v>
                </c:pt>
                <c:pt idx="60">
                  <c:v>-10790</c:v>
                </c:pt>
                <c:pt idx="61">
                  <c:v>-6524</c:v>
                </c:pt>
                <c:pt idx="62">
                  <c:v>-6479.5</c:v>
                </c:pt>
                <c:pt idx="63">
                  <c:v>-6455.5</c:v>
                </c:pt>
                <c:pt idx="64">
                  <c:v>-6339</c:v>
                </c:pt>
                <c:pt idx="65">
                  <c:v>-4597</c:v>
                </c:pt>
                <c:pt idx="66">
                  <c:v>-4597</c:v>
                </c:pt>
                <c:pt idx="67">
                  <c:v>-4597</c:v>
                </c:pt>
                <c:pt idx="68">
                  <c:v>-3933</c:v>
                </c:pt>
                <c:pt idx="69">
                  <c:v>-3932.5</c:v>
                </c:pt>
                <c:pt idx="70">
                  <c:v>-2170.5</c:v>
                </c:pt>
                <c:pt idx="71">
                  <c:v>-2083</c:v>
                </c:pt>
                <c:pt idx="72">
                  <c:v>-1566.5</c:v>
                </c:pt>
                <c:pt idx="73">
                  <c:v>-1544</c:v>
                </c:pt>
                <c:pt idx="74">
                  <c:v>-1467</c:v>
                </c:pt>
                <c:pt idx="75">
                  <c:v>-1412</c:v>
                </c:pt>
                <c:pt idx="76">
                  <c:v>-1215</c:v>
                </c:pt>
                <c:pt idx="77">
                  <c:v>-1215</c:v>
                </c:pt>
                <c:pt idx="78">
                  <c:v>-1056</c:v>
                </c:pt>
                <c:pt idx="79">
                  <c:v>-780</c:v>
                </c:pt>
                <c:pt idx="80">
                  <c:v>-696.5</c:v>
                </c:pt>
                <c:pt idx="81">
                  <c:v>-696.5</c:v>
                </c:pt>
                <c:pt idx="82">
                  <c:v>-248</c:v>
                </c:pt>
                <c:pt idx="83">
                  <c:v>-176.5</c:v>
                </c:pt>
                <c:pt idx="84">
                  <c:v>-137</c:v>
                </c:pt>
                <c:pt idx="85">
                  <c:v>-125</c:v>
                </c:pt>
                <c:pt idx="86">
                  <c:v>-68.5</c:v>
                </c:pt>
                <c:pt idx="87">
                  <c:v>-25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363</c:v>
                </c:pt>
                <c:pt idx="92">
                  <c:v>1138.5</c:v>
                </c:pt>
                <c:pt idx="93">
                  <c:v>1166</c:v>
                </c:pt>
                <c:pt idx="94">
                  <c:v>1686</c:v>
                </c:pt>
                <c:pt idx="95">
                  <c:v>1854</c:v>
                </c:pt>
                <c:pt idx="96">
                  <c:v>2225</c:v>
                </c:pt>
                <c:pt idx="97">
                  <c:v>2949</c:v>
                </c:pt>
                <c:pt idx="98">
                  <c:v>3584</c:v>
                </c:pt>
                <c:pt idx="99">
                  <c:v>4380</c:v>
                </c:pt>
                <c:pt idx="100">
                  <c:v>6037.5</c:v>
                </c:pt>
                <c:pt idx="101">
                  <c:v>6053</c:v>
                </c:pt>
                <c:pt idx="102">
                  <c:v>6089</c:v>
                </c:pt>
                <c:pt idx="103">
                  <c:v>6214</c:v>
                </c:pt>
                <c:pt idx="104">
                  <c:v>6222.5</c:v>
                </c:pt>
                <c:pt idx="105">
                  <c:v>6234.5</c:v>
                </c:pt>
                <c:pt idx="106">
                  <c:v>6238</c:v>
                </c:pt>
                <c:pt idx="107">
                  <c:v>6617.5</c:v>
                </c:pt>
                <c:pt idx="108">
                  <c:v>6681</c:v>
                </c:pt>
                <c:pt idx="109">
                  <c:v>6681</c:v>
                </c:pt>
                <c:pt idx="110">
                  <c:v>6732.5</c:v>
                </c:pt>
                <c:pt idx="111">
                  <c:v>6741</c:v>
                </c:pt>
                <c:pt idx="112">
                  <c:v>6753</c:v>
                </c:pt>
                <c:pt idx="113">
                  <c:v>6811.5</c:v>
                </c:pt>
                <c:pt idx="114">
                  <c:v>6825</c:v>
                </c:pt>
                <c:pt idx="115">
                  <c:v>6869.5</c:v>
                </c:pt>
                <c:pt idx="116">
                  <c:v>7292</c:v>
                </c:pt>
                <c:pt idx="117">
                  <c:v>7300.5</c:v>
                </c:pt>
                <c:pt idx="118">
                  <c:v>7304</c:v>
                </c:pt>
                <c:pt idx="119">
                  <c:v>7333</c:v>
                </c:pt>
                <c:pt idx="120">
                  <c:v>7345</c:v>
                </c:pt>
                <c:pt idx="121">
                  <c:v>7448</c:v>
                </c:pt>
                <c:pt idx="122">
                  <c:v>7472</c:v>
                </c:pt>
                <c:pt idx="123">
                  <c:v>7583</c:v>
                </c:pt>
                <c:pt idx="124">
                  <c:v>7902</c:v>
                </c:pt>
                <c:pt idx="125">
                  <c:v>8006</c:v>
                </c:pt>
                <c:pt idx="126">
                  <c:v>8627</c:v>
                </c:pt>
                <c:pt idx="127">
                  <c:v>8663</c:v>
                </c:pt>
                <c:pt idx="128">
                  <c:v>8735</c:v>
                </c:pt>
                <c:pt idx="129">
                  <c:v>10337</c:v>
                </c:pt>
                <c:pt idx="130">
                  <c:v>10441</c:v>
                </c:pt>
                <c:pt idx="131">
                  <c:v>11068</c:v>
                </c:pt>
                <c:pt idx="132">
                  <c:v>12867.5</c:v>
                </c:pt>
                <c:pt idx="133">
                  <c:v>12967</c:v>
                </c:pt>
                <c:pt idx="134">
                  <c:v>12970.5</c:v>
                </c:pt>
                <c:pt idx="135">
                  <c:v>12972</c:v>
                </c:pt>
                <c:pt idx="136">
                  <c:v>13463</c:v>
                </c:pt>
                <c:pt idx="137">
                  <c:v>13562.5</c:v>
                </c:pt>
                <c:pt idx="138">
                  <c:v>13570</c:v>
                </c:pt>
                <c:pt idx="139">
                  <c:v>14263</c:v>
                </c:pt>
                <c:pt idx="140">
                  <c:v>14820.5</c:v>
                </c:pt>
                <c:pt idx="141">
                  <c:v>14870</c:v>
                </c:pt>
                <c:pt idx="142">
                  <c:v>14927</c:v>
                </c:pt>
                <c:pt idx="143">
                  <c:v>15260</c:v>
                </c:pt>
                <c:pt idx="144">
                  <c:v>15533</c:v>
                </c:pt>
                <c:pt idx="145">
                  <c:v>15538</c:v>
                </c:pt>
                <c:pt idx="146">
                  <c:v>15553</c:v>
                </c:pt>
                <c:pt idx="147">
                  <c:v>15580</c:v>
                </c:pt>
                <c:pt idx="148">
                  <c:v>16053</c:v>
                </c:pt>
                <c:pt idx="149">
                  <c:v>16071</c:v>
                </c:pt>
                <c:pt idx="150">
                  <c:v>16167.5</c:v>
                </c:pt>
                <c:pt idx="151">
                  <c:v>16173</c:v>
                </c:pt>
                <c:pt idx="152">
                  <c:v>16214</c:v>
                </c:pt>
                <c:pt idx="153">
                  <c:v>16281</c:v>
                </c:pt>
                <c:pt idx="154">
                  <c:v>16615.5</c:v>
                </c:pt>
                <c:pt idx="155">
                  <c:v>16620.5</c:v>
                </c:pt>
                <c:pt idx="156">
                  <c:v>16641</c:v>
                </c:pt>
                <c:pt idx="157">
                  <c:v>16643</c:v>
                </c:pt>
                <c:pt idx="158">
                  <c:v>16644.5</c:v>
                </c:pt>
                <c:pt idx="159">
                  <c:v>16667</c:v>
                </c:pt>
                <c:pt idx="160">
                  <c:v>16672</c:v>
                </c:pt>
                <c:pt idx="161">
                  <c:v>16693</c:v>
                </c:pt>
                <c:pt idx="162">
                  <c:v>16720</c:v>
                </c:pt>
                <c:pt idx="163">
                  <c:v>16730.5</c:v>
                </c:pt>
                <c:pt idx="164">
                  <c:v>16730.5</c:v>
                </c:pt>
                <c:pt idx="165">
                  <c:v>16780</c:v>
                </c:pt>
                <c:pt idx="166">
                  <c:v>16787</c:v>
                </c:pt>
                <c:pt idx="167">
                  <c:v>16792</c:v>
                </c:pt>
                <c:pt idx="168">
                  <c:v>16845</c:v>
                </c:pt>
                <c:pt idx="169">
                  <c:v>16848.5</c:v>
                </c:pt>
                <c:pt idx="170">
                  <c:v>16852</c:v>
                </c:pt>
                <c:pt idx="171">
                  <c:v>16862.5</c:v>
                </c:pt>
                <c:pt idx="172">
                  <c:v>17272.5</c:v>
                </c:pt>
                <c:pt idx="173">
                  <c:v>17307</c:v>
                </c:pt>
                <c:pt idx="174">
                  <c:v>17310.5</c:v>
                </c:pt>
                <c:pt idx="175">
                  <c:v>17319</c:v>
                </c:pt>
                <c:pt idx="176">
                  <c:v>17327.5</c:v>
                </c:pt>
                <c:pt idx="177">
                  <c:v>17343</c:v>
                </c:pt>
                <c:pt idx="178">
                  <c:v>17430.5</c:v>
                </c:pt>
                <c:pt idx="179">
                  <c:v>17452.5</c:v>
                </c:pt>
                <c:pt idx="180">
                  <c:v>17452.5</c:v>
                </c:pt>
                <c:pt idx="181">
                  <c:v>17484</c:v>
                </c:pt>
                <c:pt idx="182">
                  <c:v>17786</c:v>
                </c:pt>
                <c:pt idx="183">
                  <c:v>17807</c:v>
                </c:pt>
                <c:pt idx="184">
                  <c:v>17855</c:v>
                </c:pt>
                <c:pt idx="185">
                  <c:v>17890</c:v>
                </c:pt>
                <c:pt idx="186">
                  <c:v>17890.5</c:v>
                </c:pt>
                <c:pt idx="187">
                  <c:v>17890.5</c:v>
                </c:pt>
                <c:pt idx="188">
                  <c:v>17890.5</c:v>
                </c:pt>
                <c:pt idx="189">
                  <c:v>18005</c:v>
                </c:pt>
                <c:pt idx="190">
                  <c:v>18087.5</c:v>
                </c:pt>
                <c:pt idx="191">
                  <c:v>18087.5</c:v>
                </c:pt>
                <c:pt idx="192">
                  <c:v>18099.5</c:v>
                </c:pt>
                <c:pt idx="193">
                  <c:v>18494.5</c:v>
                </c:pt>
                <c:pt idx="194">
                  <c:v>18494.5</c:v>
                </c:pt>
                <c:pt idx="195">
                  <c:v>18494.5</c:v>
                </c:pt>
                <c:pt idx="196">
                  <c:v>18495</c:v>
                </c:pt>
                <c:pt idx="197">
                  <c:v>18606</c:v>
                </c:pt>
                <c:pt idx="198">
                  <c:v>18609.5</c:v>
                </c:pt>
                <c:pt idx="199">
                  <c:v>18618</c:v>
                </c:pt>
                <c:pt idx="200">
                  <c:v>18651</c:v>
                </c:pt>
                <c:pt idx="201">
                  <c:v>18710.5</c:v>
                </c:pt>
                <c:pt idx="202">
                  <c:v>18710.5</c:v>
                </c:pt>
                <c:pt idx="203">
                  <c:v>18710.5</c:v>
                </c:pt>
                <c:pt idx="204">
                  <c:v>19069.5</c:v>
                </c:pt>
                <c:pt idx="205">
                  <c:v>19081.5</c:v>
                </c:pt>
                <c:pt idx="206">
                  <c:v>19105.5</c:v>
                </c:pt>
                <c:pt idx="207">
                  <c:v>19114</c:v>
                </c:pt>
                <c:pt idx="208">
                  <c:v>19122.5</c:v>
                </c:pt>
                <c:pt idx="209">
                  <c:v>19122.5</c:v>
                </c:pt>
                <c:pt idx="210">
                  <c:v>19153.5</c:v>
                </c:pt>
                <c:pt idx="211">
                  <c:v>19153.5</c:v>
                </c:pt>
                <c:pt idx="212">
                  <c:v>19257</c:v>
                </c:pt>
                <c:pt idx="213">
                  <c:v>19282</c:v>
                </c:pt>
                <c:pt idx="214">
                  <c:v>19282</c:v>
                </c:pt>
                <c:pt idx="215">
                  <c:v>19282</c:v>
                </c:pt>
                <c:pt idx="216">
                  <c:v>19285</c:v>
                </c:pt>
                <c:pt idx="217">
                  <c:v>19297</c:v>
                </c:pt>
                <c:pt idx="218">
                  <c:v>19314.5</c:v>
                </c:pt>
                <c:pt idx="219">
                  <c:v>19321.5</c:v>
                </c:pt>
                <c:pt idx="220">
                  <c:v>19321.5</c:v>
                </c:pt>
                <c:pt idx="221">
                  <c:v>19321.5</c:v>
                </c:pt>
                <c:pt idx="222">
                  <c:v>19337</c:v>
                </c:pt>
                <c:pt idx="223">
                  <c:v>19746</c:v>
                </c:pt>
                <c:pt idx="224">
                  <c:v>19754</c:v>
                </c:pt>
                <c:pt idx="225">
                  <c:v>19770</c:v>
                </c:pt>
                <c:pt idx="226">
                  <c:v>19805.5</c:v>
                </c:pt>
                <c:pt idx="227">
                  <c:v>19824.5</c:v>
                </c:pt>
                <c:pt idx="228">
                  <c:v>19824.5</c:v>
                </c:pt>
                <c:pt idx="229">
                  <c:v>19854</c:v>
                </c:pt>
                <c:pt idx="230">
                  <c:v>19871</c:v>
                </c:pt>
                <c:pt idx="231">
                  <c:v>19896.5</c:v>
                </c:pt>
                <c:pt idx="232">
                  <c:v>19896.5</c:v>
                </c:pt>
                <c:pt idx="233">
                  <c:v>19914</c:v>
                </c:pt>
                <c:pt idx="234">
                  <c:v>19951.5</c:v>
                </c:pt>
                <c:pt idx="235">
                  <c:v>19951.5</c:v>
                </c:pt>
                <c:pt idx="236">
                  <c:v>19989</c:v>
                </c:pt>
                <c:pt idx="237">
                  <c:v>20013</c:v>
                </c:pt>
                <c:pt idx="238">
                  <c:v>20364.5</c:v>
                </c:pt>
                <c:pt idx="239">
                  <c:v>20432</c:v>
                </c:pt>
                <c:pt idx="240">
                  <c:v>20460.5</c:v>
                </c:pt>
                <c:pt idx="241">
                  <c:v>20461</c:v>
                </c:pt>
                <c:pt idx="242">
                  <c:v>20462</c:v>
                </c:pt>
                <c:pt idx="243">
                  <c:v>20473</c:v>
                </c:pt>
                <c:pt idx="244">
                  <c:v>20476.5</c:v>
                </c:pt>
                <c:pt idx="245">
                  <c:v>20492</c:v>
                </c:pt>
                <c:pt idx="246">
                  <c:v>20495.5</c:v>
                </c:pt>
                <c:pt idx="247">
                  <c:v>20497</c:v>
                </c:pt>
                <c:pt idx="248">
                  <c:v>20523</c:v>
                </c:pt>
                <c:pt idx="249">
                  <c:v>20524.5</c:v>
                </c:pt>
                <c:pt idx="250">
                  <c:v>20533</c:v>
                </c:pt>
                <c:pt idx="251">
                  <c:v>20533</c:v>
                </c:pt>
                <c:pt idx="252">
                  <c:v>20533</c:v>
                </c:pt>
                <c:pt idx="253">
                  <c:v>20540</c:v>
                </c:pt>
                <c:pt idx="254">
                  <c:v>20548.5</c:v>
                </c:pt>
                <c:pt idx="255">
                  <c:v>20554</c:v>
                </c:pt>
                <c:pt idx="256">
                  <c:v>20554</c:v>
                </c:pt>
                <c:pt idx="257">
                  <c:v>20557</c:v>
                </c:pt>
                <c:pt idx="258">
                  <c:v>20560.5</c:v>
                </c:pt>
                <c:pt idx="259">
                  <c:v>20617</c:v>
                </c:pt>
                <c:pt idx="260">
                  <c:v>21003.5</c:v>
                </c:pt>
                <c:pt idx="261">
                  <c:v>21036</c:v>
                </c:pt>
                <c:pt idx="262">
                  <c:v>21183.5</c:v>
                </c:pt>
                <c:pt idx="263">
                  <c:v>21189</c:v>
                </c:pt>
                <c:pt idx="264">
                  <c:v>21707.5</c:v>
                </c:pt>
                <c:pt idx="265">
                  <c:v>21707.5</c:v>
                </c:pt>
                <c:pt idx="266">
                  <c:v>21707.5</c:v>
                </c:pt>
                <c:pt idx="267">
                  <c:v>21707.5</c:v>
                </c:pt>
                <c:pt idx="268">
                  <c:v>21707.5</c:v>
                </c:pt>
                <c:pt idx="269">
                  <c:v>21709</c:v>
                </c:pt>
                <c:pt idx="270">
                  <c:v>21709</c:v>
                </c:pt>
                <c:pt idx="271">
                  <c:v>21709</c:v>
                </c:pt>
                <c:pt idx="272">
                  <c:v>21709</c:v>
                </c:pt>
                <c:pt idx="273">
                  <c:v>21709</c:v>
                </c:pt>
                <c:pt idx="274">
                  <c:v>21709</c:v>
                </c:pt>
                <c:pt idx="275">
                  <c:v>21748</c:v>
                </c:pt>
                <c:pt idx="276">
                  <c:v>21748</c:v>
                </c:pt>
                <c:pt idx="277">
                  <c:v>21748</c:v>
                </c:pt>
                <c:pt idx="278">
                  <c:v>21800</c:v>
                </c:pt>
                <c:pt idx="279">
                  <c:v>21800</c:v>
                </c:pt>
                <c:pt idx="280">
                  <c:v>21800</c:v>
                </c:pt>
                <c:pt idx="281">
                  <c:v>21800</c:v>
                </c:pt>
                <c:pt idx="282">
                  <c:v>21800</c:v>
                </c:pt>
                <c:pt idx="283">
                  <c:v>21800</c:v>
                </c:pt>
                <c:pt idx="284">
                  <c:v>21805</c:v>
                </c:pt>
                <c:pt idx="285">
                  <c:v>21829</c:v>
                </c:pt>
                <c:pt idx="286">
                  <c:v>21832.5</c:v>
                </c:pt>
                <c:pt idx="287">
                  <c:v>21832.5</c:v>
                </c:pt>
                <c:pt idx="288">
                  <c:v>21832.5</c:v>
                </c:pt>
                <c:pt idx="289">
                  <c:v>21832.5</c:v>
                </c:pt>
                <c:pt idx="290">
                  <c:v>21832.5</c:v>
                </c:pt>
                <c:pt idx="291">
                  <c:v>21832.5</c:v>
                </c:pt>
                <c:pt idx="292">
                  <c:v>21836</c:v>
                </c:pt>
                <c:pt idx="293">
                  <c:v>21836</c:v>
                </c:pt>
                <c:pt idx="294">
                  <c:v>21836</c:v>
                </c:pt>
                <c:pt idx="295">
                  <c:v>21836</c:v>
                </c:pt>
                <c:pt idx="296">
                  <c:v>21836</c:v>
                </c:pt>
                <c:pt idx="297">
                  <c:v>21836</c:v>
                </c:pt>
                <c:pt idx="298">
                  <c:v>21839.5</c:v>
                </c:pt>
                <c:pt idx="299">
                  <c:v>21839.5</c:v>
                </c:pt>
                <c:pt idx="300">
                  <c:v>21839.5</c:v>
                </c:pt>
                <c:pt idx="301">
                  <c:v>21839.5</c:v>
                </c:pt>
                <c:pt idx="302">
                  <c:v>21839.5</c:v>
                </c:pt>
                <c:pt idx="303">
                  <c:v>21839.5</c:v>
                </c:pt>
                <c:pt idx="304">
                  <c:v>21848</c:v>
                </c:pt>
                <c:pt idx="305">
                  <c:v>21848</c:v>
                </c:pt>
                <c:pt idx="306">
                  <c:v>21848</c:v>
                </c:pt>
                <c:pt idx="307">
                  <c:v>21848</c:v>
                </c:pt>
                <c:pt idx="308">
                  <c:v>21848</c:v>
                </c:pt>
                <c:pt idx="309">
                  <c:v>21848</c:v>
                </c:pt>
                <c:pt idx="310">
                  <c:v>22247.5</c:v>
                </c:pt>
                <c:pt idx="311">
                  <c:v>22332</c:v>
                </c:pt>
                <c:pt idx="312">
                  <c:v>22332</c:v>
                </c:pt>
                <c:pt idx="313">
                  <c:v>22332</c:v>
                </c:pt>
                <c:pt idx="314">
                  <c:v>22332</c:v>
                </c:pt>
                <c:pt idx="315">
                  <c:v>22332</c:v>
                </c:pt>
                <c:pt idx="316">
                  <c:v>22332</c:v>
                </c:pt>
                <c:pt idx="317">
                  <c:v>22429.5</c:v>
                </c:pt>
                <c:pt idx="318">
                  <c:v>22451.5</c:v>
                </c:pt>
                <c:pt idx="319">
                  <c:v>22470.5</c:v>
                </c:pt>
                <c:pt idx="320">
                  <c:v>22471</c:v>
                </c:pt>
                <c:pt idx="321">
                  <c:v>22471</c:v>
                </c:pt>
                <c:pt idx="322">
                  <c:v>22471</c:v>
                </c:pt>
                <c:pt idx="323">
                  <c:v>22471</c:v>
                </c:pt>
                <c:pt idx="324">
                  <c:v>22471</c:v>
                </c:pt>
                <c:pt idx="325">
                  <c:v>22471</c:v>
                </c:pt>
                <c:pt idx="326">
                  <c:v>22494.5</c:v>
                </c:pt>
                <c:pt idx="327">
                  <c:v>22894.5</c:v>
                </c:pt>
                <c:pt idx="328">
                  <c:v>22903</c:v>
                </c:pt>
                <c:pt idx="329">
                  <c:v>22950</c:v>
                </c:pt>
                <c:pt idx="330">
                  <c:v>22987</c:v>
                </c:pt>
                <c:pt idx="331">
                  <c:v>22989</c:v>
                </c:pt>
                <c:pt idx="332">
                  <c:v>23015</c:v>
                </c:pt>
                <c:pt idx="333">
                  <c:v>23015</c:v>
                </c:pt>
                <c:pt idx="334">
                  <c:v>23015</c:v>
                </c:pt>
                <c:pt idx="335">
                  <c:v>23030.5</c:v>
                </c:pt>
                <c:pt idx="336">
                  <c:v>23030.5</c:v>
                </c:pt>
                <c:pt idx="337">
                  <c:v>23030.5</c:v>
                </c:pt>
                <c:pt idx="338">
                  <c:v>23031.5</c:v>
                </c:pt>
                <c:pt idx="339">
                  <c:v>23035</c:v>
                </c:pt>
                <c:pt idx="340">
                  <c:v>23047.5</c:v>
                </c:pt>
                <c:pt idx="341">
                  <c:v>23047.5</c:v>
                </c:pt>
                <c:pt idx="342">
                  <c:v>23047.5</c:v>
                </c:pt>
                <c:pt idx="343">
                  <c:v>23071.5</c:v>
                </c:pt>
                <c:pt idx="344">
                  <c:v>23071.5</c:v>
                </c:pt>
                <c:pt idx="345">
                  <c:v>23071.5</c:v>
                </c:pt>
                <c:pt idx="346">
                  <c:v>23098.5</c:v>
                </c:pt>
                <c:pt idx="347">
                  <c:v>23140</c:v>
                </c:pt>
                <c:pt idx="348">
                  <c:v>23429</c:v>
                </c:pt>
                <c:pt idx="349">
                  <c:v>23549</c:v>
                </c:pt>
                <c:pt idx="350">
                  <c:v>23557</c:v>
                </c:pt>
                <c:pt idx="351">
                  <c:v>23751</c:v>
                </c:pt>
                <c:pt idx="352">
                  <c:v>24100</c:v>
                </c:pt>
                <c:pt idx="353">
                  <c:v>24105</c:v>
                </c:pt>
                <c:pt idx="354">
                  <c:v>24121.5</c:v>
                </c:pt>
                <c:pt idx="355">
                  <c:v>24157.5</c:v>
                </c:pt>
                <c:pt idx="356">
                  <c:v>24728</c:v>
                </c:pt>
                <c:pt idx="357">
                  <c:v>24745</c:v>
                </c:pt>
                <c:pt idx="358">
                  <c:v>24834</c:v>
                </c:pt>
                <c:pt idx="359">
                  <c:v>25469</c:v>
                </c:pt>
                <c:pt idx="360">
                  <c:v>25943</c:v>
                </c:pt>
                <c:pt idx="361">
                  <c:v>26028</c:v>
                </c:pt>
                <c:pt idx="362">
                  <c:v>26068</c:v>
                </c:pt>
                <c:pt idx="363">
                  <c:v>26193</c:v>
                </c:pt>
                <c:pt idx="364">
                  <c:v>26624</c:v>
                </c:pt>
                <c:pt idx="365">
                  <c:v>26634.5</c:v>
                </c:pt>
                <c:pt idx="366">
                  <c:v>26648.5</c:v>
                </c:pt>
                <c:pt idx="367">
                  <c:v>26783</c:v>
                </c:pt>
                <c:pt idx="368">
                  <c:v>27326</c:v>
                </c:pt>
                <c:pt idx="369">
                  <c:v>27377</c:v>
                </c:pt>
                <c:pt idx="370">
                  <c:v>27389</c:v>
                </c:pt>
                <c:pt idx="371">
                  <c:v>27882</c:v>
                </c:pt>
                <c:pt idx="372">
                  <c:v>27998</c:v>
                </c:pt>
                <c:pt idx="373">
                  <c:v>28175</c:v>
                </c:pt>
              </c:numCache>
            </c:numRef>
          </c:xVal>
          <c:yVal>
            <c:numRef>
              <c:f>Active!$P$21:$P$923</c:f>
              <c:numCache>
                <c:formatCode>General</c:formatCode>
                <c:ptCount val="903"/>
                <c:pt idx="0">
                  <c:v>0.14379959525636332</c:v>
                </c:pt>
                <c:pt idx="1">
                  <c:v>0.13906322036912466</c:v>
                </c:pt>
                <c:pt idx="2">
                  <c:v>0.13905903461550817</c:v>
                </c:pt>
                <c:pt idx="3">
                  <c:v>0.11463402810508877</c:v>
                </c:pt>
                <c:pt idx="4">
                  <c:v>0.11463023052596774</c:v>
                </c:pt>
                <c:pt idx="5">
                  <c:v>9.2239837255574927E-2</c:v>
                </c:pt>
                <c:pt idx="6">
                  <c:v>9.1519806744584292E-2</c:v>
                </c:pt>
                <c:pt idx="7">
                  <c:v>9.143847348239259E-2</c:v>
                </c:pt>
                <c:pt idx="8">
                  <c:v>9.0836392082098261E-2</c:v>
                </c:pt>
                <c:pt idx="9">
                  <c:v>9.0836392082098261E-2</c:v>
                </c:pt>
                <c:pt idx="10">
                  <c:v>8.8414849182103364E-2</c:v>
                </c:pt>
                <c:pt idx="11">
                  <c:v>8.5076315680572612E-2</c:v>
                </c:pt>
                <c:pt idx="12">
                  <c:v>8.3670954143735071E-2</c:v>
                </c:pt>
                <c:pt idx="13">
                  <c:v>8.2946908285287627E-2</c:v>
                </c:pt>
                <c:pt idx="14">
                  <c:v>7.9488009335122303E-2</c:v>
                </c:pt>
                <c:pt idx="15">
                  <c:v>7.920418223725309E-2</c:v>
                </c:pt>
                <c:pt idx="16">
                  <c:v>7.7057671316944854E-2</c:v>
                </c:pt>
                <c:pt idx="17">
                  <c:v>7.6908595466662427E-2</c:v>
                </c:pt>
                <c:pt idx="18">
                  <c:v>7.6908595466662427E-2</c:v>
                </c:pt>
                <c:pt idx="19">
                  <c:v>7.6035726114108609E-2</c:v>
                </c:pt>
                <c:pt idx="20">
                  <c:v>7.5795184683490113E-2</c:v>
                </c:pt>
                <c:pt idx="21">
                  <c:v>7.2005007579603569E-2</c:v>
                </c:pt>
                <c:pt idx="22">
                  <c:v>7.197498714559887E-2</c:v>
                </c:pt>
                <c:pt idx="23">
                  <c:v>7.1789002024291573E-2</c:v>
                </c:pt>
                <c:pt idx="24">
                  <c:v>7.1717073240661233E-2</c:v>
                </c:pt>
                <c:pt idx="25">
                  <c:v>7.1645180991101065E-2</c:v>
                </c:pt>
                <c:pt idx="26">
                  <c:v>7.1357977333562E-2</c:v>
                </c:pt>
                <c:pt idx="27">
                  <c:v>7.1071358221145547E-2</c:v>
                </c:pt>
                <c:pt idx="28">
                  <c:v>6.8723190046595301E-2</c:v>
                </c:pt>
                <c:pt idx="29">
                  <c:v>6.8143855757244715E-2</c:v>
                </c:pt>
                <c:pt idx="30">
                  <c:v>6.7764837027199959E-2</c:v>
                </c:pt>
                <c:pt idx="31">
                  <c:v>6.775319191092033E-2</c:v>
                </c:pt>
                <c:pt idx="32">
                  <c:v>6.775319191092033E-2</c:v>
                </c:pt>
                <c:pt idx="33">
                  <c:v>6.7514690671513292E-2</c:v>
                </c:pt>
                <c:pt idx="34">
                  <c:v>6.6340102033928927E-2</c:v>
                </c:pt>
                <c:pt idx="35">
                  <c:v>6.4896537127749593E-2</c:v>
                </c:pt>
                <c:pt idx="36">
                  <c:v>6.4640453089411132E-2</c:v>
                </c:pt>
                <c:pt idx="37">
                  <c:v>6.4637610597145193E-2</c:v>
                </c:pt>
                <c:pt idx="38">
                  <c:v>6.4583615295261562E-2</c:v>
                </c:pt>
                <c:pt idx="39">
                  <c:v>6.4555205912267558E-2</c:v>
                </c:pt>
                <c:pt idx="40">
                  <c:v>6.4555205912267558E-2</c:v>
                </c:pt>
                <c:pt idx="41">
                  <c:v>6.4311147046021935E-2</c:v>
                </c:pt>
                <c:pt idx="42">
                  <c:v>6.3739737470267385E-2</c:v>
                </c:pt>
                <c:pt idx="43">
                  <c:v>6.210229877378335E-2</c:v>
                </c:pt>
                <c:pt idx="44">
                  <c:v>5.4860210147787941E-2</c:v>
                </c:pt>
                <c:pt idx="45">
                  <c:v>5.4860210147787941E-2</c:v>
                </c:pt>
                <c:pt idx="46">
                  <c:v>5.1256034903304888E-2</c:v>
                </c:pt>
                <c:pt idx="47">
                  <c:v>5.1074307439324174E-2</c:v>
                </c:pt>
                <c:pt idx="48">
                  <c:v>5.1064221110038208E-2</c:v>
                </c:pt>
                <c:pt idx="49">
                  <c:v>5.1039009726727647E-2</c:v>
                </c:pt>
                <c:pt idx="50">
                  <c:v>5.1013804686137601E-2</c:v>
                </c:pt>
                <c:pt idx="51">
                  <c:v>5.1013804686137601E-2</c:v>
                </c:pt>
                <c:pt idx="52">
                  <c:v>5.0996164931643273E-2</c:v>
                </c:pt>
                <c:pt idx="53">
                  <c:v>5.0978528285081995E-2</c:v>
                </c:pt>
                <c:pt idx="54">
                  <c:v>5.0772159014092932E-2</c:v>
                </c:pt>
                <c:pt idx="55">
                  <c:v>5.0736967859201051E-2</c:v>
                </c:pt>
                <c:pt idx="56">
                  <c:v>5.0333163108696843E-2</c:v>
                </c:pt>
                <c:pt idx="57">
                  <c:v>5.0265605277852746E-2</c:v>
                </c:pt>
                <c:pt idx="58">
                  <c:v>4.7730234206707425E-2</c:v>
                </c:pt>
                <c:pt idx="59">
                  <c:v>4.5058089674285873E-2</c:v>
                </c:pt>
                <c:pt idx="60">
                  <c:v>4.4887934377029579E-2</c:v>
                </c:pt>
                <c:pt idx="61">
                  <c:v>2.7052605905490038E-2</c:v>
                </c:pt>
                <c:pt idx="62">
                  <c:v>2.6890892797521347E-2</c:v>
                </c:pt>
                <c:pt idx="63">
                  <c:v>2.6803885287941562E-2</c:v>
                </c:pt>
                <c:pt idx="64">
                  <c:v>2.6383612719890939E-2</c:v>
                </c:pt>
                <c:pt idx="65">
                  <c:v>2.0510057434630583E-2</c:v>
                </c:pt>
                <c:pt idx="66">
                  <c:v>2.0510057434630583E-2</c:v>
                </c:pt>
                <c:pt idx="67">
                  <c:v>2.0510057434630583E-2</c:v>
                </c:pt>
                <c:pt idx="68">
                  <c:v>1.847388867133928E-2</c:v>
                </c:pt>
                <c:pt idx="69">
                  <c:v>1.8472397559106186E-2</c:v>
                </c:pt>
                <c:pt idx="70">
                  <c:v>1.3611667592207185E-2</c:v>
                </c:pt>
                <c:pt idx="71">
                  <c:v>1.3390815287788528E-2</c:v>
                </c:pt>
                <c:pt idx="72">
                  <c:v>1.2126729948095355E-2</c:v>
                </c:pt>
                <c:pt idx="73">
                  <c:v>1.2073201733827225E-2</c:v>
                </c:pt>
                <c:pt idx="74">
                  <c:v>1.1890988184507408E-2</c:v>
                </c:pt>
                <c:pt idx="75">
                  <c:v>1.1761756612297683E-2</c:v>
                </c:pt>
                <c:pt idx="76">
                  <c:v>1.1305170177636442E-2</c:v>
                </c:pt>
                <c:pt idx="77">
                  <c:v>1.1305170177636442E-2</c:v>
                </c:pt>
                <c:pt idx="78">
                  <c:v>1.0943836720254559E-2</c:v>
                </c:pt>
                <c:pt idx="79">
                  <c:v>1.0331846519638416E-2</c:v>
                </c:pt>
                <c:pt idx="80">
                  <c:v>1.015050525779577E-2</c:v>
                </c:pt>
                <c:pt idx="81">
                  <c:v>1.015050525779577E-2</c:v>
                </c:pt>
                <c:pt idx="82">
                  <c:v>9.206742363783018E-3</c:v>
                </c:pt>
                <c:pt idx="83">
                  <c:v>9.0610038566396756E-3</c:v>
                </c:pt>
                <c:pt idx="84">
                  <c:v>8.981047168232897E-3</c:v>
                </c:pt>
                <c:pt idx="85">
                  <c:v>8.9568349247424756E-3</c:v>
                </c:pt>
                <c:pt idx="86">
                  <c:v>8.8433265699231645E-3</c:v>
                </c:pt>
                <c:pt idx="87">
                  <c:v>8.7564869983842147E-3</c:v>
                </c:pt>
                <c:pt idx="88">
                  <c:v>8.7067964368268101E-3</c:v>
                </c:pt>
                <c:pt idx="89">
                  <c:v>8.7067964368268101E-3</c:v>
                </c:pt>
                <c:pt idx="90">
                  <c:v>8.7067964368268101E-3</c:v>
                </c:pt>
                <c:pt idx="91">
                  <c:v>8.0031561655763746E-3</c:v>
                </c:pt>
                <c:pt idx="92">
                  <c:v>6.6119252921094133E-3</c:v>
                </c:pt>
                <c:pt idx="93">
                  <c:v>6.565392126487545E-3</c:v>
                </c:pt>
                <c:pt idx="94">
                  <c:v>5.7216077180658274E-3</c:v>
                </c:pt>
                <c:pt idx="95">
                  <c:v>5.4636627878117744E-3</c:v>
                </c:pt>
                <c:pt idx="96">
                  <c:v>4.9194013497389603E-3</c:v>
                </c:pt>
                <c:pt idx="97">
                  <c:v>3.9578523283084113E-3</c:v>
                </c:pt>
                <c:pt idx="98">
                  <c:v>3.2239756911589821E-3</c:v>
                </c:pt>
                <c:pt idx="99">
                  <c:v>2.4485263586901318E-3</c:v>
                </c:pt>
                <c:pt idx="100">
                  <c:v>1.3496945524017496E-3</c:v>
                </c:pt>
                <c:pt idx="101">
                  <c:v>1.3427084256583764E-3</c:v>
                </c:pt>
                <c:pt idx="102">
                  <c:v>1.3267177709762566E-3</c:v>
                </c:pt>
                <c:pt idx="103">
                  <c:v>1.2737476094482284E-3</c:v>
                </c:pt>
                <c:pt idx="104">
                  <c:v>1.2702895865064007E-3</c:v>
                </c:pt>
                <c:pt idx="105">
                  <c:v>1.2654388779499296E-3</c:v>
                </c:pt>
                <c:pt idx="106">
                  <c:v>1.264030969806049E-3</c:v>
                </c:pt>
                <c:pt idx="107">
                  <c:v>1.1298115993167877E-3</c:v>
                </c:pt>
                <c:pt idx="108">
                  <c:v>1.1109217636663116E-3</c:v>
                </c:pt>
                <c:pt idx="109">
                  <c:v>1.1109217636663116E-3</c:v>
                </c:pt>
                <c:pt idx="110">
                  <c:v>1.0963529559821356E-3</c:v>
                </c:pt>
                <c:pt idx="111">
                  <c:v>1.0940130912398208E-3</c:v>
                </c:pt>
                <c:pt idx="112">
                  <c:v>1.0907409589650157E-3</c:v>
                </c:pt>
                <c:pt idx="113">
                  <c:v>1.0753124934269782E-3</c:v>
                </c:pt>
                <c:pt idx="114">
                  <c:v>1.0718753807896185E-3</c:v>
                </c:pt>
                <c:pt idx="115">
                  <c:v>1.0608730503661006E-3</c:v>
                </c:pt>
                <c:pt idx="116">
                  <c:v>9.8144204874631678E-4</c:v>
                </c:pt>
                <c:pt idx="117">
                  <c:v>9.803087597274893E-4</c:v>
                </c:pt>
                <c:pt idx="118">
                  <c:v>9.7984743919320421E-4</c:v>
                </c:pt>
                <c:pt idx="119">
                  <c:v>9.7614462933368236E-4</c:v>
                </c:pt>
                <c:pt idx="120">
                  <c:v>9.746748445202966E-4</c:v>
                </c:pt>
                <c:pt idx="121">
                  <c:v>9.6356178202862929E-4</c:v>
                </c:pt>
                <c:pt idx="122">
                  <c:v>9.6135898281682775E-4</c:v>
                </c:pt>
                <c:pt idx="123">
                  <c:v>9.5307194980046375E-4</c:v>
                </c:pt>
                <c:pt idx="124">
                  <c:v>9.4665668158247507E-4</c:v>
                </c:pt>
                <c:pt idx="125">
                  <c:v>9.5014576269759378E-4</c:v>
                </c:pt>
                <c:pt idx="126">
                  <c:v>1.02809262969112E-3</c:v>
                </c:pt>
                <c:pt idx="127">
                  <c:v>1.0356116491594767E-3</c:v>
                </c:pt>
                <c:pt idx="128">
                  <c:v>1.0516361079906198E-3</c:v>
                </c:pt>
                <c:pt idx="129">
                  <c:v>1.7483718780735638E-3</c:v>
                </c:pt>
                <c:pt idx="130">
                  <c:v>1.8161101809130564E-3</c:v>
                </c:pt>
                <c:pt idx="131">
                  <c:v>2.2826360573047055E-3</c:v>
                </c:pt>
                <c:pt idx="132">
                  <c:v>4.1754808648691473E-3</c:v>
                </c:pt>
                <c:pt idx="133">
                  <c:v>4.3041113963521692E-3</c:v>
                </c:pt>
                <c:pt idx="134">
                  <c:v>4.3086818194293004E-3</c:v>
                </c:pt>
                <c:pt idx="135">
                  <c:v>4.3106415235847177E-3</c:v>
                </c:pt>
                <c:pt idx="136">
                  <c:v>4.9827936334852843E-3</c:v>
                </c:pt>
                <c:pt idx="137">
                  <c:v>5.126456983432677E-3</c:v>
                </c:pt>
                <c:pt idx="138">
                  <c:v>5.1373876798216159E-3</c:v>
                </c:pt>
                <c:pt idx="139">
                  <c:v>6.2089650556449057E-3</c:v>
                </c:pt>
                <c:pt idx="140">
                  <c:v>7.1594574760109608E-3</c:v>
                </c:pt>
                <c:pt idx="141">
                  <c:v>7.2476625044634486E-3</c:v>
                </c:pt>
                <c:pt idx="142">
                  <c:v>7.3500020008639873E-3</c:v>
                </c:pt>
                <c:pt idx="143">
                  <c:v>7.9643546936790412E-3</c:v>
                </c:pt>
                <c:pt idx="144">
                  <c:v>8.4889997475382784E-3</c:v>
                </c:pt>
                <c:pt idx="145">
                  <c:v>8.4987849589388993E-3</c:v>
                </c:pt>
                <c:pt idx="146">
                  <c:v>8.5281786494638481E-3</c:v>
                </c:pt>
                <c:pt idx="147">
                  <c:v>8.5812311453100261E-3</c:v>
                </c:pt>
                <c:pt idx="148">
                  <c:v>9.5406333442788586E-3</c:v>
                </c:pt>
                <c:pt idx="149">
                  <c:v>9.5782645038137611E-3</c:v>
                </c:pt>
                <c:pt idx="150">
                  <c:v>9.7814109774132067E-3</c:v>
                </c:pt>
                <c:pt idx="151">
                  <c:v>9.7930604391601415E-3</c:v>
                </c:pt>
                <c:pt idx="152">
                  <c:v>9.8801437292069146E-3</c:v>
                </c:pt>
                <c:pt idx="153">
                  <c:v>1.0023368487552312E-2</c:v>
                </c:pt>
                <c:pt idx="154">
                  <c:v>1.0755460207096449E-2</c:v>
                </c:pt>
                <c:pt idx="155">
                  <c:v>1.0766618617488479E-2</c:v>
                </c:pt>
                <c:pt idx="156">
                  <c:v>1.0812434413238762E-2</c:v>
                </c:pt>
                <c:pt idx="157">
                  <c:v>1.0816909955418955E-2</c:v>
                </c:pt>
                <c:pt idx="158">
                  <c:v>1.0820267278039763E-2</c:v>
                </c:pt>
                <c:pt idx="159">
                  <c:v>1.0870695618733352E-2</c:v>
                </c:pt>
                <c:pt idx="160">
                  <c:v>1.0881919359146685E-2</c:v>
                </c:pt>
                <c:pt idx="161">
                  <c:v>1.0929128331390658E-2</c:v>
                </c:pt>
                <c:pt idx="162">
                  <c:v>1.0989989984734379E-2</c:v>
                </c:pt>
                <c:pt idx="163">
                  <c:v>1.1013708354403216E-2</c:v>
                </c:pt>
                <c:pt idx="164">
                  <c:v>1.1013708354403216E-2</c:v>
                </c:pt>
                <c:pt idx="165">
                  <c:v>1.1125900283297695E-2</c:v>
                </c:pt>
                <c:pt idx="166">
                  <c:v>1.1141815979515173E-2</c:v>
                </c:pt>
                <c:pt idx="167">
                  <c:v>1.1153191945220849E-2</c:v>
                </c:pt>
                <c:pt idx="168">
                  <c:v>1.1274167132158234E-2</c:v>
                </c:pt>
                <c:pt idx="169">
                  <c:v>1.1282181145057125E-2</c:v>
                </c:pt>
                <c:pt idx="170">
                  <c:v>1.1290198265889072E-2</c:v>
                </c:pt>
                <c:pt idx="171">
                  <c:v>1.1314268275983228E-2</c:v>
                </c:pt>
                <c:pt idx="172">
                  <c:v>1.2276015195218561E-2</c:v>
                </c:pt>
                <c:pt idx="173">
                  <c:v>1.2358888023981347E-2</c:v>
                </c:pt>
                <c:pt idx="174">
                  <c:v>1.2367312284043124E-2</c:v>
                </c:pt>
                <c:pt idx="175">
                  <c:v>1.2387784140485868E-2</c:v>
                </c:pt>
                <c:pt idx="176">
                  <c:v>1.2408274327390893E-2</c:v>
                </c:pt>
                <c:pt idx="177">
                  <c:v>1.24456859757054E-2</c:v>
                </c:pt>
                <c:pt idx="178">
                  <c:v>1.2658024039950342E-2</c:v>
                </c:pt>
                <c:pt idx="179">
                  <c:v>1.2711717488377742E-2</c:v>
                </c:pt>
                <c:pt idx="180">
                  <c:v>1.2711717488377742E-2</c:v>
                </c:pt>
                <c:pt idx="181">
                  <c:v>1.278881052547556E-2</c:v>
                </c:pt>
                <c:pt idx="182">
                  <c:v>1.3540701118054724E-2</c:v>
                </c:pt>
                <c:pt idx="183">
                  <c:v>1.3593845354447413E-2</c:v>
                </c:pt>
                <c:pt idx="184">
                  <c:v>1.3715738036580463E-2</c:v>
                </c:pt>
                <c:pt idx="185">
                  <c:v>1.3804986629364368E-2</c:v>
                </c:pt>
                <c:pt idx="186">
                  <c:v>1.3806263860927075E-2</c:v>
                </c:pt>
                <c:pt idx="187">
                  <c:v>1.3806263860927075E-2</c:v>
                </c:pt>
                <c:pt idx="188">
                  <c:v>1.3806263860927075E-2</c:v>
                </c:pt>
                <c:pt idx="189">
                  <c:v>1.4100420244231891E-2</c:v>
                </c:pt>
                <c:pt idx="190">
                  <c:v>1.4314428684597574E-2</c:v>
                </c:pt>
                <c:pt idx="191">
                  <c:v>1.4314428684597574E-2</c:v>
                </c:pt>
                <c:pt idx="192">
                  <c:v>1.434570103791567E-2</c:v>
                </c:pt>
                <c:pt idx="193">
                  <c:v>1.5395476417240202E-2</c:v>
                </c:pt>
                <c:pt idx="194">
                  <c:v>1.5395476417240202E-2</c:v>
                </c:pt>
                <c:pt idx="195">
                  <c:v>1.5395476417240202E-2</c:v>
                </c:pt>
                <c:pt idx="196">
                  <c:v>1.5396830332293918E-2</c:v>
                </c:pt>
                <c:pt idx="197">
                  <c:v>1.5698969487828018E-2</c:v>
                </c:pt>
                <c:pt idx="198">
                  <c:v>1.5708547235042575E-2</c:v>
                </c:pt>
                <c:pt idx="199">
                  <c:v>1.5731820417427784E-2</c:v>
                </c:pt>
                <c:pt idx="200">
                  <c:v>1.5822348852626417E-2</c:v>
                </c:pt>
                <c:pt idx="201">
                  <c:v>1.5986272539536103E-2</c:v>
                </c:pt>
                <c:pt idx="202">
                  <c:v>1.5986272539536103E-2</c:v>
                </c:pt>
                <c:pt idx="203">
                  <c:v>1.5986272539536103E-2</c:v>
                </c:pt>
                <c:pt idx="204">
                  <c:v>1.6994383497774147E-2</c:v>
                </c:pt>
                <c:pt idx="205">
                  <c:v>1.7028645555833995E-2</c:v>
                </c:pt>
                <c:pt idx="206">
                  <c:v>1.7097279274164167E-2</c:v>
                </c:pt>
                <c:pt idx="207">
                  <c:v>1.7121622092936949E-2</c:v>
                </c:pt>
                <c:pt idx="208">
                  <c:v>1.7145983242172019E-2</c:v>
                </c:pt>
                <c:pt idx="209">
                  <c:v>1.7145983242172019E-2</c:v>
                </c:pt>
                <c:pt idx="210">
                  <c:v>1.7234985119666497E-2</c:v>
                </c:pt>
                <c:pt idx="211">
                  <c:v>1.7234985119666497E-2</c:v>
                </c:pt>
                <c:pt idx="212">
                  <c:v>1.7533902457897866E-2</c:v>
                </c:pt>
                <c:pt idx="213">
                  <c:v>1.7606512233302365E-2</c:v>
                </c:pt>
                <c:pt idx="214">
                  <c:v>1.7606512233302365E-2</c:v>
                </c:pt>
                <c:pt idx="215">
                  <c:v>1.7606512233302365E-2</c:v>
                </c:pt>
                <c:pt idx="216">
                  <c:v>1.7615236062121373E-2</c:v>
                </c:pt>
                <c:pt idx="217">
                  <c:v>1.7650154211191243E-2</c:v>
                </c:pt>
                <c:pt idx="218">
                  <c:v>1.7701142000507448E-2</c:v>
                </c:pt>
                <c:pt idx="219">
                  <c:v>1.7721558871765301E-2</c:v>
                </c:pt>
                <c:pt idx="220">
                  <c:v>1.7721558871765301E-2</c:v>
                </c:pt>
                <c:pt idx="221">
                  <c:v>1.7721558871765301E-2</c:v>
                </c:pt>
                <c:pt idx="222">
                  <c:v>1.7766811898597554E-2</c:v>
                </c:pt>
                <c:pt idx="223">
                  <c:v>1.8982932423087382E-2</c:v>
                </c:pt>
                <c:pt idx="224">
                  <c:v>1.9007142807923146E-2</c:v>
                </c:pt>
                <c:pt idx="225">
                  <c:v>1.9055612289688221E-2</c:v>
                </c:pt>
                <c:pt idx="226">
                  <c:v>1.9163385873930096E-2</c:v>
                </c:pt>
                <c:pt idx="227">
                  <c:v>1.9221198868308444E-2</c:v>
                </c:pt>
                <c:pt idx="228">
                  <c:v>1.9221198868308444E-2</c:v>
                </c:pt>
                <c:pt idx="229">
                  <c:v>1.9311142646001308E-2</c:v>
                </c:pt>
                <c:pt idx="230">
                  <c:v>1.9363074931896655E-2</c:v>
                </c:pt>
                <c:pt idx="231">
                  <c:v>1.9441110839206844E-2</c:v>
                </c:pt>
                <c:pt idx="232">
                  <c:v>1.9441110839206844E-2</c:v>
                </c:pt>
                <c:pt idx="233">
                  <c:v>1.9494760351186993E-2</c:v>
                </c:pt>
                <c:pt idx="234">
                  <c:v>1.9609985228365674E-2</c:v>
                </c:pt>
                <c:pt idx="235">
                  <c:v>1.9609985228365674E-2</c:v>
                </c:pt>
                <c:pt idx="236">
                  <c:v>1.9725566883573301E-2</c:v>
                </c:pt>
                <c:pt idx="237">
                  <c:v>1.9799726380015776E-2</c:v>
                </c:pt>
                <c:pt idx="238">
                  <c:v>2.090259729661529E-2</c:v>
                </c:pt>
                <c:pt idx="239">
                  <c:v>2.1117973923815647E-2</c:v>
                </c:pt>
                <c:pt idx="240">
                  <c:v>2.1209257795633485E-2</c:v>
                </c:pt>
                <c:pt idx="241">
                  <c:v>2.1210861106457826E-2</c:v>
                </c:pt>
                <c:pt idx="242">
                  <c:v>2.1214067918388139E-2</c:v>
                </c:pt>
                <c:pt idx="243">
                  <c:v>2.1249359594403765E-2</c:v>
                </c:pt>
                <c:pt idx="244">
                  <c:v>2.1260595201906415E-2</c:v>
                </c:pt>
                <c:pt idx="245">
                  <c:v>2.1310390250899154E-2</c:v>
                </c:pt>
                <c:pt idx="246">
                  <c:v>2.1321642730038379E-2</c:v>
                </c:pt>
                <c:pt idx="247">
                  <c:v>2.1326466172506123E-2</c:v>
                </c:pt>
                <c:pt idx="248">
                  <c:v>2.1410163209517059E-2</c:v>
                </c:pt>
                <c:pt idx="249">
                  <c:v>2.1414997117473654E-2</c:v>
                </c:pt>
                <c:pt idx="250">
                  <c:v>2.1442400045185897E-2</c:v>
                </c:pt>
                <c:pt idx="251">
                  <c:v>2.1442400045185897E-2</c:v>
                </c:pt>
                <c:pt idx="252">
                  <c:v>2.1442400045185897E-2</c:v>
                </c:pt>
                <c:pt idx="253">
                  <c:v>2.1464980925828901E-2</c:v>
                </c:pt>
                <c:pt idx="254">
                  <c:v>2.1492417279678259E-2</c:v>
                </c:pt>
                <c:pt idx="255">
                  <c:v>2.1510179982311542E-2</c:v>
                </c:pt>
                <c:pt idx="256">
                  <c:v>2.1510179982311542E-2</c:v>
                </c:pt>
                <c:pt idx="257">
                  <c:v>2.1519871963989898E-2</c:v>
                </c:pt>
                <c:pt idx="258">
                  <c:v>2.1531182161885806E-2</c:v>
                </c:pt>
                <c:pt idx="259">
                  <c:v>2.1714191107227769E-2</c:v>
                </c:pt>
                <c:pt idx="260">
                  <c:v>2.2987821805924784E-2</c:v>
                </c:pt>
                <c:pt idx="261">
                  <c:v>2.3096646264505444E-2</c:v>
                </c:pt>
                <c:pt idx="262">
                  <c:v>2.3593909868810915E-2</c:v>
                </c:pt>
                <c:pt idx="263">
                  <c:v>2.3612558649500084E-2</c:v>
                </c:pt>
                <c:pt idx="264">
                  <c:v>2.5405095647529394E-2</c:v>
                </c:pt>
                <c:pt idx="265">
                  <c:v>2.5405095647529394E-2</c:v>
                </c:pt>
                <c:pt idx="266">
                  <c:v>2.5405095647529394E-2</c:v>
                </c:pt>
                <c:pt idx="267">
                  <c:v>2.5405095647529394E-2</c:v>
                </c:pt>
                <c:pt idx="268">
                  <c:v>2.5405095647529394E-2</c:v>
                </c:pt>
                <c:pt idx="269">
                  <c:v>2.5410380332632966E-2</c:v>
                </c:pt>
                <c:pt idx="270">
                  <c:v>2.5410380332632966E-2</c:v>
                </c:pt>
                <c:pt idx="271">
                  <c:v>2.5410380332632966E-2</c:v>
                </c:pt>
                <c:pt idx="272">
                  <c:v>2.5410380332632966E-2</c:v>
                </c:pt>
                <c:pt idx="273">
                  <c:v>2.5410380332632966E-2</c:v>
                </c:pt>
                <c:pt idx="274">
                  <c:v>2.5410380332632966E-2</c:v>
                </c:pt>
                <c:pt idx="275">
                  <c:v>2.5547982511866685E-2</c:v>
                </c:pt>
                <c:pt idx="276">
                  <c:v>2.5547982511866685E-2</c:v>
                </c:pt>
                <c:pt idx="277">
                  <c:v>2.5547982511866685E-2</c:v>
                </c:pt>
                <c:pt idx="278">
                  <c:v>2.5732052359247831E-2</c:v>
                </c:pt>
                <c:pt idx="279">
                  <c:v>2.5732052359247831E-2</c:v>
                </c:pt>
                <c:pt idx="280">
                  <c:v>2.5732052359247831E-2</c:v>
                </c:pt>
                <c:pt idx="281">
                  <c:v>2.5732052359247831E-2</c:v>
                </c:pt>
                <c:pt idx="282">
                  <c:v>2.5732052359247831E-2</c:v>
                </c:pt>
                <c:pt idx="283">
                  <c:v>2.5732052359247831E-2</c:v>
                </c:pt>
                <c:pt idx="284">
                  <c:v>2.5749787536541412E-2</c:v>
                </c:pt>
                <c:pt idx="285">
                  <c:v>2.5835004678220148E-2</c:v>
                </c:pt>
                <c:pt idx="286">
                  <c:v>2.5847444387785287E-2</c:v>
                </c:pt>
                <c:pt idx="287">
                  <c:v>2.5847444387785287E-2</c:v>
                </c:pt>
                <c:pt idx="288">
                  <c:v>2.5847444387785287E-2</c:v>
                </c:pt>
                <c:pt idx="289">
                  <c:v>2.5847444387785287E-2</c:v>
                </c:pt>
                <c:pt idx="290">
                  <c:v>2.5847444387785287E-2</c:v>
                </c:pt>
                <c:pt idx="291">
                  <c:v>2.5847444387785287E-2</c:v>
                </c:pt>
                <c:pt idx="292">
                  <c:v>2.5859887205283497E-2</c:v>
                </c:pt>
                <c:pt idx="293">
                  <c:v>2.5859887205283497E-2</c:v>
                </c:pt>
                <c:pt idx="294">
                  <c:v>2.5859887205283497E-2</c:v>
                </c:pt>
                <c:pt idx="295">
                  <c:v>2.5859887205283497E-2</c:v>
                </c:pt>
                <c:pt idx="296">
                  <c:v>2.5859887205283497E-2</c:v>
                </c:pt>
                <c:pt idx="297">
                  <c:v>2.5859887205283497E-2</c:v>
                </c:pt>
                <c:pt idx="298">
                  <c:v>2.5872333130714742E-2</c:v>
                </c:pt>
                <c:pt idx="299">
                  <c:v>2.5872333130714742E-2</c:v>
                </c:pt>
                <c:pt idx="300">
                  <c:v>2.5872333130714742E-2</c:v>
                </c:pt>
                <c:pt idx="301">
                  <c:v>2.5872333130714742E-2</c:v>
                </c:pt>
                <c:pt idx="302">
                  <c:v>2.5872333130714742E-2</c:v>
                </c:pt>
                <c:pt idx="303">
                  <c:v>2.5872333130714742E-2</c:v>
                </c:pt>
                <c:pt idx="304">
                  <c:v>2.5902571888769051E-2</c:v>
                </c:pt>
                <c:pt idx="305">
                  <c:v>2.5902571888769051E-2</c:v>
                </c:pt>
                <c:pt idx="306">
                  <c:v>2.5902571888769051E-2</c:v>
                </c:pt>
                <c:pt idx="307">
                  <c:v>2.5902571888769051E-2</c:v>
                </c:pt>
                <c:pt idx="308">
                  <c:v>2.5902571888769051E-2</c:v>
                </c:pt>
                <c:pt idx="309">
                  <c:v>2.5902571888769051E-2</c:v>
                </c:pt>
                <c:pt idx="310">
                  <c:v>2.7344470278781174E-2</c:v>
                </c:pt>
                <c:pt idx="311">
                  <c:v>2.7654640633171731E-2</c:v>
                </c:pt>
                <c:pt idx="312">
                  <c:v>2.7654640633171731E-2</c:v>
                </c:pt>
                <c:pt idx="313">
                  <c:v>2.7654640633171731E-2</c:v>
                </c:pt>
                <c:pt idx="314">
                  <c:v>2.7654640633171731E-2</c:v>
                </c:pt>
                <c:pt idx="315">
                  <c:v>2.7654640633171731E-2</c:v>
                </c:pt>
                <c:pt idx="316">
                  <c:v>2.7654640633171731E-2</c:v>
                </c:pt>
                <c:pt idx="317">
                  <c:v>2.8014780535132996E-2</c:v>
                </c:pt>
                <c:pt idx="318">
                  <c:v>2.8096376372230461E-2</c:v>
                </c:pt>
                <c:pt idx="319">
                  <c:v>2.8166944323854776E-2</c:v>
                </c:pt>
                <c:pt idx="320">
                  <c:v>2.8168802612043825E-2</c:v>
                </c:pt>
                <c:pt idx="321">
                  <c:v>2.8168802612043825E-2</c:v>
                </c:pt>
                <c:pt idx="322">
                  <c:v>2.8168802612043825E-2</c:v>
                </c:pt>
                <c:pt idx="323">
                  <c:v>2.8168802612043825E-2</c:v>
                </c:pt>
                <c:pt idx="324">
                  <c:v>2.8168802612043825E-2</c:v>
                </c:pt>
                <c:pt idx="325">
                  <c:v>2.8168802612043825E-2</c:v>
                </c:pt>
                <c:pt idx="326">
                  <c:v>2.8256213702815877E-2</c:v>
                </c:pt>
                <c:pt idx="327">
                  <c:v>2.9765551193486256E-2</c:v>
                </c:pt>
                <c:pt idx="328">
                  <c:v>2.9798065085389139E-2</c:v>
                </c:pt>
                <c:pt idx="329">
                  <c:v>2.9978178681522541E-2</c:v>
                </c:pt>
                <c:pt idx="330">
                  <c:v>3.0120364499432617E-2</c:v>
                </c:pt>
                <c:pt idx="331">
                  <c:v>3.0128060113963656E-2</c:v>
                </c:pt>
                <c:pt idx="332">
                  <c:v>3.0228195452877776E-2</c:v>
                </c:pt>
                <c:pt idx="333">
                  <c:v>3.0228195452877776E-2</c:v>
                </c:pt>
                <c:pt idx="334">
                  <c:v>3.0228195452877776E-2</c:v>
                </c:pt>
                <c:pt idx="335">
                  <c:v>3.0287973119406772E-2</c:v>
                </c:pt>
                <c:pt idx="336">
                  <c:v>3.0287973119406772E-2</c:v>
                </c:pt>
                <c:pt idx="337">
                  <c:v>3.0287973119406772E-2</c:v>
                </c:pt>
                <c:pt idx="338">
                  <c:v>3.0291831836151584E-2</c:v>
                </c:pt>
                <c:pt idx="339">
                  <c:v>3.0305339342715343E-2</c:v>
                </c:pt>
                <c:pt idx="340">
                  <c:v>3.035360580846802E-2</c:v>
                </c:pt>
                <c:pt idx="341">
                  <c:v>3.035360580846802E-2</c:v>
                </c:pt>
                <c:pt idx="342">
                  <c:v>3.035360580846802E-2</c:v>
                </c:pt>
                <c:pt idx="343">
                  <c:v>3.0446388547176545E-2</c:v>
                </c:pt>
                <c:pt idx="344">
                  <c:v>3.0446388547176545E-2</c:v>
                </c:pt>
                <c:pt idx="345">
                  <c:v>3.0446388547176545E-2</c:v>
                </c:pt>
                <c:pt idx="346">
                  <c:v>3.0550943806746597E-2</c:v>
                </c:pt>
                <c:pt idx="347">
                  <c:v>3.0712009728497663E-2</c:v>
                </c:pt>
                <c:pt idx="348">
                  <c:v>3.1845765956504568E-2</c:v>
                </c:pt>
                <c:pt idx="349">
                  <c:v>3.2322755802660044E-2</c:v>
                </c:pt>
                <c:pt idx="350">
                  <c:v>3.2354685024653218E-2</c:v>
                </c:pt>
                <c:pt idx="351">
                  <c:v>3.3133939828618078E-2</c:v>
                </c:pt>
                <c:pt idx="352">
                  <c:v>3.4559834919017901E-2</c:v>
                </c:pt>
                <c:pt idx="353">
                  <c:v>3.458048774774819E-2</c:v>
                </c:pt>
                <c:pt idx="354">
                  <c:v>3.4648687084160176E-2</c:v>
                </c:pt>
                <c:pt idx="355">
                  <c:v>3.4797725391167225E-2</c:v>
                </c:pt>
                <c:pt idx="356">
                  <c:v>3.7203461234441376E-2</c:v>
                </c:pt>
                <c:pt idx="357">
                  <c:v>3.7276415325792581E-2</c:v>
                </c:pt>
                <c:pt idx="358">
                  <c:v>3.7659548195608489E-2</c:v>
                </c:pt>
                <c:pt idx="359">
                  <c:v>4.0451456695376781E-2</c:v>
                </c:pt>
                <c:pt idx="360">
                  <c:v>4.2602178531470816E-2</c:v>
                </c:pt>
                <c:pt idx="361">
                  <c:v>4.2993883985163989E-2</c:v>
                </c:pt>
                <c:pt idx="362">
                  <c:v>4.3178850235423991E-2</c:v>
                </c:pt>
                <c:pt idx="363">
                  <c:v>4.3759486139698753E-2</c:v>
                </c:pt>
                <c:pt idx="364">
                  <c:v>4.5791917621102782E-2</c:v>
                </c:pt>
                <c:pt idx="365">
                  <c:v>4.5842019678441648E-2</c:v>
                </c:pt>
                <c:pt idx="366">
                  <c:v>4.5908865932622861E-2</c:v>
                </c:pt>
                <c:pt idx="367">
                  <c:v>4.6553601140857118E-2</c:v>
                </c:pt>
                <c:pt idx="368">
                  <c:v>4.9203177342995369E-2</c:v>
                </c:pt>
                <c:pt idx="369">
                  <c:v>4.9455875493905968E-2</c:v>
                </c:pt>
                <c:pt idx="370">
                  <c:v>4.9515429784289716E-2</c:v>
                </c:pt>
                <c:pt idx="371">
                  <c:v>5.1993700855813091E-2</c:v>
                </c:pt>
                <c:pt idx="372">
                  <c:v>5.2585784963838048E-2</c:v>
                </c:pt>
                <c:pt idx="373">
                  <c:v>5.3495802442482698E-2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F7F-43D2-9123-4C27143BA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3386408"/>
        <c:axId val="1"/>
      </c:scatterChart>
      <c:valAx>
        <c:axId val="793386408"/>
        <c:scaling>
          <c:orientation val="minMax"/>
          <c:max val="40000"/>
          <c:min val="-1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2"/>
          <c:min val="-0.0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3386408"/>
        <c:crosses val="autoZero"/>
        <c:crossBetween val="midCat"/>
        <c:majorUnit val="0.05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V401 Cyg -- Residuals</a:t>
            </a:r>
          </a:p>
        </c:rich>
      </c:tx>
      <c:layout>
        <c:manualLayout>
          <c:xMode val="edge"/>
          <c:yMode val="edge"/>
          <c:x val="0.35867768595041322"/>
          <c:y val="3.66666666666666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61983471074381"/>
          <c:y val="0.14666714409877638"/>
          <c:w val="0.82809917355371898"/>
          <c:h val="0.60666864149948407"/>
        </c:manualLayout>
      </c:layout>
      <c:scatterChart>
        <c:scatterStyle val="lineMarker"/>
        <c:varyColors val="0"/>
        <c:ser>
          <c:idx val="1"/>
          <c:order val="0"/>
          <c:tx>
            <c:strRef>
              <c:f>Active!$U$20</c:f>
              <c:strCache>
                <c:ptCount val="1"/>
                <c:pt idx="0">
                  <c:v>Residuals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Active!$F$21:$F$923</c:f>
              <c:numCache>
                <c:formatCode>General</c:formatCode>
                <c:ptCount val="903"/>
                <c:pt idx="0">
                  <c:v>-25736</c:v>
                </c:pt>
                <c:pt idx="1">
                  <c:v>-25175</c:v>
                </c:pt>
                <c:pt idx="2">
                  <c:v>-25174.5</c:v>
                </c:pt>
                <c:pt idx="3">
                  <c:v>-22115</c:v>
                </c:pt>
                <c:pt idx="4">
                  <c:v>-22114.5</c:v>
                </c:pt>
                <c:pt idx="5">
                  <c:v>-19005</c:v>
                </c:pt>
                <c:pt idx="6">
                  <c:v>-18899</c:v>
                </c:pt>
                <c:pt idx="7">
                  <c:v>-18887</c:v>
                </c:pt>
                <c:pt idx="8">
                  <c:v>-18798</c:v>
                </c:pt>
                <c:pt idx="9">
                  <c:v>-18798</c:v>
                </c:pt>
                <c:pt idx="10">
                  <c:v>-18437</c:v>
                </c:pt>
                <c:pt idx="11">
                  <c:v>-17931</c:v>
                </c:pt>
                <c:pt idx="12">
                  <c:v>-17715</c:v>
                </c:pt>
                <c:pt idx="13">
                  <c:v>-17603</c:v>
                </c:pt>
                <c:pt idx="14">
                  <c:v>-17061</c:v>
                </c:pt>
                <c:pt idx="15">
                  <c:v>-17016</c:v>
                </c:pt>
                <c:pt idx="16">
                  <c:v>-16673</c:v>
                </c:pt>
                <c:pt idx="17">
                  <c:v>-16649</c:v>
                </c:pt>
                <c:pt idx="18">
                  <c:v>-16649</c:v>
                </c:pt>
                <c:pt idx="19">
                  <c:v>-16508</c:v>
                </c:pt>
                <c:pt idx="20">
                  <c:v>-16469</c:v>
                </c:pt>
                <c:pt idx="21">
                  <c:v>-15846</c:v>
                </c:pt>
                <c:pt idx="22">
                  <c:v>-15841</c:v>
                </c:pt>
                <c:pt idx="23">
                  <c:v>-15810</c:v>
                </c:pt>
                <c:pt idx="24">
                  <c:v>-15798</c:v>
                </c:pt>
                <c:pt idx="25">
                  <c:v>-15786</c:v>
                </c:pt>
                <c:pt idx="26">
                  <c:v>-15738</c:v>
                </c:pt>
                <c:pt idx="27">
                  <c:v>-15690</c:v>
                </c:pt>
                <c:pt idx="28">
                  <c:v>-15293</c:v>
                </c:pt>
                <c:pt idx="29">
                  <c:v>-15194</c:v>
                </c:pt>
                <c:pt idx="30">
                  <c:v>-15129</c:v>
                </c:pt>
                <c:pt idx="31">
                  <c:v>-15127</c:v>
                </c:pt>
                <c:pt idx="32">
                  <c:v>-15127</c:v>
                </c:pt>
                <c:pt idx="33">
                  <c:v>-15086</c:v>
                </c:pt>
                <c:pt idx="34">
                  <c:v>-14883</c:v>
                </c:pt>
                <c:pt idx="35">
                  <c:v>-14631</c:v>
                </c:pt>
                <c:pt idx="36">
                  <c:v>-14586</c:v>
                </c:pt>
                <c:pt idx="37">
                  <c:v>-14585.5</c:v>
                </c:pt>
                <c:pt idx="38">
                  <c:v>-14576</c:v>
                </c:pt>
                <c:pt idx="39">
                  <c:v>-14571</c:v>
                </c:pt>
                <c:pt idx="40">
                  <c:v>-14571</c:v>
                </c:pt>
                <c:pt idx="41">
                  <c:v>-14528</c:v>
                </c:pt>
                <c:pt idx="42">
                  <c:v>-14427</c:v>
                </c:pt>
                <c:pt idx="43">
                  <c:v>-14135</c:v>
                </c:pt>
                <c:pt idx="44">
                  <c:v>-12794</c:v>
                </c:pt>
                <c:pt idx="45">
                  <c:v>-12794</c:v>
                </c:pt>
                <c:pt idx="46">
                  <c:v>-12093</c:v>
                </c:pt>
                <c:pt idx="47">
                  <c:v>-12057</c:v>
                </c:pt>
                <c:pt idx="48">
                  <c:v>-12055</c:v>
                </c:pt>
                <c:pt idx="49">
                  <c:v>-12050</c:v>
                </c:pt>
                <c:pt idx="50">
                  <c:v>-12045</c:v>
                </c:pt>
                <c:pt idx="51">
                  <c:v>-12045</c:v>
                </c:pt>
                <c:pt idx="52">
                  <c:v>-12041.5</c:v>
                </c:pt>
                <c:pt idx="53">
                  <c:v>-12038</c:v>
                </c:pt>
                <c:pt idx="54">
                  <c:v>-11997</c:v>
                </c:pt>
                <c:pt idx="55">
                  <c:v>-11990</c:v>
                </c:pt>
                <c:pt idx="56">
                  <c:v>-11909.5</c:v>
                </c:pt>
                <c:pt idx="57">
                  <c:v>-11896</c:v>
                </c:pt>
                <c:pt idx="58">
                  <c:v>-11382.5</c:v>
                </c:pt>
                <c:pt idx="59">
                  <c:v>-10826</c:v>
                </c:pt>
                <c:pt idx="60">
                  <c:v>-10790</c:v>
                </c:pt>
                <c:pt idx="61">
                  <c:v>-6524</c:v>
                </c:pt>
                <c:pt idx="62">
                  <c:v>-6479.5</c:v>
                </c:pt>
                <c:pt idx="63">
                  <c:v>-6455.5</c:v>
                </c:pt>
                <c:pt idx="64">
                  <c:v>-6339</c:v>
                </c:pt>
                <c:pt idx="65">
                  <c:v>-4597</c:v>
                </c:pt>
                <c:pt idx="66">
                  <c:v>-4597</c:v>
                </c:pt>
                <c:pt idx="67">
                  <c:v>-4597</c:v>
                </c:pt>
                <c:pt idx="68">
                  <c:v>-3933</c:v>
                </c:pt>
                <c:pt idx="69">
                  <c:v>-3932.5</c:v>
                </c:pt>
                <c:pt idx="70">
                  <c:v>-2170.5</c:v>
                </c:pt>
                <c:pt idx="71">
                  <c:v>-2083</c:v>
                </c:pt>
                <c:pt idx="72">
                  <c:v>-1566.5</c:v>
                </c:pt>
                <c:pt idx="73">
                  <c:v>-1544</c:v>
                </c:pt>
                <c:pt idx="74">
                  <c:v>-1467</c:v>
                </c:pt>
                <c:pt idx="75">
                  <c:v>-1412</c:v>
                </c:pt>
                <c:pt idx="76">
                  <c:v>-1215</c:v>
                </c:pt>
                <c:pt idx="77">
                  <c:v>-1215</c:v>
                </c:pt>
                <c:pt idx="78">
                  <c:v>-1056</c:v>
                </c:pt>
                <c:pt idx="79">
                  <c:v>-780</c:v>
                </c:pt>
                <c:pt idx="80">
                  <c:v>-696.5</c:v>
                </c:pt>
                <c:pt idx="81">
                  <c:v>-696.5</c:v>
                </c:pt>
                <c:pt idx="82">
                  <c:v>-248</c:v>
                </c:pt>
                <c:pt idx="83">
                  <c:v>-176.5</c:v>
                </c:pt>
                <c:pt idx="84">
                  <c:v>-137</c:v>
                </c:pt>
                <c:pt idx="85">
                  <c:v>-125</c:v>
                </c:pt>
                <c:pt idx="86">
                  <c:v>-68.5</c:v>
                </c:pt>
                <c:pt idx="87">
                  <c:v>-25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363</c:v>
                </c:pt>
                <c:pt idx="92">
                  <c:v>1138.5</c:v>
                </c:pt>
                <c:pt idx="93">
                  <c:v>1166</c:v>
                </c:pt>
                <c:pt idx="94">
                  <c:v>1686</c:v>
                </c:pt>
                <c:pt idx="95">
                  <c:v>1854</c:v>
                </c:pt>
                <c:pt idx="96">
                  <c:v>2225</c:v>
                </c:pt>
                <c:pt idx="97">
                  <c:v>2949</c:v>
                </c:pt>
                <c:pt idx="98">
                  <c:v>3584</c:v>
                </c:pt>
                <c:pt idx="99">
                  <c:v>4380</c:v>
                </c:pt>
                <c:pt idx="100">
                  <c:v>6037.5</c:v>
                </c:pt>
                <c:pt idx="101">
                  <c:v>6053</c:v>
                </c:pt>
                <c:pt idx="102">
                  <c:v>6089</c:v>
                </c:pt>
                <c:pt idx="103">
                  <c:v>6214</c:v>
                </c:pt>
                <c:pt idx="104">
                  <c:v>6222.5</c:v>
                </c:pt>
                <c:pt idx="105">
                  <c:v>6234.5</c:v>
                </c:pt>
                <c:pt idx="106">
                  <c:v>6238</c:v>
                </c:pt>
                <c:pt idx="107">
                  <c:v>6617.5</c:v>
                </c:pt>
                <c:pt idx="108">
                  <c:v>6681</c:v>
                </c:pt>
                <c:pt idx="109">
                  <c:v>6681</c:v>
                </c:pt>
                <c:pt idx="110">
                  <c:v>6732.5</c:v>
                </c:pt>
                <c:pt idx="111">
                  <c:v>6741</c:v>
                </c:pt>
                <c:pt idx="112">
                  <c:v>6753</c:v>
                </c:pt>
                <c:pt idx="113">
                  <c:v>6811.5</c:v>
                </c:pt>
                <c:pt idx="114">
                  <c:v>6825</c:v>
                </c:pt>
                <c:pt idx="115">
                  <c:v>6869.5</c:v>
                </c:pt>
                <c:pt idx="116">
                  <c:v>7292</c:v>
                </c:pt>
                <c:pt idx="117">
                  <c:v>7300.5</c:v>
                </c:pt>
                <c:pt idx="118">
                  <c:v>7304</c:v>
                </c:pt>
                <c:pt idx="119">
                  <c:v>7333</c:v>
                </c:pt>
                <c:pt idx="120">
                  <c:v>7345</c:v>
                </c:pt>
                <c:pt idx="121">
                  <c:v>7448</c:v>
                </c:pt>
                <c:pt idx="122">
                  <c:v>7472</c:v>
                </c:pt>
                <c:pt idx="123">
                  <c:v>7583</c:v>
                </c:pt>
                <c:pt idx="124">
                  <c:v>7902</c:v>
                </c:pt>
                <c:pt idx="125">
                  <c:v>8006</c:v>
                </c:pt>
                <c:pt idx="126">
                  <c:v>8627</c:v>
                </c:pt>
                <c:pt idx="127">
                  <c:v>8663</c:v>
                </c:pt>
                <c:pt idx="128">
                  <c:v>8735</c:v>
                </c:pt>
                <c:pt idx="129">
                  <c:v>10337</c:v>
                </c:pt>
                <c:pt idx="130">
                  <c:v>10441</c:v>
                </c:pt>
                <c:pt idx="131">
                  <c:v>11068</c:v>
                </c:pt>
                <c:pt idx="132">
                  <c:v>12867.5</c:v>
                </c:pt>
                <c:pt idx="133">
                  <c:v>12967</c:v>
                </c:pt>
                <c:pt idx="134">
                  <c:v>12970.5</c:v>
                </c:pt>
                <c:pt idx="135">
                  <c:v>12972</c:v>
                </c:pt>
                <c:pt idx="136">
                  <c:v>13463</c:v>
                </c:pt>
                <c:pt idx="137">
                  <c:v>13562.5</c:v>
                </c:pt>
                <c:pt idx="138">
                  <c:v>13570</c:v>
                </c:pt>
                <c:pt idx="139">
                  <c:v>14263</c:v>
                </c:pt>
                <c:pt idx="140">
                  <c:v>14820.5</c:v>
                </c:pt>
                <c:pt idx="141">
                  <c:v>14870</c:v>
                </c:pt>
                <c:pt idx="142">
                  <c:v>14927</c:v>
                </c:pt>
                <c:pt idx="143">
                  <c:v>15260</c:v>
                </c:pt>
                <c:pt idx="144">
                  <c:v>15533</c:v>
                </c:pt>
                <c:pt idx="145">
                  <c:v>15538</c:v>
                </c:pt>
                <c:pt idx="146">
                  <c:v>15553</c:v>
                </c:pt>
                <c:pt idx="147">
                  <c:v>15580</c:v>
                </c:pt>
                <c:pt idx="148">
                  <c:v>16053</c:v>
                </c:pt>
                <c:pt idx="149">
                  <c:v>16071</c:v>
                </c:pt>
                <c:pt idx="150">
                  <c:v>16167.5</c:v>
                </c:pt>
                <c:pt idx="151">
                  <c:v>16173</c:v>
                </c:pt>
                <c:pt idx="152">
                  <c:v>16214</c:v>
                </c:pt>
                <c:pt idx="153">
                  <c:v>16281</c:v>
                </c:pt>
                <c:pt idx="154">
                  <c:v>16615.5</c:v>
                </c:pt>
                <c:pt idx="155">
                  <c:v>16620.5</c:v>
                </c:pt>
                <c:pt idx="156">
                  <c:v>16641</c:v>
                </c:pt>
                <c:pt idx="157">
                  <c:v>16643</c:v>
                </c:pt>
                <c:pt idx="158">
                  <c:v>16644.5</c:v>
                </c:pt>
                <c:pt idx="159">
                  <c:v>16667</c:v>
                </c:pt>
                <c:pt idx="160">
                  <c:v>16672</c:v>
                </c:pt>
                <c:pt idx="161">
                  <c:v>16693</c:v>
                </c:pt>
                <c:pt idx="162">
                  <c:v>16720</c:v>
                </c:pt>
                <c:pt idx="163">
                  <c:v>16730.5</c:v>
                </c:pt>
                <c:pt idx="164">
                  <c:v>16730.5</c:v>
                </c:pt>
                <c:pt idx="165">
                  <c:v>16780</c:v>
                </c:pt>
                <c:pt idx="166">
                  <c:v>16787</c:v>
                </c:pt>
                <c:pt idx="167">
                  <c:v>16792</c:v>
                </c:pt>
                <c:pt idx="168">
                  <c:v>16845</c:v>
                </c:pt>
                <c:pt idx="169">
                  <c:v>16848.5</c:v>
                </c:pt>
                <c:pt idx="170">
                  <c:v>16852</c:v>
                </c:pt>
                <c:pt idx="171">
                  <c:v>16862.5</c:v>
                </c:pt>
                <c:pt idx="172">
                  <c:v>17272.5</c:v>
                </c:pt>
                <c:pt idx="173">
                  <c:v>17307</c:v>
                </c:pt>
                <c:pt idx="174">
                  <c:v>17310.5</c:v>
                </c:pt>
                <c:pt idx="175">
                  <c:v>17319</c:v>
                </c:pt>
                <c:pt idx="176">
                  <c:v>17327.5</c:v>
                </c:pt>
                <c:pt idx="177">
                  <c:v>17343</c:v>
                </c:pt>
                <c:pt idx="178">
                  <c:v>17430.5</c:v>
                </c:pt>
                <c:pt idx="179">
                  <c:v>17452.5</c:v>
                </c:pt>
                <c:pt idx="180">
                  <c:v>17452.5</c:v>
                </c:pt>
                <c:pt idx="181">
                  <c:v>17484</c:v>
                </c:pt>
                <c:pt idx="182">
                  <c:v>17786</c:v>
                </c:pt>
                <c:pt idx="183">
                  <c:v>17807</c:v>
                </c:pt>
                <c:pt idx="184">
                  <c:v>17855</c:v>
                </c:pt>
                <c:pt idx="185">
                  <c:v>17890</c:v>
                </c:pt>
                <c:pt idx="186">
                  <c:v>17890.5</c:v>
                </c:pt>
                <c:pt idx="187">
                  <c:v>17890.5</c:v>
                </c:pt>
                <c:pt idx="188">
                  <c:v>17890.5</c:v>
                </c:pt>
                <c:pt idx="189">
                  <c:v>18005</c:v>
                </c:pt>
                <c:pt idx="190">
                  <c:v>18087.5</c:v>
                </c:pt>
                <c:pt idx="191">
                  <c:v>18087.5</c:v>
                </c:pt>
                <c:pt idx="192">
                  <c:v>18099.5</c:v>
                </c:pt>
                <c:pt idx="193">
                  <c:v>18494.5</c:v>
                </c:pt>
                <c:pt idx="194">
                  <c:v>18494.5</c:v>
                </c:pt>
                <c:pt idx="195">
                  <c:v>18494.5</c:v>
                </c:pt>
                <c:pt idx="196">
                  <c:v>18495</c:v>
                </c:pt>
                <c:pt idx="197">
                  <c:v>18606</c:v>
                </c:pt>
                <c:pt idx="198">
                  <c:v>18609.5</c:v>
                </c:pt>
                <c:pt idx="199">
                  <c:v>18618</c:v>
                </c:pt>
                <c:pt idx="200">
                  <c:v>18651</c:v>
                </c:pt>
                <c:pt idx="201">
                  <c:v>18710.5</c:v>
                </c:pt>
                <c:pt idx="202">
                  <c:v>18710.5</c:v>
                </c:pt>
                <c:pt idx="203">
                  <c:v>18710.5</c:v>
                </c:pt>
                <c:pt idx="204">
                  <c:v>19069.5</c:v>
                </c:pt>
                <c:pt idx="205">
                  <c:v>19081.5</c:v>
                </c:pt>
                <c:pt idx="206">
                  <c:v>19105.5</c:v>
                </c:pt>
                <c:pt idx="207">
                  <c:v>19114</c:v>
                </c:pt>
                <c:pt idx="208">
                  <c:v>19122.5</c:v>
                </c:pt>
                <c:pt idx="209">
                  <c:v>19122.5</c:v>
                </c:pt>
                <c:pt idx="210">
                  <c:v>19153.5</c:v>
                </c:pt>
                <c:pt idx="211">
                  <c:v>19153.5</c:v>
                </c:pt>
                <c:pt idx="212">
                  <c:v>19257</c:v>
                </c:pt>
                <c:pt idx="213">
                  <c:v>19282</c:v>
                </c:pt>
                <c:pt idx="214">
                  <c:v>19282</c:v>
                </c:pt>
                <c:pt idx="215">
                  <c:v>19282</c:v>
                </c:pt>
                <c:pt idx="216">
                  <c:v>19285</c:v>
                </c:pt>
                <c:pt idx="217">
                  <c:v>19297</c:v>
                </c:pt>
                <c:pt idx="218">
                  <c:v>19314.5</c:v>
                </c:pt>
                <c:pt idx="219">
                  <c:v>19321.5</c:v>
                </c:pt>
                <c:pt idx="220">
                  <c:v>19321.5</c:v>
                </c:pt>
                <c:pt idx="221">
                  <c:v>19321.5</c:v>
                </c:pt>
                <c:pt idx="222">
                  <c:v>19337</c:v>
                </c:pt>
                <c:pt idx="223">
                  <c:v>19746</c:v>
                </c:pt>
                <c:pt idx="224">
                  <c:v>19754</c:v>
                </c:pt>
                <c:pt idx="225">
                  <c:v>19770</c:v>
                </c:pt>
                <c:pt idx="226">
                  <c:v>19805.5</c:v>
                </c:pt>
                <c:pt idx="227">
                  <c:v>19824.5</c:v>
                </c:pt>
                <c:pt idx="228">
                  <c:v>19824.5</c:v>
                </c:pt>
                <c:pt idx="229">
                  <c:v>19854</c:v>
                </c:pt>
                <c:pt idx="230">
                  <c:v>19871</c:v>
                </c:pt>
                <c:pt idx="231">
                  <c:v>19896.5</c:v>
                </c:pt>
                <c:pt idx="232">
                  <c:v>19896.5</c:v>
                </c:pt>
                <c:pt idx="233">
                  <c:v>19914</c:v>
                </c:pt>
                <c:pt idx="234">
                  <c:v>19951.5</c:v>
                </c:pt>
                <c:pt idx="235">
                  <c:v>19951.5</c:v>
                </c:pt>
                <c:pt idx="236">
                  <c:v>19989</c:v>
                </c:pt>
                <c:pt idx="237">
                  <c:v>20013</c:v>
                </c:pt>
                <c:pt idx="238">
                  <c:v>20364.5</c:v>
                </c:pt>
                <c:pt idx="239">
                  <c:v>20432</c:v>
                </c:pt>
                <c:pt idx="240">
                  <c:v>20460.5</c:v>
                </c:pt>
                <c:pt idx="241">
                  <c:v>20461</c:v>
                </c:pt>
                <c:pt idx="242">
                  <c:v>20462</c:v>
                </c:pt>
                <c:pt idx="243">
                  <c:v>20473</c:v>
                </c:pt>
                <c:pt idx="244">
                  <c:v>20476.5</c:v>
                </c:pt>
                <c:pt idx="245">
                  <c:v>20492</c:v>
                </c:pt>
                <c:pt idx="246">
                  <c:v>20495.5</c:v>
                </c:pt>
                <c:pt idx="247">
                  <c:v>20497</c:v>
                </c:pt>
                <c:pt idx="248">
                  <c:v>20523</c:v>
                </c:pt>
                <c:pt idx="249">
                  <c:v>20524.5</c:v>
                </c:pt>
                <c:pt idx="250">
                  <c:v>20533</c:v>
                </c:pt>
                <c:pt idx="251">
                  <c:v>20533</c:v>
                </c:pt>
                <c:pt idx="252">
                  <c:v>20533</c:v>
                </c:pt>
                <c:pt idx="253">
                  <c:v>20540</c:v>
                </c:pt>
                <c:pt idx="254">
                  <c:v>20548.5</c:v>
                </c:pt>
                <c:pt idx="255">
                  <c:v>20554</c:v>
                </c:pt>
                <c:pt idx="256">
                  <c:v>20554</c:v>
                </c:pt>
                <c:pt idx="257">
                  <c:v>20557</c:v>
                </c:pt>
                <c:pt idx="258">
                  <c:v>20560.5</c:v>
                </c:pt>
                <c:pt idx="259">
                  <c:v>20617</c:v>
                </c:pt>
                <c:pt idx="260">
                  <c:v>21003.5</c:v>
                </c:pt>
                <c:pt idx="261">
                  <c:v>21036</c:v>
                </c:pt>
                <c:pt idx="262">
                  <c:v>21183.5</c:v>
                </c:pt>
                <c:pt idx="263">
                  <c:v>21189</c:v>
                </c:pt>
                <c:pt idx="264">
                  <c:v>21707.5</c:v>
                </c:pt>
                <c:pt idx="265">
                  <c:v>21707.5</c:v>
                </c:pt>
                <c:pt idx="266">
                  <c:v>21707.5</c:v>
                </c:pt>
                <c:pt idx="267">
                  <c:v>21707.5</c:v>
                </c:pt>
                <c:pt idx="268">
                  <c:v>21707.5</c:v>
                </c:pt>
                <c:pt idx="269">
                  <c:v>21709</c:v>
                </c:pt>
                <c:pt idx="270">
                  <c:v>21709</c:v>
                </c:pt>
                <c:pt idx="271">
                  <c:v>21709</c:v>
                </c:pt>
                <c:pt idx="272">
                  <c:v>21709</c:v>
                </c:pt>
                <c:pt idx="273">
                  <c:v>21709</c:v>
                </c:pt>
                <c:pt idx="274">
                  <c:v>21709</c:v>
                </c:pt>
                <c:pt idx="275">
                  <c:v>21748</c:v>
                </c:pt>
                <c:pt idx="276">
                  <c:v>21748</c:v>
                </c:pt>
                <c:pt idx="277">
                  <c:v>21748</c:v>
                </c:pt>
                <c:pt idx="278">
                  <c:v>21800</c:v>
                </c:pt>
                <c:pt idx="279">
                  <c:v>21800</c:v>
                </c:pt>
                <c:pt idx="280">
                  <c:v>21800</c:v>
                </c:pt>
                <c:pt idx="281">
                  <c:v>21800</c:v>
                </c:pt>
                <c:pt idx="282">
                  <c:v>21800</c:v>
                </c:pt>
                <c:pt idx="283">
                  <c:v>21800</c:v>
                </c:pt>
                <c:pt idx="284">
                  <c:v>21805</c:v>
                </c:pt>
                <c:pt idx="285">
                  <c:v>21829</c:v>
                </c:pt>
                <c:pt idx="286">
                  <c:v>21832.5</c:v>
                </c:pt>
                <c:pt idx="287">
                  <c:v>21832.5</c:v>
                </c:pt>
                <c:pt idx="288">
                  <c:v>21832.5</c:v>
                </c:pt>
                <c:pt idx="289">
                  <c:v>21832.5</c:v>
                </c:pt>
                <c:pt idx="290">
                  <c:v>21832.5</c:v>
                </c:pt>
                <c:pt idx="291">
                  <c:v>21832.5</c:v>
                </c:pt>
                <c:pt idx="292">
                  <c:v>21836</c:v>
                </c:pt>
                <c:pt idx="293">
                  <c:v>21836</c:v>
                </c:pt>
                <c:pt idx="294">
                  <c:v>21836</c:v>
                </c:pt>
                <c:pt idx="295">
                  <c:v>21836</c:v>
                </c:pt>
                <c:pt idx="296">
                  <c:v>21836</c:v>
                </c:pt>
                <c:pt idx="297">
                  <c:v>21836</c:v>
                </c:pt>
                <c:pt idx="298">
                  <c:v>21839.5</c:v>
                </c:pt>
                <c:pt idx="299">
                  <c:v>21839.5</c:v>
                </c:pt>
                <c:pt idx="300">
                  <c:v>21839.5</c:v>
                </c:pt>
                <c:pt idx="301">
                  <c:v>21839.5</c:v>
                </c:pt>
                <c:pt idx="302">
                  <c:v>21839.5</c:v>
                </c:pt>
                <c:pt idx="303">
                  <c:v>21839.5</c:v>
                </c:pt>
                <c:pt idx="304">
                  <c:v>21848</c:v>
                </c:pt>
                <c:pt idx="305">
                  <c:v>21848</c:v>
                </c:pt>
                <c:pt idx="306">
                  <c:v>21848</c:v>
                </c:pt>
                <c:pt idx="307">
                  <c:v>21848</c:v>
                </c:pt>
                <c:pt idx="308">
                  <c:v>21848</c:v>
                </c:pt>
                <c:pt idx="309">
                  <c:v>21848</c:v>
                </c:pt>
                <c:pt idx="310">
                  <c:v>22247.5</c:v>
                </c:pt>
                <c:pt idx="311">
                  <c:v>22332</c:v>
                </c:pt>
                <c:pt idx="312">
                  <c:v>22332</c:v>
                </c:pt>
                <c:pt idx="313">
                  <c:v>22332</c:v>
                </c:pt>
                <c:pt idx="314">
                  <c:v>22332</c:v>
                </c:pt>
                <c:pt idx="315">
                  <c:v>22332</c:v>
                </c:pt>
                <c:pt idx="316">
                  <c:v>22332</c:v>
                </c:pt>
                <c:pt idx="317">
                  <c:v>22429.5</c:v>
                </c:pt>
                <c:pt idx="318">
                  <c:v>22451.5</c:v>
                </c:pt>
                <c:pt idx="319">
                  <c:v>22470.5</c:v>
                </c:pt>
                <c:pt idx="320">
                  <c:v>22471</c:v>
                </c:pt>
                <c:pt idx="321">
                  <c:v>22471</c:v>
                </c:pt>
                <c:pt idx="322">
                  <c:v>22471</c:v>
                </c:pt>
                <c:pt idx="323">
                  <c:v>22471</c:v>
                </c:pt>
                <c:pt idx="324">
                  <c:v>22471</c:v>
                </c:pt>
                <c:pt idx="325">
                  <c:v>22471</c:v>
                </c:pt>
                <c:pt idx="326">
                  <c:v>22494.5</c:v>
                </c:pt>
                <c:pt idx="327">
                  <c:v>22894.5</c:v>
                </c:pt>
                <c:pt idx="328">
                  <c:v>22903</c:v>
                </c:pt>
                <c:pt idx="329">
                  <c:v>22950</c:v>
                </c:pt>
                <c:pt idx="330">
                  <c:v>22987</c:v>
                </c:pt>
                <c:pt idx="331">
                  <c:v>22989</c:v>
                </c:pt>
                <c:pt idx="332">
                  <c:v>23015</c:v>
                </c:pt>
                <c:pt idx="333">
                  <c:v>23015</c:v>
                </c:pt>
                <c:pt idx="334">
                  <c:v>23015</c:v>
                </c:pt>
                <c:pt idx="335">
                  <c:v>23030.5</c:v>
                </c:pt>
                <c:pt idx="336">
                  <c:v>23030.5</c:v>
                </c:pt>
                <c:pt idx="337">
                  <c:v>23030.5</c:v>
                </c:pt>
                <c:pt idx="338">
                  <c:v>23031.5</c:v>
                </c:pt>
                <c:pt idx="339">
                  <c:v>23035</c:v>
                </c:pt>
                <c:pt idx="340">
                  <c:v>23047.5</c:v>
                </c:pt>
                <c:pt idx="341">
                  <c:v>23047.5</c:v>
                </c:pt>
                <c:pt idx="342">
                  <c:v>23047.5</c:v>
                </c:pt>
                <c:pt idx="343">
                  <c:v>23071.5</c:v>
                </c:pt>
                <c:pt idx="344">
                  <c:v>23071.5</c:v>
                </c:pt>
                <c:pt idx="345">
                  <c:v>23071.5</c:v>
                </c:pt>
                <c:pt idx="346">
                  <c:v>23098.5</c:v>
                </c:pt>
                <c:pt idx="347">
                  <c:v>23140</c:v>
                </c:pt>
                <c:pt idx="348">
                  <c:v>23429</c:v>
                </c:pt>
                <c:pt idx="349">
                  <c:v>23549</c:v>
                </c:pt>
                <c:pt idx="350">
                  <c:v>23557</c:v>
                </c:pt>
                <c:pt idx="351">
                  <c:v>23751</c:v>
                </c:pt>
                <c:pt idx="352">
                  <c:v>24100</c:v>
                </c:pt>
                <c:pt idx="353">
                  <c:v>24105</c:v>
                </c:pt>
                <c:pt idx="354">
                  <c:v>24121.5</c:v>
                </c:pt>
                <c:pt idx="355">
                  <c:v>24157.5</c:v>
                </c:pt>
                <c:pt idx="356">
                  <c:v>24728</c:v>
                </c:pt>
                <c:pt idx="357">
                  <c:v>24745</c:v>
                </c:pt>
                <c:pt idx="358">
                  <c:v>24834</c:v>
                </c:pt>
                <c:pt idx="359">
                  <c:v>25469</c:v>
                </c:pt>
                <c:pt idx="360">
                  <c:v>25943</c:v>
                </c:pt>
                <c:pt idx="361">
                  <c:v>26028</c:v>
                </c:pt>
                <c:pt idx="362">
                  <c:v>26068</c:v>
                </c:pt>
                <c:pt idx="363">
                  <c:v>26193</c:v>
                </c:pt>
                <c:pt idx="364">
                  <c:v>26624</c:v>
                </c:pt>
                <c:pt idx="365">
                  <c:v>26634.5</c:v>
                </c:pt>
                <c:pt idx="366">
                  <c:v>26648.5</c:v>
                </c:pt>
                <c:pt idx="367">
                  <c:v>26783</c:v>
                </c:pt>
                <c:pt idx="368">
                  <c:v>27326</c:v>
                </c:pt>
                <c:pt idx="369">
                  <c:v>27377</c:v>
                </c:pt>
                <c:pt idx="370">
                  <c:v>27389</c:v>
                </c:pt>
                <c:pt idx="371">
                  <c:v>27882</c:v>
                </c:pt>
                <c:pt idx="372">
                  <c:v>27998</c:v>
                </c:pt>
                <c:pt idx="373">
                  <c:v>28175</c:v>
                </c:pt>
              </c:numCache>
            </c:numRef>
          </c:xVal>
          <c:yVal>
            <c:numRef>
              <c:f>Active!$U$21:$U$923</c:f>
              <c:numCache>
                <c:formatCode>General</c:formatCode>
                <c:ptCount val="903"/>
                <c:pt idx="0">
                  <c:v>-8.7407595254129777E-2</c:v>
                </c:pt>
                <c:pt idx="1">
                  <c:v>-9.2713220368594973E-2</c:v>
                </c:pt>
                <c:pt idx="2">
                  <c:v>-8.0070034618126118E-2</c:v>
                </c:pt>
                <c:pt idx="3">
                  <c:v>-6.5604028103139977E-2</c:v>
                </c:pt>
                <c:pt idx="4">
                  <c:v>-6.6961230526380783E-2</c:v>
                </c:pt>
                <c:pt idx="5">
                  <c:v>-7.7629837257218712E-2</c:v>
                </c:pt>
                <c:pt idx="6">
                  <c:v>-5.9441806740763076E-2</c:v>
                </c:pt>
                <c:pt idx="7">
                  <c:v>-6.5024473482461043E-2</c:v>
                </c:pt>
                <c:pt idx="8">
                  <c:v>-7.2680392076551303E-2</c:v>
                </c:pt>
                <c:pt idx="9">
                  <c:v>-5.1680392075911019E-2</c:v>
                </c:pt>
                <c:pt idx="10">
                  <c:v>-6.8900849182486137E-2</c:v>
                </c:pt>
                <c:pt idx="11">
                  <c:v>-3.2894315681124886E-2</c:v>
                </c:pt>
                <c:pt idx="12">
                  <c:v>-3.244095414643125E-2</c:v>
                </c:pt>
                <c:pt idx="13">
                  <c:v>-6.8580908282222644E-2</c:v>
                </c:pt>
                <c:pt idx="14">
                  <c:v>-5.944600933138118E-2</c:v>
                </c:pt>
                <c:pt idx="15">
                  <c:v>-8.4652182233502654E-2</c:v>
                </c:pt>
                <c:pt idx="16">
                  <c:v>-8.7151671314424695E-2</c:v>
                </c:pt>
                <c:pt idx="17">
                  <c:v>-8.5330595465635178E-2</c:v>
                </c:pt>
                <c:pt idx="18">
                  <c:v>-7.2330595466624709E-2</c:v>
                </c:pt>
                <c:pt idx="19">
                  <c:v>-6.6259726107867817E-2</c:v>
                </c:pt>
                <c:pt idx="20">
                  <c:v>-5.7177184688886662E-2</c:v>
                </c:pt>
                <c:pt idx="21">
                  <c:v>-4.0193007578521373E-2</c:v>
                </c:pt>
                <c:pt idx="22">
                  <c:v>-4.8772987141650528E-2</c:v>
                </c:pt>
                <c:pt idx="23">
                  <c:v>-5.4969002027194971E-2</c:v>
                </c:pt>
                <c:pt idx="24">
                  <c:v>-6.456107324099325E-2</c:v>
                </c:pt>
                <c:pt idx="25">
                  <c:v>-3.4153180987988585E-2</c:v>
                </c:pt>
                <c:pt idx="26">
                  <c:v>-5.9521977335705439E-2</c:v>
                </c:pt>
                <c:pt idx="27">
                  <c:v>-3.6891358218766018E-2</c:v>
                </c:pt>
                <c:pt idx="28">
                  <c:v>-5.9177190045458156E-2</c:v>
                </c:pt>
                <c:pt idx="29">
                  <c:v>-7.007585575645961E-2</c:v>
                </c:pt>
                <c:pt idx="30">
                  <c:v>-3.7626837025301924E-2</c:v>
                </c:pt>
                <c:pt idx="31">
                  <c:v>-7.1059191909622066E-2</c:v>
                </c:pt>
                <c:pt idx="32">
                  <c:v>-5.3059191905954983E-2</c:v>
                </c:pt>
                <c:pt idx="33">
                  <c:v>-3.1422690669413625E-2</c:v>
                </c:pt>
                <c:pt idx="34">
                  <c:v>-5.4814102031879086E-2</c:v>
                </c:pt>
                <c:pt idx="35">
                  <c:v>-6.2314537126765185E-2</c:v>
                </c:pt>
                <c:pt idx="36">
                  <c:v>-7.0548453088592034E-2</c:v>
                </c:pt>
                <c:pt idx="37">
                  <c:v>-6.0906610600084912E-2</c:v>
                </c:pt>
                <c:pt idx="38">
                  <c:v>-6.3711615291096688E-2</c:v>
                </c:pt>
                <c:pt idx="39">
                  <c:v>-6.2293205910475227E-2</c:v>
                </c:pt>
                <c:pt idx="40">
                  <c:v>-4.1293205909834943E-2</c:v>
                </c:pt>
                <c:pt idx="41">
                  <c:v>-8.3095147045890619E-2</c:v>
                </c:pt>
                <c:pt idx="42">
                  <c:v>-5.9445737471786372E-2</c:v>
                </c:pt>
                <c:pt idx="43">
                  <c:v>-6.9632298769096462E-2</c:v>
                </c:pt>
                <c:pt idx="44">
                  <c:v>-5.4692210149121595E-2</c:v>
                </c:pt>
                <c:pt idx="45">
                  <c:v>-5.05922101508329E-2</c:v>
                </c:pt>
                <c:pt idx="46">
                  <c:v>-2.4110034902947726E-2</c:v>
                </c:pt>
                <c:pt idx="47">
                  <c:v>-3.0920307434046834E-2</c:v>
                </c:pt>
                <c:pt idx="48">
                  <c:v>-4.6354221101693557E-2</c:v>
                </c:pt>
                <c:pt idx="49">
                  <c:v>-4.9939009725412153E-2</c:v>
                </c:pt>
                <c:pt idx="50">
                  <c:v>-3.8523804685157384E-2</c:v>
                </c:pt>
                <c:pt idx="51">
                  <c:v>-2.7523804686554368E-2</c:v>
                </c:pt>
                <c:pt idx="52">
                  <c:v>-5.2033164933458886E-2</c:v>
                </c:pt>
                <c:pt idx="53">
                  <c:v>-6.0542528285036826E-2</c:v>
                </c:pt>
                <c:pt idx="54">
                  <c:v>-2.4938159014061267E-2</c:v>
                </c:pt>
                <c:pt idx="55">
                  <c:v>-3.6956967858067166E-2</c:v>
                </c:pt>
                <c:pt idx="56">
                  <c:v>-5.6674163108944575E-2</c:v>
                </c:pt>
                <c:pt idx="57">
                  <c:v>-3.5353605271846181E-2</c:v>
                </c:pt>
                <c:pt idx="58">
                  <c:v>-5.1565234209871594E-2</c:v>
                </c:pt>
                <c:pt idx="59">
                  <c:v>-4.2686089671634397E-2</c:v>
                </c:pt>
                <c:pt idx="60">
                  <c:v>-4.2207934379248455E-2</c:v>
                </c:pt>
                <c:pt idx="61">
                  <c:v>-6.4724605904055335E-2</c:v>
                </c:pt>
                <c:pt idx="62">
                  <c:v>-5.7691892798313903E-2</c:v>
                </c:pt>
                <c:pt idx="63">
                  <c:v>-7.4932885283183898E-2</c:v>
                </c:pt>
                <c:pt idx="64">
                  <c:v>-1.3625612722770589E-2</c:v>
                </c:pt>
                <c:pt idx="65">
                  <c:v>-2.6476057431618686E-2</c:v>
                </c:pt>
                <c:pt idx="66">
                  <c:v>-2.5476057435052938E-2</c:v>
                </c:pt>
                <c:pt idx="67">
                  <c:v>-1.7476057433423123E-2</c:v>
                </c:pt>
                <c:pt idx="68">
                  <c:v>-2.3847888664365071E-2</c:v>
                </c:pt>
                <c:pt idx="69">
                  <c:v>-2.220739755752061E-2</c:v>
                </c:pt>
                <c:pt idx="70">
                  <c:v>-2.451066759299788E-2</c:v>
                </c:pt>
                <c:pt idx="71">
                  <c:v>-4.9464815283794553E-2</c:v>
                </c:pt>
                <c:pt idx="72">
                  <c:v>-2.0113729945324205E-2</c:v>
                </c:pt>
                <c:pt idx="73">
                  <c:v>-1.7305201729712644E-2</c:v>
                </c:pt>
                <c:pt idx="74">
                  <c:v>-6.716988179153234E-3</c:v>
                </c:pt>
                <c:pt idx="75">
                  <c:v>3.7022433841297636E-3</c:v>
                </c:pt>
                <c:pt idx="76">
                  <c:v>-1.5075170173347701E-2</c:v>
                </c:pt>
                <c:pt idx="77">
                  <c:v>-1.1075170172532794E-2</c:v>
                </c:pt>
                <c:pt idx="78">
                  <c:v>-1.551183671690692E-2</c:v>
                </c:pt>
                <c:pt idx="79">
                  <c:v>-4.1171846519081949E-2</c:v>
                </c:pt>
                <c:pt idx="80">
                  <c:v>-2.4277505252710281E-2</c:v>
                </c:pt>
                <c:pt idx="81">
                  <c:v>-1.6277505251080467E-2</c:v>
                </c:pt>
                <c:pt idx="82">
                  <c:v>-2.3150742362229106E-2</c:v>
                </c:pt>
                <c:pt idx="83">
                  <c:v>-5.628003858599644E-3</c:v>
                </c:pt>
                <c:pt idx="84">
                  <c:v>-1.4067047165623797E-2</c:v>
                </c:pt>
                <c:pt idx="85">
                  <c:v>-1.7068349223559615E-3</c:v>
                </c:pt>
                <c:pt idx="86">
                  <c:v>-8.386326568007434E-3</c:v>
                </c:pt>
                <c:pt idx="87">
                  <c:v>-3.6706486994437737E-2</c:v>
                </c:pt>
                <c:pt idx="88">
                  <c:v>-1.5706796434614919E-2</c:v>
                </c:pt>
                <c:pt idx="89">
                  <c:v>-8.7067964368268101E-3</c:v>
                </c:pt>
                <c:pt idx="90">
                  <c:v>-8.7067964368268101E-3</c:v>
                </c:pt>
                <c:pt idx="91">
                  <c:v>-2.7089156165819452E-2</c:v>
                </c:pt>
                <c:pt idx="92">
                  <c:v>1.9910747099306488E-3</c:v>
                </c:pt>
                <c:pt idx="93">
                  <c:v>-2.7173921261983694E-3</c:v>
                </c:pt>
                <c:pt idx="94">
                  <c:v>-2.1013607714472783E-2</c:v>
                </c:pt>
                <c:pt idx="95">
                  <c:v>-2.0051662785996162E-2</c:v>
                </c:pt>
                <c:pt idx="96">
                  <c:v>-2.8369401343056721E-2</c:v>
                </c:pt>
                <c:pt idx="97">
                  <c:v>-1.0135852331582476E-2</c:v>
                </c:pt>
                <c:pt idx="98">
                  <c:v>-2.9871975690272362E-2</c:v>
                </c:pt>
                <c:pt idx="99">
                  <c:v>-3.7808526353088227E-2</c:v>
                </c:pt>
                <c:pt idx="100">
                  <c:v>-6.4246945460687561E-3</c:v>
                </c:pt>
                <c:pt idx="101">
                  <c:v>-5.6087084292123033E-3</c:v>
                </c:pt>
                <c:pt idx="102">
                  <c:v>9.4152822275960259E-3</c:v>
                </c:pt>
                <c:pt idx="103">
                  <c:v>9.2182523918016065E-3</c:v>
                </c:pt>
                <c:pt idx="104">
                  <c:v>2.6084710411845159E-2</c:v>
                </c:pt>
                <c:pt idx="105">
                  <c:v>3.3425561122798389E-2</c:v>
                </c:pt>
                <c:pt idx="106">
                  <c:v>1.8999690317553133E-3</c:v>
                </c:pt>
                <c:pt idx="107">
                  <c:v>2.0351884025831104E-3</c:v>
                </c:pt>
                <c:pt idx="108">
                  <c:v>-6.7929217590977087E-3</c:v>
                </c:pt>
                <c:pt idx="110">
                  <c:v>3.8647049906151421E-5</c:v>
                </c:pt>
                <c:pt idx="111">
                  <c:v>9.0398690849056128E-4</c:v>
                </c:pt>
                <c:pt idx="112">
                  <c:v>4.2432590423472178E-3</c:v>
                </c:pt>
                <c:pt idx="113">
                  <c:v>1.5216875126354661E-3</c:v>
                </c:pt>
                <c:pt idx="114">
                  <c:v>2.1278124618488607E-2</c:v>
                </c:pt>
                <c:pt idx="115">
                  <c:v>2.5160126949711665E-2</c:v>
                </c:pt>
                <c:pt idx="116">
                  <c:v>2.0194557953268598E-2</c:v>
                </c:pt>
                <c:pt idx="117">
                  <c:v>1.4058691245617372E-2</c:v>
                </c:pt>
                <c:pt idx="118">
                  <c:v>2.1532152563996109E-2</c:v>
                </c:pt>
                <c:pt idx="119">
                  <c:v>2.659785537767359E-2</c:v>
                </c:pt>
                <c:pt idx="120">
                  <c:v>1.6935325157782399E-2</c:v>
                </c:pt>
                <c:pt idx="121">
                  <c:v>4.5804382176165368E-3</c:v>
                </c:pt>
                <c:pt idx="122">
                  <c:v>1.9254641014345899E-2</c:v>
                </c:pt>
                <c:pt idx="123">
                  <c:v>1.842092805335346E-2</c:v>
                </c:pt>
                <c:pt idx="124">
                  <c:v>1.6809343326793375E-2</c:v>
                </c:pt>
                <c:pt idx="125">
                  <c:v>9.7178542399268732E-3</c:v>
                </c:pt>
                <c:pt idx="126">
                  <c:v>1.9277907368835993E-2</c:v>
                </c:pt>
                <c:pt idx="127">
                  <c:v>2.3278388352890832E-2</c:v>
                </c:pt>
                <c:pt idx="128">
                  <c:v>2.278363891560017E-3</c:v>
                </c:pt>
                <c:pt idx="129">
                  <c:v>-9.0623718730225358E-3</c:v>
                </c:pt>
                <c:pt idx="130">
                  <c:v>1.4781889821064141E-2</c:v>
                </c:pt>
                <c:pt idx="131">
                  <c:v>2.1121363942268281E-2</c:v>
                </c:pt>
                <c:pt idx="132">
                  <c:v>2.5829519135659378E-2</c:v>
                </c:pt>
                <c:pt idx="133">
                  <c:v>2.4871888607292562E-2</c:v>
                </c:pt>
                <c:pt idx="134">
                  <c:v>2.8490318188369595E-2</c:v>
                </c:pt>
                <c:pt idx="135">
                  <c:v>2.6905358479456982E-2</c:v>
                </c:pt>
                <c:pt idx="136">
                  <c:v>3.0181206374595336E-2</c:v>
                </c:pt>
                <c:pt idx="137">
                  <c:v>3.3448543015240188E-2</c:v>
                </c:pt>
                <c:pt idx="138">
                  <c:v>3.2152612327666218E-2</c:v>
                </c:pt>
                <c:pt idx="139">
                  <c:v>3.7605034948559088E-2</c:v>
                </c:pt>
                <c:pt idx="140">
                  <c:v>3.2039542530181403E-2</c:v>
                </c:pt>
                <c:pt idx="141">
                  <c:v>3.0512337502065123E-2</c:v>
                </c:pt>
                <c:pt idx="142">
                  <c:v>3.0155997999712036E-2</c:v>
                </c:pt>
                <c:pt idx="143">
                  <c:v>3.3115645301738855E-2</c:v>
                </c:pt>
                <c:pt idx="144">
                  <c:v>3.308500025504521E-2</c:v>
                </c:pt>
                <c:pt idx="145">
                  <c:v>3.5665215047337287E-2</c:v>
                </c:pt>
                <c:pt idx="146">
                  <c:v>3.8505821353431634E-2</c:v>
                </c:pt>
                <c:pt idx="147">
                  <c:v>3.7158768856077648E-2</c:v>
                </c:pt>
                <c:pt idx="148">
                  <c:v>4.4493366663680686E-2</c:v>
                </c:pt>
                <c:pt idx="149">
                  <c:v>4.2959735499737375E-2</c:v>
                </c:pt>
                <c:pt idx="150">
                  <c:v>4.678358902154138E-2</c:v>
                </c:pt>
                <c:pt idx="151">
                  <c:v>4.2600939559297585E-2</c:v>
                </c:pt>
                <c:pt idx="152">
                  <c:v>4.3711856274638985E-2</c:v>
                </c:pt>
                <c:pt idx="153">
                  <c:v>4.2194631509530789E-2</c:v>
                </c:pt>
                <c:pt idx="154">
                  <c:v>3.6353539799361345E-2</c:v>
                </c:pt>
                <c:pt idx="155">
                  <c:v>3.8132381383767872E-2</c:v>
                </c:pt>
                <c:pt idx="156">
                  <c:v>-4.714434415219685E-3</c:v>
                </c:pt>
                <c:pt idx="157">
                  <c:v>-4.1629099583488961E-3</c:v>
                </c:pt>
                <c:pt idx="158">
                  <c:v>-3.2492672761226353E-3</c:v>
                </c:pt>
                <c:pt idx="159">
                  <c:v>4.2555304387123266E-2</c:v>
                </c:pt>
                <c:pt idx="160">
                  <c:v>3.6934080639273323E-2</c:v>
                </c:pt>
                <c:pt idx="161">
                  <c:v>3.5824871671302258E-2</c:v>
                </c:pt>
                <c:pt idx="162">
                  <c:v>3.8070010020094525E-2</c:v>
                </c:pt>
                <c:pt idx="163">
                  <c:v>3.7065291645740212E-2</c:v>
                </c:pt>
                <c:pt idx="164">
                  <c:v>3.7855291643973027E-2</c:v>
                </c:pt>
                <c:pt idx="165">
                  <c:v>3.4914099717787292E-2</c:v>
                </c:pt>
                <c:pt idx="166">
                  <c:v>3.6144184021379824E-2</c:v>
                </c:pt>
                <c:pt idx="167">
                  <c:v>3.6022808062090961E-2</c:v>
                </c:pt>
                <c:pt idx="168">
                  <c:v>3.6035832869585671E-2</c:v>
                </c:pt>
                <c:pt idx="169">
                  <c:v>3.7800818860282151E-2</c:v>
                </c:pt>
                <c:pt idx="170">
                  <c:v>3.626580173182313E-2</c:v>
                </c:pt>
                <c:pt idx="171">
                  <c:v>3.9860731724529003E-2</c:v>
                </c:pt>
                <c:pt idx="172">
                  <c:v>3.8778984808325118E-2</c:v>
                </c:pt>
                <c:pt idx="173">
                  <c:v>3.858711197904173E-2</c:v>
                </c:pt>
                <c:pt idx="174">
                  <c:v>3.9561687717066543E-2</c:v>
                </c:pt>
                <c:pt idx="175">
                  <c:v>3.769421586835657E-2</c:v>
                </c:pt>
                <c:pt idx="176">
                  <c:v>3.8336725673070116E-2</c:v>
                </c:pt>
                <c:pt idx="177">
                  <c:v>3.9508314026591704E-2</c:v>
                </c:pt>
                <c:pt idx="178">
                  <c:v>4.1120975968994083E-2</c:v>
                </c:pt>
                <c:pt idx="179">
                  <c:v>4.0343282515573398E-2</c:v>
                </c:pt>
                <c:pt idx="180">
                  <c:v>4.0383282514562913E-2</c:v>
                </c:pt>
                <c:pt idx="181">
                  <c:v>3.8863189476447152E-2</c:v>
                </c:pt>
                <c:pt idx="182">
                  <c:v>4.3367298887878269E-2</c:v>
                </c:pt>
                <c:pt idx="183">
                  <c:v>4.3452154647271812E-2</c:v>
                </c:pt>
                <c:pt idx="184">
                  <c:v>4.4374261962048162E-2</c:v>
                </c:pt>
                <c:pt idx="185">
                  <c:v>4.4915013371539012E-2</c:v>
                </c:pt>
                <c:pt idx="186">
                  <c:v>4.5302736140699476E-2</c:v>
                </c:pt>
                <c:pt idx="187">
                  <c:v>4.6982736134638894E-2</c:v>
                </c:pt>
                <c:pt idx="188">
                  <c:v>4.799273613459E-2</c:v>
                </c:pt>
                <c:pt idx="189">
                  <c:v>4.4589579761067338E-2</c:v>
                </c:pt>
                <c:pt idx="190">
                  <c:v>4.940057131926974E-2</c:v>
                </c:pt>
                <c:pt idx="191">
                  <c:v>5.000057131866438E-2</c:v>
                </c:pt>
                <c:pt idx="192">
                  <c:v>5.0815298960709229E-2</c:v>
                </c:pt>
                <c:pt idx="193">
                  <c:v>4.7225523587342833E-2</c:v>
                </c:pt>
                <c:pt idx="194">
                  <c:v>4.7725523589263685E-2</c:v>
                </c:pt>
                <c:pt idx="195">
                  <c:v>4.9125523590276499E-2</c:v>
                </c:pt>
                <c:pt idx="196">
                  <c:v>4.6513169671696802E-2</c:v>
                </c:pt>
                <c:pt idx="197">
                  <c:v>4.3769030518917548E-2</c:v>
                </c:pt>
                <c:pt idx="198">
                  <c:v>5.5632452767533466E-2</c:v>
                </c:pt>
                <c:pt idx="199">
                  <c:v>4.4772179583518909E-2</c:v>
                </c:pt>
                <c:pt idx="200">
                  <c:v>4.5855651152859542E-2</c:v>
                </c:pt>
                <c:pt idx="201">
                  <c:v>4.5312727461336078E-2</c:v>
                </c:pt>
                <c:pt idx="202">
                  <c:v>4.6112727462954251E-2</c:v>
                </c:pt>
                <c:pt idx="203">
                  <c:v>4.6612727464875103E-2</c:v>
                </c:pt>
                <c:pt idx="204">
                  <c:v>4.0426616507204707E-2</c:v>
                </c:pt>
                <c:pt idx="205">
                  <c:v>4.1628354445569504E-2</c:v>
                </c:pt>
                <c:pt idx="206">
                  <c:v>4.1931720729483354E-2</c:v>
                </c:pt>
                <c:pt idx="207">
                  <c:v>4.1170377915868236E-2</c:v>
                </c:pt>
                <c:pt idx="208">
                  <c:v>3.9619016759006101E-2</c:v>
                </c:pt>
                <c:pt idx="209">
                  <c:v>4.0319016755874529E-2</c:v>
                </c:pt>
                <c:pt idx="210">
                  <c:v>4.0908014882352614E-2</c:v>
                </c:pt>
                <c:pt idx="211">
                  <c:v>4.1708014883970787E-2</c:v>
                </c:pt>
                <c:pt idx="212">
                  <c:v>4.1812097543926133E-2</c:v>
                </c:pt>
                <c:pt idx="213">
                  <c:v>4.1349487767459919E-2</c:v>
                </c:pt>
                <c:pt idx="214">
                  <c:v>4.1649487767157239E-2</c:v>
                </c:pt>
                <c:pt idx="215">
                  <c:v>4.1749487771906985E-2</c:v>
                </c:pt>
                <c:pt idx="216">
                  <c:v>4.1914763943785543E-2</c:v>
                </c:pt>
                <c:pt idx="217">
                  <c:v>4.0115845786891161E-2</c:v>
                </c:pt>
                <c:pt idx="218">
                  <c:v>4.292985799977754E-2</c:v>
                </c:pt>
                <c:pt idx="219">
                  <c:v>4.360544113130993E-2</c:v>
                </c:pt>
                <c:pt idx="220">
                  <c:v>4.4705441132625423E-2</c:v>
                </c:pt>
                <c:pt idx="221">
                  <c:v>4.4755441127724338E-2</c:v>
                </c:pt>
                <c:pt idx="222">
                  <c:v>4.1619188102215959E-2</c:v>
                </c:pt>
                <c:pt idx="223">
                  <c:v>4.5705067582757136E-2</c:v>
                </c:pt>
                <c:pt idx="224">
                  <c:v>4.6104857195941373E-2</c:v>
                </c:pt>
                <c:pt idx="225">
                  <c:v>4.6004387711124362E-2</c:v>
                </c:pt>
                <c:pt idx="226">
                  <c:v>5.0165614131452013E-2</c:v>
                </c:pt>
                <c:pt idx="227">
                  <c:v>4.8689801129967208E-2</c:v>
                </c:pt>
                <c:pt idx="228">
                  <c:v>4.8689801129967208E-2</c:v>
                </c:pt>
                <c:pt idx="229">
                  <c:v>4.6200857362310277E-2</c:v>
                </c:pt>
                <c:pt idx="230">
                  <c:v>4.6974925072283125E-2</c:v>
                </c:pt>
                <c:pt idx="231">
                  <c:v>4.788588915781479E-2</c:v>
                </c:pt>
                <c:pt idx="232">
                  <c:v>4.788588915781479E-2</c:v>
                </c:pt>
                <c:pt idx="233">
                  <c:v>4.8397239655208396E-2</c:v>
                </c:pt>
                <c:pt idx="234">
                  <c:v>5.2607014772453428E-2</c:v>
                </c:pt>
                <c:pt idx="235">
                  <c:v>5.2607014772453428E-2</c:v>
                </c:pt>
                <c:pt idx="236">
                  <c:v>4.9416433123986248E-2</c:v>
                </c:pt>
                <c:pt idx="237">
                  <c:v>5.103427362554562E-2</c:v>
                </c:pt>
                <c:pt idx="238">
                  <c:v>5.4628402705613831E-2</c:v>
                </c:pt>
                <c:pt idx="239">
                  <c:v>5.2878026082630036E-2</c:v>
                </c:pt>
                <c:pt idx="240">
                  <c:v>5.6309742210216618E-2</c:v>
                </c:pt>
                <c:pt idx="241">
                  <c:v>5.3647138893491417E-2</c:v>
                </c:pt>
                <c:pt idx="242">
                  <c:v>5.3221932084218167E-2</c:v>
                </c:pt>
                <c:pt idx="243">
                  <c:v>5.4744640404496343E-2</c:v>
                </c:pt>
                <c:pt idx="244">
                  <c:v>5.5906404801194423E-2</c:v>
                </c:pt>
                <c:pt idx="245">
                  <c:v>5.2865609750999347E-2</c:v>
                </c:pt>
                <c:pt idx="246">
                  <c:v>4.962735727079888E-2</c:v>
                </c:pt>
                <c:pt idx="247">
                  <c:v>5.2039533824388848E-2</c:v>
                </c:pt>
                <c:pt idx="248">
                  <c:v>5.2883836788672915E-2</c:v>
                </c:pt>
                <c:pt idx="249">
                  <c:v>5.4496002889707774E-2</c:v>
                </c:pt>
                <c:pt idx="250">
                  <c:v>5.2231599961390637E-2</c:v>
                </c:pt>
                <c:pt idx="251">
                  <c:v>5.3131599960482598E-2</c:v>
                </c:pt>
                <c:pt idx="252">
                  <c:v>5.333159996270613E-2</c:v>
                </c:pt>
                <c:pt idx="253">
                  <c:v>5.175501907984751E-2</c:v>
                </c:pt>
                <c:pt idx="254">
                  <c:v>5.4690582724997445E-2</c:v>
                </c:pt>
                <c:pt idx="255">
                  <c:v>5.2001820020353903E-2</c:v>
                </c:pt>
                <c:pt idx="256">
                  <c:v>5.2001820020353903E-2</c:v>
                </c:pt>
                <c:pt idx="257">
                  <c:v>5.192612803816006E-2</c:v>
                </c:pt>
                <c:pt idx="258">
                  <c:v>5.318781784193867E-2</c:v>
                </c:pt>
                <c:pt idx="259">
                  <c:v>5.1511808893203899E-2</c:v>
                </c:pt>
                <c:pt idx="260">
                  <c:v>4.7785178200813801E-2</c:v>
                </c:pt>
                <c:pt idx="261">
                  <c:v>4.5311353741951416E-2</c:v>
                </c:pt>
                <c:pt idx="262">
                  <c:v>5.1719090132376987E-2</c:v>
                </c:pt>
                <c:pt idx="263">
                  <c:v>4.4229441354520435E-2</c:v>
                </c:pt>
                <c:pt idx="264">
                  <c:v>4.9779904353981677E-2</c:v>
                </c:pt>
                <c:pt idx="265">
                  <c:v>4.9779904353981677E-2</c:v>
                </c:pt>
                <c:pt idx="266">
                  <c:v>4.997990435620521E-2</c:v>
                </c:pt>
                <c:pt idx="267">
                  <c:v>4.997990435620521E-2</c:v>
                </c:pt>
                <c:pt idx="268">
                  <c:v>4.997990435620521E-2</c:v>
                </c:pt>
                <c:pt idx="269">
                  <c:v>4.7091619670081374E-2</c:v>
                </c:pt>
                <c:pt idx="270">
                  <c:v>4.7091619670081374E-2</c:v>
                </c:pt>
                <c:pt idx="271">
                  <c:v>4.8091619666647122E-2</c:v>
                </c:pt>
                <c:pt idx="272">
                  <c:v>4.8091619666647122E-2</c:v>
                </c:pt>
                <c:pt idx="273">
                  <c:v>4.8291619668870654E-2</c:v>
                </c:pt>
                <c:pt idx="274">
                  <c:v>4.8291619668870654E-2</c:v>
                </c:pt>
                <c:pt idx="275">
                  <c:v>4.7816017491627172E-2</c:v>
                </c:pt>
                <c:pt idx="276">
                  <c:v>4.8106017495215092E-2</c:v>
                </c:pt>
                <c:pt idx="277">
                  <c:v>4.8416017491021812E-2</c:v>
                </c:pt>
                <c:pt idx="278">
                  <c:v>4.816794764380225E-2</c:v>
                </c:pt>
                <c:pt idx="279">
                  <c:v>4.816794764380225E-2</c:v>
                </c:pt>
                <c:pt idx="280">
                  <c:v>4.8767947643196891E-2</c:v>
                </c:pt>
                <c:pt idx="281">
                  <c:v>4.8767947643196891E-2</c:v>
                </c:pt>
                <c:pt idx="282">
                  <c:v>4.9667947642288851E-2</c:v>
                </c:pt>
                <c:pt idx="283">
                  <c:v>4.9667947642288851E-2</c:v>
                </c:pt>
                <c:pt idx="284">
                  <c:v>4.8740212462517953E-2</c:v>
                </c:pt>
                <c:pt idx="285">
                  <c:v>4.9926995322175198E-2</c:v>
                </c:pt>
                <c:pt idx="286">
                  <c:v>5.108755561681079E-2</c:v>
                </c:pt>
                <c:pt idx="287">
                  <c:v>5.108755561681079E-2</c:v>
                </c:pt>
                <c:pt idx="288">
                  <c:v>5.1187555614284577E-2</c:v>
                </c:pt>
                <c:pt idx="289">
                  <c:v>5.1187555614284577E-2</c:v>
                </c:pt>
                <c:pt idx="290">
                  <c:v>5.1787555613679218E-2</c:v>
                </c:pt>
                <c:pt idx="291">
                  <c:v>5.1787555613679218E-2</c:v>
                </c:pt>
                <c:pt idx="292">
                  <c:v>4.7848112798251338E-2</c:v>
                </c:pt>
                <c:pt idx="293">
                  <c:v>4.7848112798251338E-2</c:v>
                </c:pt>
                <c:pt idx="294">
                  <c:v>4.8848112794817086E-2</c:v>
                </c:pt>
                <c:pt idx="295">
                  <c:v>4.8848112794817086E-2</c:v>
                </c:pt>
                <c:pt idx="296">
                  <c:v>4.9148112794514406E-2</c:v>
                </c:pt>
                <c:pt idx="297">
                  <c:v>4.9148112794514406E-2</c:v>
                </c:pt>
                <c:pt idx="298">
                  <c:v>5.0808666867928787E-2</c:v>
                </c:pt>
                <c:pt idx="299">
                  <c:v>5.0808666867928787E-2</c:v>
                </c:pt>
                <c:pt idx="300">
                  <c:v>5.1008666870152319E-2</c:v>
                </c:pt>
                <c:pt idx="301">
                  <c:v>5.1008666870152319E-2</c:v>
                </c:pt>
                <c:pt idx="302">
                  <c:v>5.130866686984964E-2</c:v>
                </c:pt>
                <c:pt idx="303">
                  <c:v>5.130866686984964E-2</c:v>
                </c:pt>
                <c:pt idx="304">
                  <c:v>4.7841428112401156E-2</c:v>
                </c:pt>
                <c:pt idx="305">
                  <c:v>4.7841428112401156E-2</c:v>
                </c:pt>
                <c:pt idx="306">
                  <c:v>4.8641428114019329E-2</c:v>
                </c:pt>
                <c:pt idx="307">
                  <c:v>4.8641428114019329E-2</c:v>
                </c:pt>
                <c:pt idx="308">
                  <c:v>4.9741428115334822E-2</c:v>
                </c:pt>
                <c:pt idx="309">
                  <c:v>4.9741428115334822E-2</c:v>
                </c:pt>
                <c:pt idx="310">
                  <c:v>5.7660529722038389E-2</c:v>
                </c:pt>
                <c:pt idx="311">
                  <c:v>5.4241359370154021E-2</c:v>
                </c:pt>
                <c:pt idx="312">
                  <c:v>5.4241359370154021E-2</c:v>
                </c:pt>
                <c:pt idx="313">
                  <c:v>5.5141359369245982E-2</c:v>
                </c:pt>
                <c:pt idx="314">
                  <c:v>5.5141359369245982E-2</c:v>
                </c:pt>
                <c:pt idx="315">
                  <c:v>5.6041359368337942E-2</c:v>
                </c:pt>
                <c:pt idx="316">
                  <c:v>5.6041359368337942E-2</c:v>
                </c:pt>
                <c:pt idx="317">
                  <c:v>6.0386219465752691E-2</c:v>
                </c:pt>
                <c:pt idx="318">
                  <c:v>5.8320623626388388E-2</c:v>
                </c:pt>
                <c:pt idx="319">
                  <c:v>5.8832055675341027E-2</c:v>
                </c:pt>
                <c:pt idx="320">
                  <c:v>5.6169197395803033E-2</c:v>
                </c:pt>
                <c:pt idx="321">
                  <c:v>5.6169197395803033E-2</c:v>
                </c:pt>
                <c:pt idx="322">
                  <c:v>5.6269197393276821E-2</c:v>
                </c:pt>
                <c:pt idx="323">
                  <c:v>5.6269197393276821E-2</c:v>
                </c:pt>
                <c:pt idx="324">
                  <c:v>5.7169197392368781E-2</c:v>
                </c:pt>
                <c:pt idx="325">
                  <c:v>5.7169197392368781E-2</c:v>
                </c:pt>
                <c:pt idx="326">
                  <c:v>5.9814786295492375E-2</c:v>
                </c:pt>
                <c:pt idx="327">
                  <c:v>5.4705448808454155E-2</c:v>
                </c:pt>
                <c:pt idx="328">
                  <c:v>5.0335934918065137E-2</c:v>
                </c:pt>
                <c:pt idx="329">
                  <c:v>5.1221821326288927E-2</c:v>
                </c:pt>
                <c:pt idx="330">
                  <c:v>4.9765635507376282E-2</c:v>
                </c:pt>
                <c:pt idx="331">
                  <c:v>5.021393988714648E-2</c:v>
                </c:pt>
                <c:pt idx="332">
                  <c:v>4.8641804544672845E-2</c:v>
                </c:pt>
                <c:pt idx="333">
                  <c:v>4.9241804544067486E-2</c:v>
                </c:pt>
                <c:pt idx="334">
                  <c:v>4.9741804545988338E-2</c:v>
                </c:pt>
                <c:pt idx="335">
                  <c:v>4.9591026885032377E-2</c:v>
                </c:pt>
                <c:pt idx="336">
                  <c:v>5.0291026881900805E-2</c:v>
                </c:pt>
                <c:pt idx="337">
                  <c:v>5.0691026879071913E-2</c:v>
                </c:pt>
                <c:pt idx="338">
                  <c:v>5.9065168168232152E-2</c:v>
                </c:pt>
                <c:pt idx="339">
                  <c:v>4.7124660654832951E-2</c:v>
                </c:pt>
                <c:pt idx="340">
                  <c:v>4.8551394193655395E-2</c:v>
                </c:pt>
                <c:pt idx="341">
                  <c:v>5.1151394193457489E-2</c:v>
                </c:pt>
                <c:pt idx="342">
                  <c:v>5.3351394188812518E-2</c:v>
                </c:pt>
                <c:pt idx="343">
                  <c:v>5.0630611455374813E-2</c:v>
                </c:pt>
                <c:pt idx="344">
                  <c:v>5.0730611460124558E-2</c:v>
                </c:pt>
                <c:pt idx="345">
                  <c:v>5.0930611455072133E-2</c:v>
                </c:pt>
                <c:pt idx="346">
                  <c:v>5.0332056195612443E-2</c:v>
                </c:pt>
                <c:pt idx="347">
                  <c:v>4.7407990277085615E-2</c:v>
                </c:pt>
                <c:pt idx="348">
                  <c:v>4.7716234042482153E-2</c:v>
                </c:pt>
                <c:pt idx="349">
                  <c:v>4.8599244198349975E-2</c:v>
                </c:pt>
                <c:pt idx="350">
                  <c:v>4.7791314975587529E-2</c:v>
                </c:pt>
                <c:pt idx="351">
                  <c:v>5.0044060172153057E-2</c:v>
                </c:pt>
                <c:pt idx="352">
                  <c:v>5.4040165083752784E-2</c:v>
                </c:pt>
                <c:pt idx="353">
                  <c:v>5.390951225416335E-2</c:v>
                </c:pt>
                <c:pt idx="354">
                  <c:v>5.4728312912442359E-2</c:v>
                </c:pt>
                <c:pt idx="355">
                  <c:v>5.8287274609261183E-2</c:v>
                </c:pt>
                <c:pt idx="356">
                  <c:v>5.7480538768884842E-2</c:v>
                </c:pt>
                <c:pt idx="357">
                  <c:v>5.7933584680980463E-2</c:v>
                </c:pt>
                <c:pt idx="358">
                  <c:v>5.6892451806686756E-2</c:v>
                </c:pt>
                <c:pt idx="359">
                  <c:v>4.9930543306760139E-2</c:v>
                </c:pt>
                <c:pt idx="360">
                  <c:v>5.4451821473829806E-2</c:v>
                </c:pt>
                <c:pt idx="361">
                  <c:v>5.589011602120067E-2</c:v>
                </c:pt>
                <c:pt idx="362">
                  <c:v>5.472514976659372E-2</c:v>
                </c:pt>
                <c:pt idx="363">
                  <c:v>5.5894513858128006E-2</c:v>
                </c:pt>
                <c:pt idx="364">
                  <c:v>6.0480082383434622E-2</c:v>
                </c:pt>
                <c:pt idx="365">
                  <c:v>6.1748980321515046E-2</c:v>
                </c:pt>
                <c:pt idx="366">
                  <c:v>-0.10102586593614279</c:v>
                </c:pt>
                <c:pt idx="367">
                  <c:v>6.1420398865067491E-2</c:v>
                </c:pt>
                <c:pt idx="368">
                  <c:v>5.3824822662001642E-2</c:v>
                </c:pt>
                <c:pt idx="369">
                  <c:v>5.2250124507380188E-2</c:v>
                </c:pt>
                <c:pt idx="370">
                  <c:v>5.4426570217262799E-2</c:v>
                </c:pt>
                <c:pt idx="371">
                  <c:v>5.3602299145428828E-2</c:v>
                </c:pt>
                <c:pt idx="372">
                  <c:v>5.2958215041627885E-2</c:v>
                </c:pt>
                <c:pt idx="373">
                  <c:v>5.5754197558856078E-2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5CE-4474-B4BE-29FBAE883A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3387064"/>
        <c:axId val="1"/>
      </c:scatterChart>
      <c:valAx>
        <c:axId val="79338706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404958677685952"/>
              <c:y val="0.843336132983377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3.3057851239669422E-2"/>
              <c:y val="0.35000104986876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3387064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42148760330578511"/>
          <c:y val="0.91333613298337712"/>
          <c:w val="0.10743801652892565"/>
          <c:h val="6.666701662292218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7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V401 Cyg -- O-C Diagram</a:t>
            </a:r>
          </a:p>
        </c:rich>
      </c:tx>
      <c:layout>
        <c:manualLayout>
          <c:xMode val="edge"/>
          <c:yMode val="edge"/>
          <c:x val="0.4175824175824176"/>
          <c:y val="3.48101265822784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681318681318687E-2"/>
          <c:y val="0.11075966481603666"/>
          <c:w val="0.89697802197802201"/>
          <c:h val="0.68354536000754051"/>
        </c:manualLayout>
      </c:layout>
      <c:scatterChart>
        <c:scatterStyle val="lineMarker"/>
        <c:varyColors val="0"/>
        <c:ser>
          <c:idx val="0"/>
          <c:order val="0"/>
          <c:tx>
            <c:strRef>
              <c:f>Q_fit!$E$20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Q_fit!$D$21:$D$273</c:f>
              <c:numCache>
                <c:formatCode>General</c:formatCode>
                <c:ptCount val="253"/>
                <c:pt idx="0">
                  <c:v>-0.92279999999999995</c:v>
                </c:pt>
                <c:pt idx="1">
                  <c:v>-0.86670000000000003</c:v>
                </c:pt>
                <c:pt idx="2">
                  <c:v>-0.86665000000000003</c:v>
                </c:pt>
                <c:pt idx="3">
                  <c:v>-0.56069999999999998</c:v>
                </c:pt>
                <c:pt idx="4">
                  <c:v>-0.56064999999999998</c:v>
                </c:pt>
                <c:pt idx="5">
                  <c:v>-0.24970000000000001</c:v>
                </c:pt>
                <c:pt idx="6">
                  <c:v>-0.23910000000000001</c:v>
                </c:pt>
                <c:pt idx="7">
                  <c:v>-0.2379</c:v>
                </c:pt>
                <c:pt idx="8">
                  <c:v>-0.22900000000000001</c:v>
                </c:pt>
                <c:pt idx="9">
                  <c:v>-0.22900000000000001</c:v>
                </c:pt>
                <c:pt idx="10">
                  <c:v>-0.19289999999999999</c:v>
                </c:pt>
                <c:pt idx="11">
                  <c:v>-0.14230000000000001</c:v>
                </c:pt>
                <c:pt idx="12">
                  <c:v>-0.1207</c:v>
                </c:pt>
                <c:pt idx="13">
                  <c:v>-0.1095</c:v>
                </c:pt>
                <c:pt idx="14">
                  <c:v>-5.5300000000000002E-2</c:v>
                </c:pt>
                <c:pt idx="15">
                  <c:v>-5.0799999999999998E-2</c:v>
                </c:pt>
                <c:pt idx="16">
                  <c:v>-1.6500000000000001E-2</c:v>
                </c:pt>
                <c:pt idx="17">
                  <c:v>-1.41E-2</c:v>
                </c:pt>
                <c:pt idx="18">
                  <c:v>-1.41E-2</c:v>
                </c:pt>
                <c:pt idx="19">
                  <c:v>0</c:v>
                </c:pt>
                <c:pt idx="20">
                  <c:v>3.8999999999999998E-3</c:v>
                </c:pt>
                <c:pt idx="21">
                  <c:v>6.6199999999999995E-2</c:v>
                </c:pt>
                <c:pt idx="22">
                  <c:v>6.6699999999999995E-2</c:v>
                </c:pt>
                <c:pt idx="23">
                  <c:v>6.9800000000000001E-2</c:v>
                </c:pt>
                <c:pt idx="24">
                  <c:v>7.0999999999999994E-2</c:v>
                </c:pt>
                <c:pt idx="25">
                  <c:v>7.22E-2</c:v>
                </c:pt>
                <c:pt idx="26">
                  <c:v>7.6999999999999999E-2</c:v>
                </c:pt>
                <c:pt idx="27">
                  <c:v>8.1799999999999998E-2</c:v>
                </c:pt>
                <c:pt idx="28">
                  <c:v>0.1215</c:v>
                </c:pt>
                <c:pt idx="29">
                  <c:v>0.13139999999999999</c:v>
                </c:pt>
                <c:pt idx="30">
                  <c:v>0.13789999999999999</c:v>
                </c:pt>
                <c:pt idx="31">
                  <c:v>0.1381</c:v>
                </c:pt>
                <c:pt idx="32">
                  <c:v>0.1381</c:v>
                </c:pt>
                <c:pt idx="33">
                  <c:v>0.14219999999999999</c:v>
                </c:pt>
                <c:pt idx="34">
                  <c:v>0.16250000000000001</c:v>
                </c:pt>
                <c:pt idx="35">
                  <c:v>0.18770000000000001</c:v>
                </c:pt>
                <c:pt idx="36">
                  <c:v>0.19220000000000001</c:v>
                </c:pt>
                <c:pt idx="37">
                  <c:v>0.19225</c:v>
                </c:pt>
                <c:pt idx="38">
                  <c:v>0.19320000000000001</c:v>
                </c:pt>
                <c:pt idx="39">
                  <c:v>0.19370000000000001</c:v>
                </c:pt>
                <c:pt idx="40">
                  <c:v>0.19370000000000001</c:v>
                </c:pt>
                <c:pt idx="41">
                  <c:v>0.19800000000000001</c:v>
                </c:pt>
                <c:pt idx="42">
                  <c:v>0.20810000000000001</c:v>
                </c:pt>
                <c:pt idx="43">
                  <c:v>0.23730000000000001</c:v>
                </c:pt>
                <c:pt idx="44">
                  <c:v>0.37140000000000001</c:v>
                </c:pt>
                <c:pt idx="45">
                  <c:v>0.37140000000000001</c:v>
                </c:pt>
                <c:pt idx="46">
                  <c:v>0.4415</c:v>
                </c:pt>
                <c:pt idx="47">
                  <c:v>0.4451</c:v>
                </c:pt>
                <c:pt idx="48">
                  <c:v>0.44529999999999997</c:v>
                </c:pt>
                <c:pt idx="49">
                  <c:v>0.44579999999999997</c:v>
                </c:pt>
                <c:pt idx="50">
                  <c:v>0.44629999999999997</c:v>
                </c:pt>
                <c:pt idx="51">
                  <c:v>0.44629999999999997</c:v>
                </c:pt>
                <c:pt idx="52">
                  <c:v>0.44664999999999999</c:v>
                </c:pt>
                <c:pt idx="53">
                  <c:v>0.44700000000000001</c:v>
                </c:pt>
                <c:pt idx="54">
                  <c:v>0.4511</c:v>
                </c:pt>
                <c:pt idx="55">
                  <c:v>0.45179999999999998</c:v>
                </c:pt>
                <c:pt idx="56">
                  <c:v>0.45984999999999998</c:v>
                </c:pt>
                <c:pt idx="57">
                  <c:v>0.4612</c:v>
                </c:pt>
                <c:pt idx="58">
                  <c:v>0.51254999999999995</c:v>
                </c:pt>
                <c:pt idx="59">
                  <c:v>0.56820000000000004</c:v>
                </c:pt>
                <c:pt idx="60">
                  <c:v>0.57179999999999997</c:v>
                </c:pt>
                <c:pt idx="61">
                  <c:v>0.99839999999999995</c:v>
                </c:pt>
                <c:pt idx="62">
                  <c:v>1.00285</c:v>
                </c:pt>
                <c:pt idx="63">
                  <c:v>1.00525</c:v>
                </c:pt>
                <c:pt idx="64">
                  <c:v>1.0168999999999999</c:v>
                </c:pt>
                <c:pt idx="65">
                  <c:v>1.1911</c:v>
                </c:pt>
                <c:pt idx="66">
                  <c:v>1.1911</c:v>
                </c:pt>
                <c:pt idx="67">
                  <c:v>1.1911</c:v>
                </c:pt>
                <c:pt idx="68">
                  <c:v>1.2575000000000001</c:v>
                </c:pt>
                <c:pt idx="69">
                  <c:v>1.2575499999999999</c:v>
                </c:pt>
                <c:pt idx="70">
                  <c:v>1.4337500000000001</c:v>
                </c:pt>
                <c:pt idx="71">
                  <c:v>1.4424999999999999</c:v>
                </c:pt>
                <c:pt idx="72">
                  <c:v>1.4941500000000001</c:v>
                </c:pt>
                <c:pt idx="73">
                  <c:v>1.4964</c:v>
                </c:pt>
                <c:pt idx="74">
                  <c:v>1.5041</c:v>
                </c:pt>
                <c:pt idx="75">
                  <c:v>1.5096000000000001</c:v>
                </c:pt>
                <c:pt idx="76">
                  <c:v>1.5293000000000001</c:v>
                </c:pt>
                <c:pt idx="77">
                  <c:v>1.5293000000000001</c:v>
                </c:pt>
                <c:pt idx="78">
                  <c:v>1.5451999999999999</c:v>
                </c:pt>
                <c:pt idx="79">
                  <c:v>1.5728</c:v>
                </c:pt>
                <c:pt idx="80">
                  <c:v>1.5811500000000001</c:v>
                </c:pt>
                <c:pt idx="81">
                  <c:v>1.5811500000000001</c:v>
                </c:pt>
                <c:pt idx="82">
                  <c:v>1.6259999999999999</c:v>
                </c:pt>
                <c:pt idx="83">
                  <c:v>1.6331500000000001</c:v>
                </c:pt>
                <c:pt idx="84">
                  <c:v>1.6371</c:v>
                </c:pt>
                <c:pt idx="85">
                  <c:v>1.6383000000000001</c:v>
                </c:pt>
                <c:pt idx="86">
                  <c:v>1.64395</c:v>
                </c:pt>
                <c:pt idx="87">
                  <c:v>1.6483000000000001</c:v>
                </c:pt>
                <c:pt idx="88">
                  <c:v>1.6508</c:v>
                </c:pt>
                <c:pt idx="89">
                  <c:v>1.6508</c:v>
                </c:pt>
                <c:pt idx="90">
                  <c:v>1.6871</c:v>
                </c:pt>
                <c:pt idx="91">
                  <c:v>1.7646500000000001</c:v>
                </c:pt>
                <c:pt idx="92">
                  <c:v>1.7674000000000001</c:v>
                </c:pt>
                <c:pt idx="93">
                  <c:v>1.8193999999999999</c:v>
                </c:pt>
                <c:pt idx="94">
                  <c:v>1.8362000000000001</c:v>
                </c:pt>
                <c:pt idx="95">
                  <c:v>1.8733</c:v>
                </c:pt>
                <c:pt idx="96">
                  <c:v>1.9457</c:v>
                </c:pt>
                <c:pt idx="97">
                  <c:v>2.0091999999999999</c:v>
                </c:pt>
                <c:pt idx="98">
                  <c:v>2.0888</c:v>
                </c:pt>
                <c:pt idx="99">
                  <c:v>2.2545500000000001</c:v>
                </c:pt>
                <c:pt idx="100">
                  <c:v>2.2561</c:v>
                </c:pt>
                <c:pt idx="101">
                  <c:v>2.2597</c:v>
                </c:pt>
                <c:pt idx="102">
                  <c:v>2.2722000000000002</c:v>
                </c:pt>
                <c:pt idx="103">
                  <c:v>2.27305</c:v>
                </c:pt>
                <c:pt idx="104">
                  <c:v>2.2742499999999999</c:v>
                </c:pt>
                <c:pt idx="105">
                  <c:v>2.2746</c:v>
                </c:pt>
                <c:pt idx="106">
                  <c:v>2.3125499999999999</c:v>
                </c:pt>
                <c:pt idx="107">
                  <c:v>2.3189000000000002</c:v>
                </c:pt>
                <c:pt idx="108">
                  <c:v>2.3189000000000002</c:v>
                </c:pt>
                <c:pt idx="109">
                  <c:v>2.3240500000000002</c:v>
                </c:pt>
                <c:pt idx="110">
                  <c:v>2.3249</c:v>
                </c:pt>
                <c:pt idx="111">
                  <c:v>2.3260999999999998</c:v>
                </c:pt>
                <c:pt idx="112">
                  <c:v>2.3332999999999999</c:v>
                </c:pt>
                <c:pt idx="113">
                  <c:v>2.3377500000000002</c:v>
                </c:pt>
                <c:pt idx="114">
                  <c:v>2.38</c:v>
                </c:pt>
                <c:pt idx="115">
                  <c:v>2.3808500000000001</c:v>
                </c:pt>
                <c:pt idx="116">
                  <c:v>2.3812000000000002</c:v>
                </c:pt>
                <c:pt idx="117">
                  <c:v>2.3841000000000001</c:v>
                </c:pt>
                <c:pt idx="118">
                  <c:v>2.3853</c:v>
                </c:pt>
                <c:pt idx="119">
                  <c:v>2.3956</c:v>
                </c:pt>
                <c:pt idx="120">
                  <c:v>2.3980000000000001</c:v>
                </c:pt>
                <c:pt idx="121">
                  <c:v>2.4091</c:v>
                </c:pt>
                <c:pt idx="122">
                  <c:v>2.4409999999999998</c:v>
                </c:pt>
                <c:pt idx="123">
                  <c:v>2.4514</c:v>
                </c:pt>
                <c:pt idx="124">
                  <c:v>2.5135000000000001</c:v>
                </c:pt>
                <c:pt idx="125">
                  <c:v>2.5171000000000001</c:v>
                </c:pt>
                <c:pt idx="126">
                  <c:v>2.5243000000000002</c:v>
                </c:pt>
                <c:pt idx="127">
                  <c:v>2.6844999999999999</c:v>
                </c:pt>
                <c:pt idx="128">
                  <c:v>2.6949000000000001</c:v>
                </c:pt>
                <c:pt idx="129">
                  <c:v>2.7576000000000001</c:v>
                </c:pt>
                <c:pt idx="130">
                  <c:v>2.9375499999999999</c:v>
                </c:pt>
                <c:pt idx="131">
                  <c:v>2.9474999999999998</c:v>
                </c:pt>
                <c:pt idx="132">
                  <c:v>2.9478499999999999</c:v>
                </c:pt>
                <c:pt idx="133">
                  <c:v>2.948</c:v>
                </c:pt>
                <c:pt idx="134">
                  <c:v>2.9971000000000001</c:v>
                </c:pt>
                <c:pt idx="135">
                  <c:v>3.00705</c:v>
                </c:pt>
                <c:pt idx="136">
                  <c:v>3.0078</c:v>
                </c:pt>
                <c:pt idx="137">
                  <c:v>3.0771000000000002</c:v>
                </c:pt>
                <c:pt idx="138">
                  <c:v>3.1328499999999999</c:v>
                </c:pt>
                <c:pt idx="139">
                  <c:v>3.1377999999999999</c:v>
                </c:pt>
                <c:pt idx="140">
                  <c:v>3.1435</c:v>
                </c:pt>
                <c:pt idx="141">
                  <c:v>3.1768000000000001</c:v>
                </c:pt>
                <c:pt idx="142">
                  <c:v>3.2040999999999999</c:v>
                </c:pt>
                <c:pt idx="143">
                  <c:v>3.2046000000000001</c:v>
                </c:pt>
                <c:pt idx="144">
                  <c:v>3.2061000000000002</c:v>
                </c:pt>
                <c:pt idx="145">
                  <c:v>3.2088000000000001</c:v>
                </c:pt>
                <c:pt idx="146">
                  <c:v>3.2561</c:v>
                </c:pt>
                <c:pt idx="147">
                  <c:v>3.2578999999999998</c:v>
                </c:pt>
                <c:pt idx="148">
                  <c:v>3.26755</c:v>
                </c:pt>
                <c:pt idx="149">
                  <c:v>3.2681</c:v>
                </c:pt>
                <c:pt idx="150">
                  <c:v>3.2722000000000002</c:v>
                </c:pt>
                <c:pt idx="151">
                  <c:v>3.2789000000000001</c:v>
                </c:pt>
                <c:pt idx="152">
                  <c:v>3.3123499999999999</c:v>
                </c:pt>
                <c:pt idx="153">
                  <c:v>3.3128500000000001</c:v>
                </c:pt>
                <c:pt idx="154">
                  <c:v>3.3174999999999999</c:v>
                </c:pt>
                <c:pt idx="155">
                  <c:v>3.3180000000000001</c:v>
                </c:pt>
                <c:pt idx="156">
                  <c:v>3.3201000000000001</c:v>
                </c:pt>
                <c:pt idx="157">
                  <c:v>3.3228</c:v>
                </c:pt>
                <c:pt idx="158">
                  <c:v>3.3238500000000002</c:v>
                </c:pt>
                <c:pt idx="159">
                  <c:v>3.3238500000000002</c:v>
                </c:pt>
                <c:pt idx="160">
                  <c:v>3.3288000000000002</c:v>
                </c:pt>
                <c:pt idx="161">
                  <c:v>3.3294999999999999</c:v>
                </c:pt>
                <c:pt idx="162">
                  <c:v>3.33</c:v>
                </c:pt>
                <c:pt idx="163">
                  <c:v>3.3353000000000002</c:v>
                </c:pt>
                <c:pt idx="164">
                  <c:v>3.3356499999999998</c:v>
                </c:pt>
                <c:pt idx="165">
                  <c:v>3.3359999999999999</c:v>
                </c:pt>
                <c:pt idx="166">
                  <c:v>3.3370500000000001</c:v>
                </c:pt>
                <c:pt idx="167">
                  <c:v>3.37805</c:v>
                </c:pt>
                <c:pt idx="168">
                  <c:v>3.3815</c:v>
                </c:pt>
                <c:pt idx="169">
                  <c:v>3.38185</c:v>
                </c:pt>
                <c:pt idx="170">
                  <c:v>3.3826999999999998</c:v>
                </c:pt>
                <c:pt idx="171">
                  <c:v>3.3835500000000001</c:v>
                </c:pt>
                <c:pt idx="172">
                  <c:v>3.3851</c:v>
                </c:pt>
                <c:pt idx="173">
                  <c:v>3.39385</c:v>
                </c:pt>
                <c:pt idx="174">
                  <c:v>3.3960499999999998</c:v>
                </c:pt>
                <c:pt idx="175">
                  <c:v>3.3960499999999998</c:v>
                </c:pt>
                <c:pt idx="176">
                  <c:v>3.3992</c:v>
                </c:pt>
                <c:pt idx="177">
                  <c:v>3.4293999999999998</c:v>
                </c:pt>
                <c:pt idx="178">
                  <c:v>3.4315000000000002</c:v>
                </c:pt>
                <c:pt idx="179">
                  <c:v>3.4363000000000001</c:v>
                </c:pt>
                <c:pt idx="180">
                  <c:v>3.4398</c:v>
                </c:pt>
                <c:pt idx="181">
                  <c:v>3.4398499999999999</c:v>
                </c:pt>
                <c:pt idx="182">
                  <c:v>3.4398499999999999</c:v>
                </c:pt>
                <c:pt idx="183">
                  <c:v>3.4398499999999999</c:v>
                </c:pt>
                <c:pt idx="184">
                  <c:v>3.4512999999999998</c:v>
                </c:pt>
                <c:pt idx="185">
                  <c:v>3.4595500000000001</c:v>
                </c:pt>
                <c:pt idx="186">
                  <c:v>3.4595500000000001</c:v>
                </c:pt>
                <c:pt idx="187">
                  <c:v>3.46075</c:v>
                </c:pt>
                <c:pt idx="188">
                  <c:v>3.5002499999999999</c:v>
                </c:pt>
                <c:pt idx="189">
                  <c:v>3.5002499999999999</c:v>
                </c:pt>
                <c:pt idx="190">
                  <c:v>3.5002499999999999</c:v>
                </c:pt>
                <c:pt idx="191">
                  <c:v>3.5003000000000002</c:v>
                </c:pt>
                <c:pt idx="192">
                  <c:v>3.5114000000000001</c:v>
                </c:pt>
                <c:pt idx="193">
                  <c:v>3.5117500000000001</c:v>
                </c:pt>
                <c:pt idx="194">
                  <c:v>3.5125999999999999</c:v>
                </c:pt>
                <c:pt idx="195">
                  <c:v>3.5158999999999998</c:v>
                </c:pt>
                <c:pt idx="196">
                  <c:v>3.5218500000000001</c:v>
                </c:pt>
                <c:pt idx="197">
                  <c:v>3.5218500000000001</c:v>
                </c:pt>
                <c:pt idx="198">
                  <c:v>3.5218500000000001</c:v>
                </c:pt>
                <c:pt idx="199">
                  <c:v>3.55775</c:v>
                </c:pt>
                <c:pt idx="200">
                  <c:v>3.5589499999999998</c:v>
                </c:pt>
                <c:pt idx="201">
                  <c:v>3.56135</c:v>
                </c:pt>
                <c:pt idx="202">
                  <c:v>3.5621999999999998</c:v>
                </c:pt>
                <c:pt idx="203">
                  <c:v>3.5630500000000001</c:v>
                </c:pt>
                <c:pt idx="204">
                  <c:v>3.5630500000000001</c:v>
                </c:pt>
                <c:pt idx="205">
                  <c:v>3.5661499999999999</c:v>
                </c:pt>
                <c:pt idx="206">
                  <c:v>3.5661499999999999</c:v>
                </c:pt>
                <c:pt idx="207">
                  <c:v>3.5764999999999998</c:v>
                </c:pt>
                <c:pt idx="208">
                  <c:v>3.5790000000000002</c:v>
                </c:pt>
                <c:pt idx="209">
                  <c:v>3.5790000000000002</c:v>
                </c:pt>
                <c:pt idx="210">
                  <c:v>3.5790000000000002</c:v>
                </c:pt>
                <c:pt idx="211">
                  <c:v>3.5792999999999999</c:v>
                </c:pt>
                <c:pt idx="212">
                  <c:v>3.5804999999999998</c:v>
                </c:pt>
                <c:pt idx="213">
                  <c:v>3.5822500000000002</c:v>
                </c:pt>
                <c:pt idx="214">
                  <c:v>3.5829499999999999</c:v>
                </c:pt>
                <c:pt idx="215">
                  <c:v>3.5829499999999999</c:v>
                </c:pt>
                <c:pt idx="216">
                  <c:v>3.5829499999999999</c:v>
                </c:pt>
                <c:pt idx="217">
                  <c:v>3.5844999999999998</c:v>
                </c:pt>
                <c:pt idx="218">
                  <c:v>3.6254</c:v>
                </c:pt>
                <c:pt idx="219">
                  <c:v>3.6261999999999999</c:v>
                </c:pt>
                <c:pt idx="220">
                  <c:v>3.6278000000000001</c:v>
                </c:pt>
                <c:pt idx="221">
                  <c:v>3.6313499999999999</c:v>
                </c:pt>
                <c:pt idx="222">
                  <c:v>3.6332499999999999</c:v>
                </c:pt>
                <c:pt idx="223">
                  <c:v>3.6362000000000001</c:v>
                </c:pt>
                <c:pt idx="224">
                  <c:v>3.6379000000000001</c:v>
                </c:pt>
                <c:pt idx="225">
                  <c:v>3.64045</c:v>
                </c:pt>
                <c:pt idx="226">
                  <c:v>3.6421999999999999</c:v>
                </c:pt>
                <c:pt idx="227">
                  <c:v>3.64595</c:v>
                </c:pt>
                <c:pt idx="228">
                  <c:v>3.6497000000000002</c:v>
                </c:pt>
                <c:pt idx="229">
                  <c:v>3.6520999999999999</c:v>
                </c:pt>
                <c:pt idx="230">
                  <c:v>3.6872500000000001</c:v>
                </c:pt>
                <c:pt idx="231">
                  <c:v>3.694</c:v>
                </c:pt>
                <c:pt idx="232">
                  <c:v>3.69685</c:v>
                </c:pt>
                <c:pt idx="233">
                  <c:v>3.6970000000000001</c:v>
                </c:pt>
                <c:pt idx="234">
                  <c:v>3.7</c:v>
                </c:pt>
                <c:pt idx="235">
                  <c:v>3.7003499999999998</c:v>
                </c:pt>
                <c:pt idx="236">
                  <c:v>3.7031000000000001</c:v>
                </c:pt>
                <c:pt idx="237">
                  <c:v>3.7040999999999999</c:v>
                </c:pt>
                <c:pt idx="238">
                  <c:v>3.7040999999999999</c:v>
                </c:pt>
                <c:pt idx="239">
                  <c:v>3.7040999999999999</c:v>
                </c:pt>
                <c:pt idx="240">
                  <c:v>3.7048000000000001</c:v>
                </c:pt>
                <c:pt idx="241">
                  <c:v>3.7061999999999999</c:v>
                </c:pt>
                <c:pt idx="242">
                  <c:v>3.7061999999999999</c:v>
                </c:pt>
                <c:pt idx="243">
                  <c:v>3.7124999999999999</c:v>
                </c:pt>
                <c:pt idx="244">
                  <c:v>3.75115</c:v>
                </c:pt>
                <c:pt idx="245">
                  <c:v>3.7544</c:v>
                </c:pt>
                <c:pt idx="246">
                  <c:v>3.7691499999999998</c:v>
                </c:pt>
                <c:pt idx="247">
                  <c:v>3.7696999999999998</c:v>
                </c:pt>
                <c:pt idx="248">
                  <c:v>3.8256000000000001</c:v>
                </c:pt>
                <c:pt idx="249">
                  <c:v>3.8256000000000001</c:v>
                </c:pt>
                <c:pt idx="250">
                  <c:v>3.8256000000000001</c:v>
                </c:pt>
                <c:pt idx="251">
                  <c:v>3.8313000000000001</c:v>
                </c:pt>
                <c:pt idx="252">
                  <c:v>3.8336999999999999</c:v>
                </c:pt>
              </c:numCache>
            </c:numRef>
          </c:xVal>
          <c:yVal>
            <c:numRef>
              <c:f>Q_fit!$E$21:$E$273</c:f>
              <c:numCache>
                <c:formatCode>General</c:formatCode>
                <c:ptCount val="253"/>
                <c:pt idx="0">
                  <c:v>3.4619599999132333E-2</c:v>
                </c:pt>
                <c:pt idx="1">
                  <c:v>2.5306899995484855E-2</c:v>
                </c:pt>
                <c:pt idx="2">
                  <c:v>3.7946549993648659E-2</c:v>
                </c:pt>
                <c:pt idx="3">
                  <c:v>3.1964899997547036E-2</c:v>
                </c:pt>
                <c:pt idx="4">
                  <c:v>3.0604549996496644E-2</c:v>
                </c:pt>
                <c:pt idx="5">
                  <c:v>1.5878999984124675E-3</c:v>
                </c:pt>
                <c:pt idx="6">
                  <c:v>1.9193699998140801E-2</c:v>
                </c:pt>
                <c:pt idx="7">
                  <c:v>1.3545299996621907E-2</c:v>
                </c:pt>
                <c:pt idx="8">
                  <c:v>5.4029999955673702E-3</c:v>
                </c:pt>
                <c:pt idx="9">
                  <c:v>2.6402999996207654E-2</c:v>
                </c:pt>
                <c:pt idx="10">
                  <c:v>7.230299997900147E-3</c:v>
                </c:pt>
                <c:pt idx="11">
                  <c:v>4.0556100000685547E-2</c:v>
                </c:pt>
                <c:pt idx="12">
                  <c:v>3.9884899997559842E-2</c:v>
                </c:pt>
                <c:pt idx="13">
                  <c:v>3.1664999987697229E-3</c:v>
                </c:pt>
                <c:pt idx="14">
                  <c:v>9.54710000223713E-3</c:v>
                </c:pt>
                <c:pt idx="15">
                  <c:v>-1.5884400003415067E-2</c:v>
                </c:pt>
                <c:pt idx="16">
                  <c:v>-2.0084499999938998E-2</c:v>
                </c:pt>
                <c:pt idx="17">
                  <c:v>-1.8381300003966317E-2</c:v>
                </c:pt>
                <c:pt idx="18">
                  <c:v>-5.3813000049558468E-3</c:v>
                </c:pt>
                <c:pt idx="19">
                  <c:v>0</c:v>
                </c:pt>
                <c:pt idx="20">
                  <c:v>8.8926999960676767E-3</c:v>
                </c:pt>
                <c:pt idx="21">
                  <c:v>2.2896599999512546E-2</c:v>
                </c:pt>
                <c:pt idx="22">
                  <c:v>1.4293100000941195E-2</c:v>
                </c:pt>
                <c:pt idx="23">
                  <c:v>7.9513999953633174E-3</c:v>
                </c:pt>
                <c:pt idx="24">
                  <c:v>-1.6970000069704838E-3</c:v>
                </c:pt>
                <c:pt idx="25">
                  <c:v>2.8654599998844787E-2</c:v>
                </c:pt>
                <c:pt idx="26">
                  <c:v>3.0609999957960099E-3</c:v>
                </c:pt>
                <c:pt idx="27">
                  <c:v>2.5467399995250162E-2</c:v>
                </c:pt>
                <c:pt idx="28">
                  <c:v>1.349499994830694E-3</c:v>
                </c:pt>
                <c:pt idx="29">
                  <c:v>-9.9998000005143695E-3</c:v>
                </c:pt>
                <c:pt idx="30">
                  <c:v>2.2154699996463023E-2</c:v>
                </c:pt>
                <c:pt idx="31">
                  <c:v>-1.1286700006166939E-2</c:v>
                </c:pt>
                <c:pt idx="32">
                  <c:v>6.7132999975001439E-3</c:v>
                </c:pt>
                <c:pt idx="33">
                  <c:v>2.8164600000309292E-2</c:v>
                </c:pt>
                <c:pt idx="34">
                  <c:v>3.8624999942840077E-3</c:v>
                </c:pt>
                <c:pt idx="35">
                  <c:v>-4.753900007926859E-3</c:v>
                </c:pt>
                <c:pt idx="36">
                  <c:v>-1.3185400006477721E-2</c:v>
                </c:pt>
                <c:pt idx="37">
                  <c:v>-3.5457500052871183E-3</c:v>
                </c:pt>
                <c:pt idx="38">
                  <c:v>-6.3923999987309799E-3</c:v>
                </c:pt>
                <c:pt idx="39">
                  <c:v>-4.9959000025410205E-3</c:v>
                </c:pt>
                <c:pt idx="40">
                  <c:v>1.6004099998099264E-2</c:v>
                </c:pt>
                <c:pt idx="41">
                  <c:v>-2.5986000000557397E-2</c:v>
                </c:pt>
                <c:pt idx="42">
                  <c:v>-2.7767000065068714E-3</c:v>
                </c:pt>
                <c:pt idx="43">
                  <c:v>-1.4221099998394493E-2</c:v>
                </c:pt>
                <c:pt idx="44">
                  <c:v>-4.779800001415424E-3</c:v>
                </c:pt>
                <c:pt idx="45">
                  <c:v>-6.7980000312672928E-4</c:v>
                </c:pt>
                <c:pt idx="46">
                  <c:v>2.3109499990823679E-2</c:v>
                </c:pt>
                <c:pt idx="47">
                  <c:v>1.6164299995580222E-2</c:v>
                </c:pt>
                <c:pt idx="48">
                  <c:v>7.2289999661734328E-4</c:v>
                </c:pt>
                <c:pt idx="49">
                  <c:v>-2.8806000045733526E-3</c:v>
                </c:pt>
                <c:pt idx="50">
                  <c:v>8.5159000009298325E-3</c:v>
                </c:pt>
                <c:pt idx="51">
                  <c:v>1.9515899999532849E-2</c:v>
                </c:pt>
                <c:pt idx="52">
                  <c:v>-5.0065500035998411E-3</c:v>
                </c:pt>
                <c:pt idx="53">
                  <c:v>-1.3529000003472902E-2</c:v>
                </c:pt>
                <c:pt idx="54">
                  <c:v>2.1922299994912464E-2</c:v>
                </c:pt>
                <c:pt idx="55">
                  <c:v>9.8773999998229556E-3</c:v>
                </c:pt>
                <c:pt idx="56">
                  <c:v>-1.0138950005057268E-2</c:v>
                </c:pt>
                <c:pt idx="57">
                  <c:v>1.1131599996588193E-2</c:v>
                </c:pt>
                <c:pt idx="58">
                  <c:v>-6.9478500008699484E-3</c:v>
                </c:pt>
                <c:pt idx="59">
                  <c:v>-1.7400001524947584E-5</c:v>
                </c:pt>
                <c:pt idx="60">
                  <c:v>3.3739999344106764E-4</c:v>
                </c:pt>
                <c:pt idx="61">
                  <c:v>-3.4468800004106015E-2</c:v>
                </c:pt>
                <c:pt idx="62">
                  <c:v>-2.7539950002392288E-2</c:v>
                </c:pt>
                <c:pt idx="63">
                  <c:v>-4.483674999937648E-2</c:v>
                </c:pt>
                <c:pt idx="64">
                  <c:v>1.6201699996599928E-2</c:v>
                </c:pt>
                <c:pt idx="65">
                  <c:v>-2.5769999774638563E-4</c:v>
                </c:pt>
                <c:pt idx="66">
                  <c:v>7.4229999881936237E-4</c:v>
                </c:pt>
                <c:pt idx="67">
                  <c:v>8.7423000004491769E-3</c:v>
                </c:pt>
                <c:pt idx="68">
                  <c:v>1.1975000015809201E-3</c:v>
                </c:pt>
                <c:pt idx="69">
                  <c:v>2.8371500011417083E-3</c:v>
                </c:pt>
                <c:pt idx="70">
                  <c:v>-2.0362500072224066E-3</c:v>
                </c:pt>
                <c:pt idx="71">
                  <c:v>-2.7097500002128072E-2</c:v>
                </c:pt>
                <c:pt idx="72">
                  <c:v>1.6609500016784295E-3</c:v>
                </c:pt>
                <c:pt idx="73">
                  <c:v>4.4452000001911074E-3</c:v>
                </c:pt>
                <c:pt idx="74">
                  <c:v>1.4951299999665935E-2</c:v>
                </c:pt>
                <c:pt idx="75">
                  <c:v>2.531279999675462E-2</c:v>
                </c:pt>
                <c:pt idx="76">
                  <c:v>6.3348999974550679E-3</c:v>
                </c:pt>
                <c:pt idx="77">
                  <c:v>1.0334899998269975E-2</c:v>
                </c:pt>
                <c:pt idx="78">
                  <c:v>5.7435999988229014E-3</c:v>
                </c:pt>
                <c:pt idx="79">
                  <c:v>-2.0169600000372157E-2</c:v>
                </c:pt>
                <c:pt idx="80">
                  <c:v>-3.3480499987490475E-3</c:v>
                </c:pt>
                <c:pt idx="81">
                  <c:v>4.651950002880767E-3</c:v>
                </c:pt>
                <c:pt idx="82">
                  <c:v>-2.582000000984408E-3</c:v>
                </c:pt>
                <c:pt idx="83">
                  <c:v>1.4887949990225025E-2</c:v>
                </c:pt>
                <c:pt idx="84">
                  <c:v>6.4203000001725741E-3</c:v>
                </c:pt>
                <c:pt idx="85">
                  <c:v>1.8771899995044805E-2</c:v>
                </c:pt>
                <c:pt idx="86">
                  <c:v>1.2052350000885781E-2</c:v>
                </c:pt>
                <c:pt idx="87">
                  <c:v>-1.6298100003041327E-2</c:v>
                </c:pt>
                <c:pt idx="88">
                  <c:v>4.6843999953125603E-3</c:v>
                </c:pt>
                <c:pt idx="89">
                  <c:v>1.1684399993100669E-2</c:v>
                </c:pt>
                <c:pt idx="90">
                  <c:v>-6.929700008186046E-3</c:v>
                </c:pt>
                <c:pt idx="91">
                  <c:v>2.1767450001789257E-2</c:v>
                </c:pt>
                <c:pt idx="92">
                  <c:v>1.7048199995770119E-2</c:v>
                </c:pt>
                <c:pt idx="93">
                  <c:v>-1.4157999976305291E-3</c:v>
                </c:pt>
                <c:pt idx="94">
                  <c:v>-4.9340000987285748E-4</c:v>
                </c:pt>
                <c:pt idx="95">
                  <c:v>-8.8730999996187165E-3</c:v>
                </c:pt>
                <c:pt idx="96">
                  <c:v>9.3400999903678894E-3</c:v>
                </c:pt>
                <c:pt idx="97">
                  <c:v>-1.0304400006134529E-2</c:v>
                </c:pt>
                <c:pt idx="98">
                  <c:v>-1.7981600001803599E-2</c:v>
                </c:pt>
                <c:pt idx="99">
                  <c:v>1.4458149998972658E-2</c:v>
                </c:pt>
                <c:pt idx="100">
                  <c:v>1.5287299996998627E-2</c:v>
                </c:pt>
                <c:pt idx="101">
                  <c:v>3.0342099998961203E-2</c:v>
                </c:pt>
                <c:pt idx="102">
                  <c:v>3.0254599994805176E-2</c:v>
                </c:pt>
                <c:pt idx="103">
                  <c:v>4.7128649996011518E-2</c:v>
                </c:pt>
                <c:pt idx="104">
                  <c:v>5.4480249993503094E-2</c:v>
                </c:pt>
                <c:pt idx="105">
                  <c:v>2.2957799992582295E-2</c:v>
                </c:pt>
                <c:pt idx="106">
                  <c:v>2.3452150002412964E-2</c:v>
                </c:pt>
                <c:pt idx="107">
                  <c:v>1.4687700000649784E-2</c:v>
                </c:pt>
                <c:pt idx="108">
                  <c:v>0</c:v>
                </c:pt>
                <c:pt idx="109">
                  <c:v>2.1571649995166808E-2</c:v>
                </c:pt>
                <c:pt idx="110">
                  <c:v>2.2445700000389479E-2</c:v>
                </c:pt>
                <c:pt idx="111">
                  <c:v>2.5797299997066148E-2</c:v>
                </c:pt>
                <c:pt idx="112">
                  <c:v>4.2906899994704872E-2</c:v>
                </c:pt>
                <c:pt idx="113">
                  <c:v>4.6835749999445397E-2</c:v>
                </c:pt>
                <c:pt idx="114">
                  <c:v>4.2339999999967404E-2</c:v>
                </c:pt>
                <c:pt idx="115">
                  <c:v>3.6214050000126008E-2</c:v>
                </c:pt>
                <c:pt idx="116">
                  <c:v>4.3691599996236619E-2</c:v>
                </c:pt>
                <c:pt idx="117">
                  <c:v>4.8791299996082671E-2</c:v>
                </c:pt>
                <c:pt idx="118">
                  <c:v>3.9142900001024827E-2</c:v>
                </c:pt>
                <c:pt idx="119">
                  <c:v>2.6910799992037937E-2</c:v>
                </c:pt>
                <c:pt idx="120">
                  <c:v>4.1613999994297046E-2</c:v>
                </c:pt>
                <c:pt idx="121">
                  <c:v>4.0916300000390038E-2</c:v>
                </c:pt>
                <c:pt idx="122">
                  <c:v>3.9712999998300802E-2</c:v>
                </c:pt>
                <c:pt idx="123">
                  <c:v>3.2760199996118899E-2</c:v>
                </c:pt>
                <c:pt idx="124">
                  <c:v>4.3205499998293817E-2</c:v>
                </c:pt>
                <c:pt idx="125">
                  <c:v>4.7260300001653377E-2</c:v>
                </c:pt>
                <c:pt idx="126">
                  <c:v>2.636989999882644E-2</c:v>
                </c:pt>
                <c:pt idx="127">
                  <c:v>1.7808500000683125E-2</c:v>
                </c:pt>
                <c:pt idx="128">
                  <c:v>4.1855700001178775E-2</c:v>
                </c:pt>
                <c:pt idx="129">
                  <c:v>4.9476799991680309E-2</c:v>
                </c:pt>
                <c:pt idx="130">
                  <c:v>5.8417150001332629E-2</c:v>
                </c:pt>
                <c:pt idx="131">
                  <c:v>5.7717499999853317E-2</c:v>
                </c:pt>
                <c:pt idx="132">
                  <c:v>6.134504999499768E-2</c:v>
                </c:pt>
                <c:pt idx="133">
                  <c:v>5.9763999997812789E-2</c:v>
                </c:pt>
                <c:pt idx="134">
                  <c:v>6.4350300002843142E-2</c:v>
                </c:pt>
                <c:pt idx="135">
                  <c:v>6.7890649996115826E-2</c:v>
                </c:pt>
                <c:pt idx="136">
                  <c:v>6.6615399999136571E-2</c:v>
                </c:pt>
                <c:pt idx="137">
                  <c:v>7.4040299994521774E-2</c:v>
                </c:pt>
                <c:pt idx="138">
                  <c:v>7.0150049999938346E-2</c:v>
                </c:pt>
                <c:pt idx="139">
                  <c:v>6.8775399995502084E-2</c:v>
                </c:pt>
                <c:pt idx="140">
                  <c:v>6.8595500000810716E-2</c:v>
                </c:pt>
                <c:pt idx="141">
                  <c:v>7.2602399995957967E-2</c:v>
                </c:pt>
                <c:pt idx="142">
                  <c:v>7.3451299998851027E-2</c:v>
                </c:pt>
                <c:pt idx="143">
                  <c:v>7.6047800001106225E-2</c:v>
                </c:pt>
                <c:pt idx="144">
                  <c:v>7.8937299993413035E-2</c:v>
                </c:pt>
                <c:pt idx="145">
                  <c:v>7.7678399997239467E-2</c:v>
                </c:pt>
                <c:pt idx="146">
                  <c:v>8.6587300000246614E-2</c:v>
                </c:pt>
                <c:pt idx="147">
                  <c:v>8.5114699992118403E-2</c:v>
                </c:pt>
                <c:pt idx="148">
                  <c:v>8.9267149996885564E-2</c:v>
                </c:pt>
                <c:pt idx="149">
                  <c:v>8.510329999262467E-2</c:v>
                </c:pt>
                <c:pt idx="150">
                  <c:v>8.6354599996411707E-2</c:v>
                </c:pt>
                <c:pt idx="151">
                  <c:v>8.5067699998035096E-2</c:v>
                </c:pt>
                <c:pt idx="152">
                  <c:v>8.0393550000735559E-2</c:v>
                </c:pt>
                <c:pt idx="153">
                  <c:v>8.2190049994096626E-2</c:v>
                </c:pt>
                <c:pt idx="154">
                  <c:v>8.6777500000607688E-2</c:v>
                </c:pt>
                <c:pt idx="155">
                  <c:v>8.1173999999009538E-2</c:v>
                </c:pt>
                <c:pt idx="156">
                  <c:v>8.0139300000155345E-2</c:v>
                </c:pt>
                <c:pt idx="157">
                  <c:v>8.2480399993073661E-2</c:v>
                </c:pt>
                <c:pt idx="158">
                  <c:v>8.1513049997738563E-2</c:v>
                </c:pt>
                <c:pt idx="159">
                  <c:v>8.2303049995971378E-2</c:v>
                </c:pt>
                <c:pt idx="160">
                  <c:v>7.953839999390766E-2</c:v>
                </c:pt>
                <c:pt idx="161">
                  <c:v>8.0793499997525942E-2</c:v>
                </c:pt>
                <c:pt idx="162">
                  <c:v>8.0690000002505258E-2</c:v>
                </c:pt>
                <c:pt idx="163">
                  <c:v>8.0892899997706991E-2</c:v>
                </c:pt>
                <c:pt idx="164">
                  <c:v>8.2670449999568518E-2</c:v>
                </c:pt>
                <c:pt idx="165">
                  <c:v>8.1147999990207609E-2</c:v>
                </c:pt>
                <c:pt idx="166">
                  <c:v>8.4780649995082058E-2</c:v>
                </c:pt>
                <c:pt idx="167">
                  <c:v>8.5193650003930088E-2</c:v>
                </c:pt>
                <c:pt idx="168">
                  <c:v>8.5129499995673541E-2</c:v>
                </c:pt>
                <c:pt idx="169">
                  <c:v>8.6117049999302253E-2</c:v>
                </c:pt>
                <c:pt idx="170">
                  <c:v>8.4281099996587727E-2</c:v>
                </c:pt>
                <c:pt idx="171">
                  <c:v>8.4955149999586865E-2</c:v>
                </c:pt>
                <c:pt idx="172">
                  <c:v>8.6184299994783942E-2</c:v>
                </c:pt>
                <c:pt idx="173">
                  <c:v>8.8123050001740921E-2</c:v>
                </c:pt>
                <c:pt idx="174">
                  <c:v>8.7427649996243417E-2</c:v>
                </c:pt>
                <c:pt idx="175">
                  <c:v>8.7467649995232932E-2</c:v>
                </c:pt>
                <c:pt idx="176">
                  <c:v>8.6065599993162323E-2</c:v>
                </c:pt>
                <c:pt idx="177">
                  <c:v>9.1714199996204115E-2</c:v>
                </c:pt>
                <c:pt idx="178">
                  <c:v>9.1879499996139202E-2</c:v>
                </c:pt>
                <c:pt idx="179">
                  <c:v>9.298589999525575E-2</c:v>
                </c:pt>
                <c:pt idx="180">
                  <c:v>9.3661400002019946E-2</c:v>
                </c:pt>
                <c:pt idx="181">
                  <c:v>9.4051050000416581E-2</c:v>
                </c:pt>
                <c:pt idx="182">
                  <c:v>9.5731049994355999E-2</c:v>
                </c:pt>
                <c:pt idx="183">
                  <c:v>9.6741049994307104E-2</c:v>
                </c:pt>
                <c:pt idx="184">
                  <c:v>9.3780899995181244E-2</c:v>
                </c:pt>
                <c:pt idx="185">
                  <c:v>9.8913150002772454E-2</c:v>
                </c:pt>
                <c:pt idx="186">
                  <c:v>9.9513150002167094E-2</c:v>
                </c:pt>
                <c:pt idx="187">
                  <c:v>0.10037474999990081</c:v>
                </c:pt>
                <c:pt idx="188">
                  <c:v>9.8348250001436099E-2</c:v>
                </c:pt>
                <c:pt idx="189">
                  <c:v>9.8848250003356952E-2</c:v>
                </c:pt>
                <c:pt idx="190">
                  <c:v>0.10024825000436977</c:v>
                </c:pt>
                <c:pt idx="191">
                  <c:v>9.7637899998517241E-2</c:v>
                </c:pt>
                <c:pt idx="192">
                  <c:v>9.5340200001373887E-2</c:v>
                </c:pt>
                <c:pt idx="193">
                  <c:v>0.10721775000274647</c:v>
                </c:pt>
                <c:pt idx="194">
                  <c:v>9.6391799997945782E-2</c:v>
                </c:pt>
                <c:pt idx="195">
                  <c:v>9.7608699994452763E-2</c:v>
                </c:pt>
                <c:pt idx="196">
                  <c:v>9.7307049996743444E-2</c:v>
                </c:pt>
                <c:pt idx="197">
                  <c:v>9.8107049998361617E-2</c:v>
                </c:pt>
                <c:pt idx="198">
                  <c:v>9.860705000028247E-2</c:v>
                </c:pt>
                <c:pt idx="199">
                  <c:v>9.3895749996590894E-2</c:v>
                </c:pt>
                <c:pt idx="200">
                  <c:v>9.5147349995386321E-2</c:v>
                </c:pt>
                <c:pt idx="201">
                  <c:v>9.5550550002371892E-2</c:v>
                </c:pt>
                <c:pt idx="202">
                  <c:v>9.482459999708226E-2</c:v>
                </c:pt>
                <c:pt idx="203">
                  <c:v>9.3308650000835769E-2</c:v>
                </c:pt>
                <c:pt idx="204">
                  <c:v>9.4008649997704197E-2</c:v>
                </c:pt>
                <c:pt idx="205">
                  <c:v>9.4726949995674659E-2</c:v>
                </c:pt>
                <c:pt idx="206">
                  <c:v>9.5526949997292832E-2</c:v>
                </c:pt>
                <c:pt idx="207">
                  <c:v>9.6064499994099606E-2</c:v>
                </c:pt>
                <c:pt idx="208">
                  <c:v>9.5707000000402331E-2</c:v>
                </c:pt>
                <c:pt idx="209">
                  <c:v>9.6007000000099652E-2</c:v>
                </c:pt>
                <c:pt idx="210">
                  <c:v>9.6107000004849397E-2</c:v>
                </c:pt>
                <c:pt idx="211">
                  <c:v>9.6284899998863693E-2</c:v>
                </c:pt>
                <c:pt idx="212">
                  <c:v>9.4536499993409961E-2</c:v>
                </c:pt>
                <c:pt idx="213">
                  <c:v>9.7424249994219281E-2</c:v>
                </c:pt>
                <c:pt idx="214">
                  <c:v>9.8129350000817794E-2</c:v>
                </c:pt>
                <c:pt idx="215">
                  <c:v>9.9229350002133287E-2</c:v>
                </c:pt>
                <c:pt idx="216">
                  <c:v>9.9279349997232202E-2</c:v>
                </c:pt>
                <c:pt idx="217">
                  <c:v>9.6208499999193009E-2</c:v>
                </c:pt>
                <c:pt idx="218">
                  <c:v>0.10204219999286579</c:v>
                </c:pt>
                <c:pt idx="219">
                  <c:v>0.10247659999731695</c:v>
                </c:pt>
                <c:pt idx="220">
                  <c:v>0.10244539999985136</c:v>
                </c:pt>
                <c:pt idx="221">
                  <c:v>0.10676054999930784</c:v>
                </c:pt>
                <c:pt idx="222">
                  <c:v>0.10536724999110447</c:v>
                </c:pt>
                <c:pt idx="223">
                  <c:v>0.10300660000211792</c:v>
                </c:pt>
                <c:pt idx="224">
                  <c:v>0.10385469999891939</c:v>
                </c:pt>
                <c:pt idx="225">
                  <c:v>0.10487684998952318</c:v>
                </c:pt>
                <c:pt idx="226">
                  <c:v>0.10546460000477964</c:v>
                </c:pt>
                <c:pt idx="227">
                  <c:v>0.10983834999933606</c:v>
                </c:pt>
                <c:pt idx="228">
                  <c:v>0.10681209999893326</c:v>
                </c:pt>
                <c:pt idx="229">
                  <c:v>0.10853530000167666</c:v>
                </c:pt>
                <c:pt idx="230">
                  <c:v>0.11368924999987939</c:v>
                </c:pt>
                <c:pt idx="231">
                  <c:v>0.11224200000287965</c:v>
                </c:pt>
                <c:pt idx="232">
                  <c:v>0.1158020500006387</c:v>
                </c:pt>
                <c:pt idx="233">
                  <c:v>0.11272099999769125</c:v>
                </c:pt>
                <c:pt idx="234">
                  <c:v>0.11249999999563443</c:v>
                </c:pt>
                <c:pt idx="235">
                  <c:v>0.10927754999283934</c:v>
                </c:pt>
                <c:pt idx="236">
                  <c:v>0.11265829999319976</c:v>
                </c:pt>
                <c:pt idx="237">
                  <c:v>0.11205129999871133</c:v>
                </c:pt>
                <c:pt idx="238">
                  <c:v>0.11295129999780329</c:v>
                </c:pt>
                <c:pt idx="239">
                  <c:v>0.11315130000002682</c:v>
                </c:pt>
                <c:pt idx="240">
                  <c:v>0.11160639999434352</c:v>
                </c:pt>
                <c:pt idx="241">
                  <c:v>0.1119165999989491</c:v>
                </c:pt>
                <c:pt idx="242">
                  <c:v>0.1119165999989491</c:v>
                </c:pt>
                <c:pt idx="243">
                  <c:v>0.11171249999460997</c:v>
                </c:pt>
                <c:pt idx="244">
                  <c:v>0.10976194999966538</c:v>
                </c:pt>
                <c:pt idx="245">
                  <c:v>0.1074391999936779</c:v>
                </c:pt>
                <c:pt idx="246">
                  <c:v>0.11453594999329653</c:v>
                </c:pt>
                <c:pt idx="247">
                  <c:v>0.10707209999236511</c:v>
                </c:pt>
                <c:pt idx="248">
                  <c:v>0.11332079999556299</c:v>
                </c:pt>
                <c:pt idx="249">
                  <c:v>0.11361079999915091</c:v>
                </c:pt>
                <c:pt idx="250">
                  <c:v>0.11392079999495763</c:v>
                </c:pt>
                <c:pt idx="251">
                  <c:v>0.11452089999511372</c:v>
                </c:pt>
                <c:pt idx="252">
                  <c:v>0.1158240999939153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1DE-4ED0-991D-243E6808AADE}"/>
            </c:ext>
          </c:extLst>
        </c:ser>
        <c:ser>
          <c:idx val="1"/>
          <c:order val="1"/>
          <c:tx>
            <c:strRef>
              <c:f>Q_fit!$V$1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Q_fit!$U$2:$U$21</c:f>
              <c:numCache>
                <c:formatCode>General</c:formatCode>
                <c:ptCount val="20"/>
                <c:pt idx="0">
                  <c:v>-1</c:v>
                </c:pt>
                <c:pt idx="1">
                  <c:v>-0.75</c:v>
                </c:pt>
                <c:pt idx="2">
                  <c:v>-0.5</c:v>
                </c:pt>
                <c:pt idx="3">
                  <c:v>-0.25</c:v>
                </c:pt>
                <c:pt idx="4">
                  <c:v>0</c:v>
                </c:pt>
                <c:pt idx="5">
                  <c:v>0.25</c:v>
                </c:pt>
                <c:pt idx="6">
                  <c:v>0.5</c:v>
                </c:pt>
                <c:pt idx="7">
                  <c:v>0.75</c:v>
                </c:pt>
                <c:pt idx="8">
                  <c:v>1</c:v>
                </c:pt>
                <c:pt idx="9">
                  <c:v>1.25</c:v>
                </c:pt>
                <c:pt idx="10">
                  <c:v>1.5</c:v>
                </c:pt>
                <c:pt idx="11">
                  <c:v>1.75</c:v>
                </c:pt>
                <c:pt idx="12">
                  <c:v>2</c:v>
                </c:pt>
                <c:pt idx="13">
                  <c:v>2.25</c:v>
                </c:pt>
                <c:pt idx="14">
                  <c:v>2.5</c:v>
                </c:pt>
                <c:pt idx="15">
                  <c:v>2.75</c:v>
                </c:pt>
                <c:pt idx="16">
                  <c:v>3</c:v>
                </c:pt>
                <c:pt idx="17">
                  <c:v>3.25</c:v>
                </c:pt>
                <c:pt idx="18">
                  <c:v>3.5</c:v>
                </c:pt>
                <c:pt idx="19">
                  <c:v>3.75</c:v>
                </c:pt>
              </c:numCache>
            </c:numRef>
          </c:xVal>
          <c:yVal>
            <c:numRef>
              <c:f>Q_fit!$V$2:$V$21</c:f>
              <c:numCache>
                <c:formatCode>General</c:formatCode>
                <c:ptCount val="20"/>
                <c:pt idx="0">
                  <c:v>3.9041275843445786E-2</c:v>
                </c:pt>
                <c:pt idx="1">
                  <c:v>2.8464180014844888E-2</c:v>
                </c:pt>
                <c:pt idx="2">
                  <c:v>1.9496825873676463E-2</c:v>
                </c:pt>
                <c:pt idx="3">
                  <c:v>1.2139213419940505E-2</c:v>
                </c:pt>
                <c:pt idx="4">
                  <c:v>6.3913426536370173E-3</c:v>
                </c:pt>
                <c:pt idx="5">
                  <c:v>2.2532135747659991E-3</c:v>
                </c:pt>
                <c:pt idx="6">
                  <c:v>-2.7517381667254998E-4</c:v>
                </c:pt>
                <c:pt idx="7">
                  <c:v>-1.1938195206786292E-3</c:v>
                </c:pt>
                <c:pt idx="8">
                  <c:v>-5.0272353725223928E-4</c:v>
                </c:pt>
                <c:pt idx="9">
                  <c:v>1.7981141336066188E-3</c:v>
                </c:pt>
                <c:pt idx="10">
                  <c:v>5.7086934918979503E-3</c:v>
                </c:pt>
                <c:pt idx="11">
                  <c:v>1.1229014537621745E-2</c:v>
                </c:pt>
                <c:pt idx="12">
                  <c:v>1.8359077270778013E-2</c:v>
                </c:pt>
                <c:pt idx="13">
                  <c:v>2.7098881691366761E-2</c:v>
                </c:pt>
                <c:pt idx="14">
                  <c:v>3.7448427799387951E-2</c:v>
                </c:pt>
                <c:pt idx="15">
                  <c:v>4.9407715594841639E-2</c:v>
                </c:pt>
                <c:pt idx="16">
                  <c:v>6.2976745077727783E-2</c:v>
                </c:pt>
                <c:pt idx="17">
                  <c:v>7.8155516248046383E-2</c:v>
                </c:pt>
                <c:pt idx="18">
                  <c:v>9.4944029105797467E-2</c:v>
                </c:pt>
                <c:pt idx="19">
                  <c:v>0.11334228365098105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1DE-4ED0-991D-243E6808A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3392312"/>
        <c:axId val="1"/>
      </c:scatterChart>
      <c:valAx>
        <c:axId val="793392312"/>
        <c:scaling>
          <c:orientation val="minMax"/>
          <c:max val="4"/>
          <c:min val="-1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4000000000000001"/>
          <c:min val="-0.0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3392312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44642857142857145"/>
          <c:y val="0.91139373401109669"/>
          <c:w val="0.58791208791208793"/>
          <c:h val="0.9746848732516030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1200" verticalDpi="12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V401 Cyg -- O-C Diagr.</a:t>
            </a:r>
          </a:p>
        </c:rich>
      </c:tx>
      <c:layout>
        <c:manualLayout>
          <c:xMode val="edge"/>
          <c:yMode val="edge"/>
          <c:x val="0.39360445257995885"/>
          <c:y val="3.36391437308868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791005764488396E-2"/>
          <c:y val="0.13761508987686913"/>
          <c:w val="0.87822983720335224"/>
          <c:h val="0.6360875265419728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(2)'!$H$20:$H$20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(2)'!$F$21:$F$599</c:f>
              <c:numCache>
                <c:formatCode>General</c:formatCode>
                <c:ptCount val="579"/>
                <c:pt idx="0">
                  <c:v>-9228</c:v>
                </c:pt>
                <c:pt idx="1">
                  <c:v>-8667</c:v>
                </c:pt>
                <c:pt idx="2">
                  <c:v>-5607</c:v>
                </c:pt>
                <c:pt idx="3">
                  <c:v>-2497</c:v>
                </c:pt>
                <c:pt idx="4">
                  <c:v>-1929</c:v>
                </c:pt>
                <c:pt idx="5">
                  <c:v>-1095</c:v>
                </c:pt>
                <c:pt idx="6">
                  <c:v>-508</c:v>
                </c:pt>
                <c:pt idx="7">
                  <c:v>0</c:v>
                </c:pt>
                <c:pt idx="8">
                  <c:v>1215</c:v>
                </c:pt>
                <c:pt idx="9">
                  <c:v>1922</c:v>
                </c:pt>
                <c:pt idx="10">
                  <c:v>3714</c:v>
                </c:pt>
                <c:pt idx="11">
                  <c:v>5682</c:v>
                </c:pt>
              </c:numCache>
            </c:numRef>
          </c:xVal>
          <c:yVal>
            <c:numRef>
              <c:f>'A (2)'!$H$21:$H$599</c:f>
              <c:numCache>
                <c:formatCode>General</c:formatCode>
                <c:ptCount val="57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9F4-42CA-85DF-9B12C32070FF}"/>
            </c:ext>
          </c:extLst>
        </c:ser>
        <c:ser>
          <c:idx val="1"/>
          <c:order val="1"/>
          <c:tx>
            <c:strRef>
              <c:f>'A (2)'!$I$20:$I$20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(2)'!$F$21:$F$599</c:f>
              <c:numCache>
                <c:formatCode>General</c:formatCode>
                <c:ptCount val="579"/>
                <c:pt idx="0">
                  <c:v>-9228</c:v>
                </c:pt>
                <c:pt idx="1">
                  <c:v>-8667</c:v>
                </c:pt>
                <c:pt idx="2">
                  <c:v>-5607</c:v>
                </c:pt>
                <c:pt idx="3">
                  <c:v>-2497</c:v>
                </c:pt>
                <c:pt idx="4">
                  <c:v>-1929</c:v>
                </c:pt>
                <c:pt idx="5">
                  <c:v>-1095</c:v>
                </c:pt>
                <c:pt idx="6">
                  <c:v>-508</c:v>
                </c:pt>
                <c:pt idx="7">
                  <c:v>0</c:v>
                </c:pt>
                <c:pt idx="8">
                  <c:v>1215</c:v>
                </c:pt>
                <c:pt idx="9">
                  <c:v>1922</c:v>
                </c:pt>
                <c:pt idx="10">
                  <c:v>3714</c:v>
                </c:pt>
                <c:pt idx="11">
                  <c:v>5682</c:v>
                </c:pt>
              </c:numCache>
            </c:numRef>
          </c:xVal>
          <c:yVal>
            <c:numRef>
              <c:f>'A (2)'!$I$21:$I$599</c:f>
              <c:numCache>
                <c:formatCode>General</c:formatCode>
                <c:ptCount val="57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9F4-42CA-85DF-9B12C32070FF}"/>
            </c:ext>
          </c:extLst>
        </c:ser>
        <c:ser>
          <c:idx val="2"/>
          <c:order val="2"/>
          <c:tx>
            <c:strRef>
              <c:f>'A (2)'!$J$20:$J$20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(2)'!$F$21:$F$599</c:f>
              <c:numCache>
                <c:formatCode>General</c:formatCode>
                <c:ptCount val="579"/>
                <c:pt idx="0">
                  <c:v>-9228</c:v>
                </c:pt>
                <c:pt idx="1">
                  <c:v>-8667</c:v>
                </c:pt>
                <c:pt idx="2">
                  <c:v>-5607</c:v>
                </c:pt>
                <c:pt idx="3">
                  <c:v>-2497</c:v>
                </c:pt>
                <c:pt idx="4">
                  <c:v>-1929</c:v>
                </c:pt>
                <c:pt idx="5">
                  <c:v>-1095</c:v>
                </c:pt>
                <c:pt idx="6">
                  <c:v>-508</c:v>
                </c:pt>
                <c:pt idx="7">
                  <c:v>0</c:v>
                </c:pt>
                <c:pt idx="8">
                  <c:v>1215</c:v>
                </c:pt>
                <c:pt idx="9">
                  <c:v>1922</c:v>
                </c:pt>
                <c:pt idx="10">
                  <c:v>3714</c:v>
                </c:pt>
                <c:pt idx="11">
                  <c:v>5682</c:v>
                </c:pt>
              </c:numCache>
            </c:numRef>
          </c:xVal>
          <c:yVal>
            <c:numRef>
              <c:f>'A (2)'!$J$21:$J$599</c:f>
              <c:numCache>
                <c:formatCode>General</c:formatCode>
                <c:ptCount val="57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9F4-42CA-85DF-9B12C32070FF}"/>
            </c:ext>
          </c:extLst>
        </c:ser>
        <c:ser>
          <c:idx val="3"/>
          <c:order val="3"/>
          <c:tx>
            <c:strRef>
              <c:f>'A (2)'!$K$20:$K$20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(2)'!$F$21:$F$599</c:f>
              <c:numCache>
                <c:formatCode>General</c:formatCode>
                <c:ptCount val="579"/>
                <c:pt idx="0">
                  <c:v>-9228</c:v>
                </c:pt>
                <c:pt idx="1">
                  <c:v>-8667</c:v>
                </c:pt>
                <c:pt idx="2">
                  <c:v>-5607</c:v>
                </c:pt>
                <c:pt idx="3">
                  <c:v>-2497</c:v>
                </c:pt>
                <c:pt idx="4">
                  <c:v>-1929</c:v>
                </c:pt>
                <c:pt idx="5">
                  <c:v>-1095</c:v>
                </c:pt>
                <c:pt idx="6">
                  <c:v>-508</c:v>
                </c:pt>
                <c:pt idx="7">
                  <c:v>0</c:v>
                </c:pt>
                <c:pt idx="8">
                  <c:v>1215</c:v>
                </c:pt>
                <c:pt idx="9">
                  <c:v>1922</c:v>
                </c:pt>
                <c:pt idx="10">
                  <c:v>3714</c:v>
                </c:pt>
                <c:pt idx="11">
                  <c:v>5682</c:v>
                </c:pt>
              </c:numCache>
            </c:numRef>
          </c:xVal>
          <c:yVal>
            <c:numRef>
              <c:f>'A (2)'!$K$21:$K$599</c:f>
              <c:numCache>
                <c:formatCode>General</c:formatCode>
                <c:ptCount val="57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9F4-42CA-85DF-9B12C32070FF}"/>
            </c:ext>
          </c:extLst>
        </c:ser>
        <c:ser>
          <c:idx val="4"/>
          <c:order val="4"/>
          <c:tx>
            <c:strRef>
              <c:f>'A (2)'!$L$20</c:f>
              <c:strCache>
                <c:ptCount val="1"/>
                <c:pt idx="0">
                  <c:v>S4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(2)'!$F$21:$F$599</c:f>
              <c:numCache>
                <c:formatCode>General</c:formatCode>
                <c:ptCount val="579"/>
                <c:pt idx="0">
                  <c:v>-9228</c:v>
                </c:pt>
                <c:pt idx="1">
                  <c:v>-8667</c:v>
                </c:pt>
                <c:pt idx="2">
                  <c:v>-5607</c:v>
                </c:pt>
                <c:pt idx="3">
                  <c:v>-2497</c:v>
                </c:pt>
                <c:pt idx="4">
                  <c:v>-1929</c:v>
                </c:pt>
                <c:pt idx="5">
                  <c:v>-1095</c:v>
                </c:pt>
                <c:pt idx="6">
                  <c:v>-508</c:v>
                </c:pt>
                <c:pt idx="7">
                  <c:v>0</c:v>
                </c:pt>
                <c:pt idx="8">
                  <c:v>1215</c:v>
                </c:pt>
                <c:pt idx="9">
                  <c:v>1922</c:v>
                </c:pt>
                <c:pt idx="10">
                  <c:v>3714</c:v>
                </c:pt>
                <c:pt idx="11">
                  <c:v>5682</c:v>
                </c:pt>
              </c:numCache>
            </c:numRef>
          </c:xVal>
          <c:yVal>
            <c:numRef>
              <c:f>'A (2)'!$L$21:$L$599</c:f>
              <c:numCache>
                <c:formatCode>General</c:formatCode>
                <c:ptCount val="57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9F4-42CA-85DF-9B12C32070FF}"/>
            </c:ext>
          </c:extLst>
        </c:ser>
        <c:ser>
          <c:idx val="5"/>
          <c:order val="5"/>
          <c:tx>
            <c:strRef>
              <c:f>'A (2)'!$M$20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(2)'!$F$21:$F$599</c:f>
              <c:numCache>
                <c:formatCode>General</c:formatCode>
                <c:ptCount val="579"/>
                <c:pt idx="0">
                  <c:v>-9228</c:v>
                </c:pt>
                <c:pt idx="1">
                  <c:v>-8667</c:v>
                </c:pt>
                <c:pt idx="2">
                  <c:v>-5607</c:v>
                </c:pt>
                <c:pt idx="3">
                  <c:v>-2497</c:v>
                </c:pt>
                <c:pt idx="4">
                  <c:v>-1929</c:v>
                </c:pt>
                <c:pt idx="5">
                  <c:v>-1095</c:v>
                </c:pt>
                <c:pt idx="6">
                  <c:v>-508</c:v>
                </c:pt>
                <c:pt idx="7">
                  <c:v>0</c:v>
                </c:pt>
                <c:pt idx="8">
                  <c:v>1215</c:v>
                </c:pt>
                <c:pt idx="9">
                  <c:v>1922</c:v>
                </c:pt>
                <c:pt idx="10">
                  <c:v>3714</c:v>
                </c:pt>
                <c:pt idx="11">
                  <c:v>5682</c:v>
                </c:pt>
              </c:numCache>
            </c:numRef>
          </c:xVal>
          <c:yVal>
            <c:numRef>
              <c:f>'A (2)'!$M$21:$M$599</c:f>
              <c:numCache>
                <c:formatCode>General</c:formatCode>
                <c:ptCount val="57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9F4-42CA-85DF-9B12C32070FF}"/>
            </c:ext>
          </c:extLst>
        </c:ser>
        <c:ser>
          <c:idx val="6"/>
          <c:order val="6"/>
          <c:tx>
            <c:strRef>
              <c:f>'A (2)'!$N$20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(2)'!$F$21:$F$599</c:f>
              <c:numCache>
                <c:formatCode>General</c:formatCode>
                <c:ptCount val="579"/>
                <c:pt idx="0">
                  <c:v>-9228</c:v>
                </c:pt>
                <c:pt idx="1">
                  <c:v>-8667</c:v>
                </c:pt>
                <c:pt idx="2">
                  <c:v>-5607</c:v>
                </c:pt>
                <c:pt idx="3">
                  <c:v>-2497</c:v>
                </c:pt>
                <c:pt idx="4">
                  <c:v>-1929</c:v>
                </c:pt>
                <c:pt idx="5">
                  <c:v>-1095</c:v>
                </c:pt>
                <c:pt idx="6">
                  <c:v>-508</c:v>
                </c:pt>
                <c:pt idx="7">
                  <c:v>0</c:v>
                </c:pt>
                <c:pt idx="8">
                  <c:v>1215</c:v>
                </c:pt>
                <c:pt idx="9">
                  <c:v>1922</c:v>
                </c:pt>
                <c:pt idx="10">
                  <c:v>3714</c:v>
                </c:pt>
                <c:pt idx="11">
                  <c:v>5682</c:v>
                </c:pt>
              </c:numCache>
            </c:numRef>
          </c:xVal>
          <c:yVal>
            <c:numRef>
              <c:f>'A (2)'!$N$21:$N$599</c:f>
              <c:numCache>
                <c:formatCode>General</c:formatCode>
                <c:ptCount val="579"/>
                <c:pt idx="0">
                  <c:v>3.4619599999132333E-2</c:v>
                </c:pt>
                <c:pt idx="1">
                  <c:v>2.5306899995484855E-2</c:v>
                </c:pt>
                <c:pt idx="2">
                  <c:v>3.1964899997547036E-2</c:v>
                </c:pt>
                <c:pt idx="3">
                  <c:v>1.5878999984124675E-3</c:v>
                </c:pt>
                <c:pt idx="4">
                  <c:v>7.230299997900147E-3</c:v>
                </c:pt>
                <c:pt idx="5">
                  <c:v>3.1664999987697229E-3</c:v>
                </c:pt>
                <c:pt idx="6">
                  <c:v>-1.5884400003415067E-2</c:v>
                </c:pt>
                <c:pt idx="7">
                  <c:v>0</c:v>
                </c:pt>
                <c:pt idx="8">
                  <c:v>1.349499994830694E-3</c:v>
                </c:pt>
                <c:pt idx="9">
                  <c:v>-1.3185400006477721E-2</c:v>
                </c:pt>
                <c:pt idx="10">
                  <c:v>-6.7980000312672928E-4</c:v>
                </c:pt>
                <c:pt idx="11">
                  <c:v>-1.7400001524947584E-5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9F4-42CA-85DF-9B12C32070FF}"/>
            </c:ext>
          </c:extLst>
        </c:ser>
        <c:ser>
          <c:idx val="7"/>
          <c:order val="7"/>
          <c:tx>
            <c:strRef>
              <c:f>'A (2)'!$O$20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(2)'!$F$21:$F$599</c:f>
              <c:numCache>
                <c:formatCode>General</c:formatCode>
                <c:ptCount val="579"/>
                <c:pt idx="0">
                  <c:v>-9228</c:v>
                </c:pt>
                <c:pt idx="1">
                  <c:v>-8667</c:v>
                </c:pt>
                <c:pt idx="2">
                  <c:v>-5607</c:v>
                </c:pt>
                <c:pt idx="3">
                  <c:v>-2497</c:v>
                </c:pt>
                <c:pt idx="4">
                  <c:v>-1929</c:v>
                </c:pt>
                <c:pt idx="5">
                  <c:v>-1095</c:v>
                </c:pt>
                <c:pt idx="6">
                  <c:v>-508</c:v>
                </c:pt>
                <c:pt idx="7">
                  <c:v>0</c:v>
                </c:pt>
                <c:pt idx="8">
                  <c:v>1215</c:v>
                </c:pt>
                <c:pt idx="9">
                  <c:v>1922</c:v>
                </c:pt>
                <c:pt idx="10">
                  <c:v>3714</c:v>
                </c:pt>
                <c:pt idx="11">
                  <c:v>5682</c:v>
                </c:pt>
              </c:numCache>
            </c:numRef>
          </c:xVal>
          <c:yVal>
            <c:numRef>
              <c:f>'A (2)'!$O$21:$O$599</c:f>
              <c:numCache>
                <c:formatCode>General</c:formatCode>
                <c:ptCount val="57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9F4-42CA-85DF-9B12C32070FF}"/>
            </c:ext>
          </c:extLst>
        </c:ser>
        <c:ser>
          <c:idx val="8"/>
          <c:order val="8"/>
          <c:tx>
            <c:strRef>
              <c:f>'A (2)'!$P$20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(2)'!$F$21:$F$599</c:f>
              <c:numCache>
                <c:formatCode>General</c:formatCode>
                <c:ptCount val="579"/>
                <c:pt idx="0">
                  <c:v>-9228</c:v>
                </c:pt>
                <c:pt idx="1">
                  <c:v>-8667</c:v>
                </c:pt>
                <c:pt idx="2">
                  <c:v>-5607</c:v>
                </c:pt>
                <c:pt idx="3">
                  <c:v>-2497</c:v>
                </c:pt>
                <c:pt idx="4">
                  <c:v>-1929</c:v>
                </c:pt>
                <c:pt idx="5">
                  <c:v>-1095</c:v>
                </c:pt>
                <c:pt idx="6">
                  <c:v>-508</c:v>
                </c:pt>
                <c:pt idx="7">
                  <c:v>0</c:v>
                </c:pt>
                <c:pt idx="8">
                  <c:v>1215</c:v>
                </c:pt>
                <c:pt idx="9">
                  <c:v>1922</c:v>
                </c:pt>
                <c:pt idx="10">
                  <c:v>3714</c:v>
                </c:pt>
                <c:pt idx="11">
                  <c:v>5682</c:v>
                </c:pt>
              </c:numCache>
            </c:numRef>
          </c:xVal>
          <c:yVal>
            <c:numRef>
              <c:f>'A (2)'!$P$21:$P$599</c:f>
              <c:numCache>
                <c:formatCode>General</c:formatCode>
                <c:ptCount val="579"/>
                <c:pt idx="0">
                  <c:v>3.5196269783446615E-2</c:v>
                </c:pt>
                <c:pt idx="1">
                  <c:v>3.19730568266237E-2</c:v>
                </c:pt>
                <c:pt idx="2">
                  <c:v>1.686123095301436E-2</c:v>
                </c:pt>
                <c:pt idx="3">
                  <c:v>5.7788543925118173E-3</c:v>
                </c:pt>
                <c:pt idx="4">
                  <c:v>4.2203818344954012E-3</c:v>
                </c:pt>
                <c:pt idx="5">
                  <c:v>2.1926431143743166E-3</c:v>
                </c:pt>
                <c:pt idx="6">
                  <c:v>9.5133843037316173E-4</c:v>
                </c:pt>
                <c:pt idx="7">
                  <c:v>1.0593369546808338E-6</c:v>
                </c:pt>
                <c:pt idx="8">
                  <c:v>-1.8052107811824321E-3</c:v>
                </c:pt>
                <c:pt idx="9">
                  <c:v>-2.5534338772756808E-3</c:v>
                </c:pt>
                <c:pt idx="10">
                  <c:v>-3.4519111654900459E-3</c:v>
                </c:pt>
                <c:pt idx="11">
                  <c:v>-2.7895464431431467E-3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9F4-42CA-85DF-9B12C32070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6757504"/>
        <c:axId val="1"/>
      </c:scatterChart>
      <c:valAx>
        <c:axId val="796757504"/>
        <c:scaling>
          <c:orientation val="minMax"/>
          <c:max val="36000"/>
          <c:min val="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045575022679357"/>
              <c:y val="0.856271681636125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2"/>
          <c:min val="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2.5830258302583026E-2"/>
              <c:y val="0.363915336271039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6757504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2054133454720374"/>
          <c:y val="0.9204921861831491"/>
          <c:w val="0.68019757677891735"/>
          <c:h val="6.116240057148825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Relationship Id="rId6" Type="http://schemas.openxmlformats.org/officeDocument/2006/relationships/chart" Target="../charts/chart25.xml"/><Relationship Id="rId5" Type="http://schemas.openxmlformats.org/officeDocument/2006/relationships/chart" Target="../charts/chart24.xml"/><Relationship Id="rId4" Type="http://schemas.openxmlformats.org/officeDocument/2006/relationships/chart" Target="../charts/chart23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123825</xdr:colOff>
      <xdr:row>0</xdr:row>
      <xdr:rowOff>0</xdr:rowOff>
    </xdr:from>
    <xdr:to>
      <xdr:col>15</xdr:col>
      <xdr:colOff>409576</xdr:colOff>
      <xdr:row>18</xdr:row>
      <xdr:rowOff>133349</xdr:rowOff>
    </xdr:to>
    <xdr:graphicFrame macro="">
      <xdr:nvGraphicFramePr>
        <xdr:cNvPr id="1051" name="Chart 2">
          <a:extLst>
            <a:ext uri="{FF2B5EF4-FFF2-40B4-BE49-F238E27FC236}">
              <a16:creationId xmlns:a16="http://schemas.microsoft.com/office/drawing/2014/main" id="{E28B0547-912F-D431-AF98-3FD4C2A3DE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571500</xdr:colOff>
      <xdr:row>0</xdr:row>
      <xdr:rowOff>0</xdr:rowOff>
    </xdr:from>
    <xdr:to>
      <xdr:col>25</xdr:col>
      <xdr:colOff>28576</xdr:colOff>
      <xdr:row>18</xdr:row>
      <xdr:rowOff>133349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87AFD205-858F-41B2-A19E-9D6F52897B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323850</xdr:colOff>
      <xdr:row>0</xdr:row>
      <xdr:rowOff>76200</xdr:rowOff>
    </xdr:from>
    <xdr:to>
      <xdr:col>38</xdr:col>
      <xdr:colOff>57150</xdr:colOff>
      <xdr:row>18</xdr:row>
      <xdr:rowOff>95250</xdr:rowOff>
    </xdr:to>
    <xdr:graphicFrame macro="">
      <xdr:nvGraphicFramePr>
        <xdr:cNvPr id="12313" name="Chart 1">
          <a:extLst>
            <a:ext uri="{FF2B5EF4-FFF2-40B4-BE49-F238E27FC236}">
              <a16:creationId xmlns:a16="http://schemas.microsoft.com/office/drawing/2014/main" id="{052CF957-329A-41F3-D313-6F85D7A85B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19050</xdr:colOff>
      <xdr:row>0</xdr:row>
      <xdr:rowOff>0</xdr:rowOff>
    </xdr:from>
    <xdr:to>
      <xdr:col>14</xdr:col>
      <xdr:colOff>285750</xdr:colOff>
      <xdr:row>18</xdr:row>
      <xdr:rowOff>28575</xdr:rowOff>
    </xdr:to>
    <xdr:graphicFrame macro="">
      <xdr:nvGraphicFramePr>
        <xdr:cNvPr id="12314" name="Chart 2">
          <a:extLst>
            <a:ext uri="{FF2B5EF4-FFF2-40B4-BE49-F238E27FC236}">
              <a16:creationId xmlns:a16="http://schemas.microsoft.com/office/drawing/2014/main" id="{56ECAA9E-68A2-7741-BE6E-703427033D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438150</xdr:colOff>
      <xdr:row>7</xdr:row>
      <xdr:rowOff>152400</xdr:rowOff>
    </xdr:from>
    <xdr:to>
      <xdr:col>30</xdr:col>
      <xdr:colOff>114300</xdr:colOff>
      <xdr:row>23</xdr:row>
      <xdr:rowOff>66675</xdr:rowOff>
    </xdr:to>
    <xdr:graphicFrame macro="">
      <xdr:nvGraphicFramePr>
        <xdr:cNvPr id="12315" name="Chart 3">
          <a:extLst>
            <a:ext uri="{FF2B5EF4-FFF2-40B4-BE49-F238E27FC236}">
              <a16:creationId xmlns:a16="http://schemas.microsoft.com/office/drawing/2014/main" id="{93D2D01C-6456-7F12-3656-6E3FC00160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38</xdr:col>
      <xdr:colOff>476250</xdr:colOff>
      <xdr:row>0</xdr:row>
      <xdr:rowOff>142875</xdr:rowOff>
    </xdr:from>
    <xdr:to>
      <xdr:col>47</xdr:col>
      <xdr:colOff>66675</xdr:colOff>
      <xdr:row>17</xdr:row>
      <xdr:rowOff>57150</xdr:rowOff>
    </xdr:to>
    <xdr:graphicFrame macro="">
      <xdr:nvGraphicFramePr>
        <xdr:cNvPr id="12316" name="Chart 4">
          <a:extLst>
            <a:ext uri="{FF2B5EF4-FFF2-40B4-BE49-F238E27FC236}">
              <a16:creationId xmlns:a16="http://schemas.microsoft.com/office/drawing/2014/main" id="{DA962A81-0830-B9E5-5D55-D548ECBDBA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371475</xdr:colOff>
      <xdr:row>0</xdr:row>
      <xdr:rowOff>38100</xdr:rowOff>
    </xdr:from>
    <xdr:to>
      <xdr:col>22</xdr:col>
      <xdr:colOff>514350</xdr:colOff>
      <xdr:row>18</xdr:row>
      <xdr:rowOff>57150</xdr:rowOff>
    </xdr:to>
    <xdr:graphicFrame macro="">
      <xdr:nvGraphicFramePr>
        <xdr:cNvPr id="12317" name="Chart 5">
          <a:extLst>
            <a:ext uri="{FF2B5EF4-FFF2-40B4-BE49-F238E27FC236}">
              <a16:creationId xmlns:a16="http://schemas.microsoft.com/office/drawing/2014/main" id="{1FD5E893-8ECC-0E55-FCC1-6B7879EF05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25</xdr:col>
      <xdr:colOff>552450</xdr:colOff>
      <xdr:row>25</xdr:row>
      <xdr:rowOff>19050</xdr:rowOff>
    </xdr:from>
    <xdr:to>
      <xdr:col>32</xdr:col>
      <xdr:colOff>228600</xdr:colOff>
      <xdr:row>40</xdr:row>
      <xdr:rowOff>133350</xdr:rowOff>
    </xdr:to>
    <xdr:graphicFrame macro="">
      <xdr:nvGraphicFramePr>
        <xdr:cNvPr id="12318" name="Chart 6">
          <a:extLst>
            <a:ext uri="{FF2B5EF4-FFF2-40B4-BE49-F238E27FC236}">
              <a16:creationId xmlns:a16="http://schemas.microsoft.com/office/drawing/2014/main" id="{831E6D68-C998-9188-C68E-3716721777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66675</xdr:colOff>
      <xdr:row>0</xdr:row>
      <xdr:rowOff>9525</xdr:rowOff>
    </xdr:from>
    <xdr:to>
      <xdr:col>18</xdr:col>
      <xdr:colOff>581025</xdr:colOff>
      <xdr:row>18</xdr:row>
      <xdr:rowOff>9525</xdr:rowOff>
    </xdr:to>
    <xdr:graphicFrame macro="">
      <xdr:nvGraphicFramePr>
        <xdr:cNvPr id="13317" name="Chart 1">
          <a:extLst>
            <a:ext uri="{FF2B5EF4-FFF2-40B4-BE49-F238E27FC236}">
              <a16:creationId xmlns:a16="http://schemas.microsoft.com/office/drawing/2014/main" id="{E08ED510-7C8E-C7CB-3BCA-E32307F8F7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0</xdr:rowOff>
    </xdr:from>
    <xdr:to>
      <xdr:col>9</xdr:col>
      <xdr:colOff>352425</xdr:colOff>
      <xdr:row>20</xdr:row>
      <xdr:rowOff>104775</xdr:rowOff>
    </xdr:to>
    <xdr:graphicFrame macro="">
      <xdr:nvGraphicFramePr>
        <xdr:cNvPr id="2" name="Chart 7">
          <a:extLst>
            <a:ext uri="{FF2B5EF4-FFF2-40B4-BE49-F238E27FC236}">
              <a16:creationId xmlns:a16="http://schemas.microsoft.com/office/drawing/2014/main" id="{C68587C9-61AD-B3CB-30A9-B7E60CDF03C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47625</xdr:colOff>
      <xdr:row>21</xdr:row>
      <xdr:rowOff>57150</xdr:rowOff>
    </xdr:from>
    <xdr:to>
      <xdr:col>9</xdr:col>
      <xdr:colOff>314325</xdr:colOff>
      <xdr:row>38</xdr:row>
      <xdr:rowOff>123825</xdr:rowOff>
    </xdr:to>
    <xdr:graphicFrame macro="">
      <xdr:nvGraphicFramePr>
        <xdr:cNvPr id="3" name="Chart 6">
          <a:extLst>
            <a:ext uri="{FF2B5EF4-FFF2-40B4-BE49-F238E27FC236}">
              <a16:creationId xmlns:a16="http://schemas.microsoft.com/office/drawing/2014/main" id="{A3B8F920-BA6A-E4B9-BA29-F8094CB77E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552450</xdr:colOff>
      <xdr:row>0</xdr:row>
      <xdr:rowOff>9525</xdr:rowOff>
    </xdr:from>
    <xdr:to>
      <xdr:col>19</xdr:col>
      <xdr:colOff>561975</xdr:colOff>
      <xdr:row>18</xdr:row>
      <xdr:rowOff>152400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78EAA2CB-3270-B9B5-48D4-D5E5F425C41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466725</xdr:colOff>
      <xdr:row>21</xdr:row>
      <xdr:rowOff>66675</xdr:rowOff>
    </xdr:from>
    <xdr:to>
      <xdr:col>17</xdr:col>
      <xdr:colOff>523875</xdr:colOff>
      <xdr:row>38</xdr:row>
      <xdr:rowOff>133350</xdr:rowOff>
    </xdr:to>
    <xdr:graphicFrame macro="">
      <xdr:nvGraphicFramePr>
        <xdr:cNvPr id="5" name="Chart 3">
          <a:extLst>
            <a:ext uri="{FF2B5EF4-FFF2-40B4-BE49-F238E27FC236}">
              <a16:creationId xmlns:a16="http://schemas.microsoft.com/office/drawing/2014/main" id="{1A8F4319-8521-94C6-7C18-C14EB0E2E71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85725</xdr:colOff>
      <xdr:row>0</xdr:row>
      <xdr:rowOff>0</xdr:rowOff>
    </xdr:from>
    <xdr:to>
      <xdr:col>29</xdr:col>
      <xdr:colOff>581025</xdr:colOff>
      <xdr:row>18</xdr:row>
      <xdr:rowOff>104775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C509ACA-F855-8826-E564-2D08C39E5F8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66675</xdr:colOff>
      <xdr:row>0</xdr:row>
      <xdr:rowOff>9525</xdr:rowOff>
    </xdr:from>
    <xdr:to>
      <xdr:col>18</xdr:col>
      <xdr:colOff>581025</xdr:colOff>
      <xdr:row>18</xdr:row>
      <xdr:rowOff>9525</xdr:rowOff>
    </xdr:to>
    <xdr:graphicFrame macro="">
      <xdr:nvGraphicFramePr>
        <xdr:cNvPr id="3080" name="Chart 2">
          <a:extLst>
            <a:ext uri="{FF2B5EF4-FFF2-40B4-BE49-F238E27FC236}">
              <a16:creationId xmlns:a16="http://schemas.microsoft.com/office/drawing/2014/main" id="{07F7AE6C-5FCA-E6D4-EAA5-622141EC14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28575</xdr:colOff>
      <xdr:row>0</xdr:row>
      <xdr:rowOff>0</xdr:rowOff>
    </xdr:from>
    <xdr:to>
      <xdr:col>28</xdr:col>
      <xdr:colOff>228600</xdr:colOff>
      <xdr:row>18</xdr:row>
      <xdr:rowOff>19050</xdr:rowOff>
    </xdr:to>
    <xdr:graphicFrame macro="">
      <xdr:nvGraphicFramePr>
        <xdr:cNvPr id="5129" name="Chart 1">
          <a:extLst>
            <a:ext uri="{FF2B5EF4-FFF2-40B4-BE49-F238E27FC236}">
              <a16:creationId xmlns:a16="http://schemas.microsoft.com/office/drawing/2014/main" id="{9562CF8F-1BD7-48E2-90AC-558A085BFA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552450</xdr:colOff>
      <xdr:row>0</xdr:row>
      <xdr:rowOff>0</xdr:rowOff>
    </xdr:from>
    <xdr:to>
      <xdr:col>15</xdr:col>
      <xdr:colOff>133350</xdr:colOff>
      <xdr:row>18</xdr:row>
      <xdr:rowOff>28575</xdr:rowOff>
    </xdr:to>
    <xdr:graphicFrame macro="">
      <xdr:nvGraphicFramePr>
        <xdr:cNvPr id="5130" name="Chart 2">
          <a:extLst>
            <a:ext uri="{FF2B5EF4-FFF2-40B4-BE49-F238E27FC236}">
              <a16:creationId xmlns:a16="http://schemas.microsoft.com/office/drawing/2014/main" id="{AB8B2BD2-0445-BAFF-D58B-A77786E384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438150</xdr:colOff>
      <xdr:row>15</xdr:row>
      <xdr:rowOff>95250</xdr:rowOff>
    </xdr:from>
    <xdr:to>
      <xdr:col>18</xdr:col>
      <xdr:colOff>409575</xdr:colOff>
      <xdr:row>47</xdr:row>
      <xdr:rowOff>85725</xdr:rowOff>
    </xdr:to>
    <xdr:graphicFrame macro="">
      <xdr:nvGraphicFramePr>
        <xdr:cNvPr id="6149" name="Chart 1">
          <a:extLst>
            <a:ext uri="{FF2B5EF4-FFF2-40B4-BE49-F238E27FC236}">
              <a16:creationId xmlns:a16="http://schemas.microsoft.com/office/drawing/2014/main" id="{48E45EF9-6416-5AFA-B260-1DE0F5F64E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552450</xdr:colOff>
      <xdr:row>0</xdr:row>
      <xdr:rowOff>0</xdr:rowOff>
    </xdr:from>
    <xdr:to>
      <xdr:col>15</xdr:col>
      <xdr:colOff>133350</xdr:colOff>
      <xdr:row>18</xdr:row>
      <xdr:rowOff>28575</xdr:rowOff>
    </xdr:to>
    <xdr:graphicFrame macro="">
      <xdr:nvGraphicFramePr>
        <xdr:cNvPr id="9222" name="Chart 2">
          <a:extLst>
            <a:ext uri="{FF2B5EF4-FFF2-40B4-BE49-F238E27FC236}">
              <a16:creationId xmlns:a16="http://schemas.microsoft.com/office/drawing/2014/main" id="{051DE864-6F61-4D15-B171-AAD0DEB111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66675</xdr:colOff>
      <xdr:row>0</xdr:row>
      <xdr:rowOff>9525</xdr:rowOff>
    </xdr:from>
    <xdr:to>
      <xdr:col>18</xdr:col>
      <xdr:colOff>581025</xdr:colOff>
      <xdr:row>18</xdr:row>
      <xdr:rowOff>9525</xdr:rowOff>
    </xdr:to>
    <xdr:graphicFrame macro="">
      <xdr:nvGraphicFramePr>
        <xdr:cNvPr id="10245" name="Chart 1">
          <a:extLst>
            <a:ext uri="{FF2B5EF4-FFF2-40B4-BE49-F238E27FC236}">
              <a16:creationId xmlns:a16="http://schemas.microsoft.com/office/drawing/2014/main" id="{26F2233F-29F0-0F97-3F01-5B6D032C2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571500</xdr:colOff>
      <xdr:row>0</xdr:row>
      <xdr:rowOff>152400</xdr:rowOff>
    </xdr:from>
    <xdr:to>
      <xdr:col>32</xdr:col>
      <xdr:colOff>85725</xdr:colOff>
      <xdr:row>19</xdr:row>
      <xdr:rowOff>0</xdr:rowOff>
    </xdr:to>
    <xdr:graphicFrame macro="">
      <xdr:nvGraphicFramePr>
        <xdr:cNvPr id="7183" name="Chart 1">
          <a:extLst>
            <a:ext uri="{FF2B5EF4-FFF2-40B4-BE49-F238E27FC236}">
              <a16:creationId xmlns:a16="http://schemas.microsoft.com/office/drawing/2014/main" id="{8C2AD5BE-BF23-5457-641D-7805C275AE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561975</xdr:colOff>
      <xdr:row>0</xdr:row>
      <xdr:rowOff>0</xdr:rowOff>
    </xdr:from>
    <xdr:to>
      <xdr:col>15</xdr:col>
      <xdr:colOff>133350</xdr:colOff>
      <xdr:row>18</xdr:row>
      <xdr:rowOff>104775</xdr:rowOff>
    </xdr:to>
    <xdr:graphicFrame macro="">
      <xdr:nvGraphicFramePr>
        <xdr:cNvPr id="7184" name="Chart 2">
          <a:extLst>
            <a:ext uri="{FF2B5EF4-FFF2-40B4-BE49-F238E27FC236}">
              <a16:creationId xmlns:a16="http://schemas.microsoft.com/office/drawing/2014/main" id="{97FC1061-8BFF-F817-1974-F66D070C4D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0</xdr:row>
      <xdr:rowOff>0</xdr:rowOff>
    </xdr:from>
    <xdr:to>
      <xdr:col>24</xdr:col>
      <xdr:colOff>142875</xdr:colOff>
      <xdr:row>18</xdr:row>
      <xdr:rowOff>38100</xdr:rowOff>
    </xdr:to>
    <xdr:graphicFrame macro="">
      <xdr:nvGraphicFramePr>
        <xdr:cNvPr id="7185" name="Chart 5">
          <a:extLst>
            <a:ext uri="{FF2B5EF4-FFF2-40B4-BE49-F238E27FC236}">
              <a16:creationId xmlns:a16="http://schemas.microsoft.com/office/drawing/2014/main" id="{80E740AD-0592-40B2-1297-9BB844F07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</xdr:colOff>
      <xdr:row>0</xdr:row>
      <xdr:rowOff>0</xdr:rowOff>
    </xdr:from>
    <xdr:to>
      <xdr:col>14</xdr:col>
      <xdr:colOff>285750</xdr:colOff>
      <xdr:row>18</xdr:row>
      <xdr:rowOff>28575</xdr:rowOff>
    </xdr:to>
    <xdr:graphicFrame macro="">
      <xdr:nvGraphicFramePr>
        <xdr:cNvPr id="11285" name="Chart 2">
          <a:extLst>
            <a:ext uri="{FF2B5EF4-FFF2-40B4-BE49-F238E27FC236}">
              <a16:creationId xmlns:a16="http://schemas.microsoft.com/office/drawing/2014/main" id="{7D8A9588-DDA1-9B52-14C0-0560153570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19050</xdr:colOff>
      <xdr:row>23</xdr:row>
      <xdr:rowOff>85725</xdr:rowOff>
    </xdr:from>
    <xdr:to>
      <xdr:col>9</xdr:col>
      <xdr:colOff>628650</xdr:colOff>
      <xdr:row>39</xdr:row>
      <xdr:rowOff>95250</xdr:rowOff>
    </xdr:to>
    <xdr:graphicFrame macro="">
      <xdr:nvGraphicFramePr>
        <xdr:cNvPr id="11286" name="Chart 10">
          <a:extLst>
            <a:ext uri="{FF2B5EF4-FFF2-40B4-BE49-F238E27FC236}">
              <a16:creationId xmlns:a16="http://schemas.microsoft.com/office/drawing/2014/main" id="{0A8D1F22-9A64-504C-3989-003A9EDBA0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0</xdr:colOff>
      <xdr:row>26</xdr:row>
      <xdr:rowOff>0</xdr:rowOff>
    </xdr:from>
    <xdr:to>
      <xdr:col>19</xdr:col>
      <xdr:colOff>142875</xdr:colOff>
      <xdr:row>45</xdr:row>
      <xdr:rowOff>85725</xdr:rowOff>
    </xdr:to>
    <xdr:graphicFrame macro="">
      <xdr:nvGraphicFramePr>
        <xdr:cNvPr id="11287" name="Chart 11">
          <a:extLst>
            <a:ext uri="{FF2B5EF4-FFF2-40B4-BE49-F238E27FC236}">
              <a16:creationId xmlns:a16="http://schemas.microsoft.com/office/drawing/2014/main" id="{E346F724-10E9-A330-B69F-8B5CD62255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vsolj.cetus-net.org/bulletin.html" TargetMode="External"/><Relationship Id="rId13" Type="http://schemas.openxmlformats.org/officeDocument/2006/relationships/hyperlink" Target="http://vsolj.cetus-net.org/bulletin.html" TargetMode="External"/><Relationship Id="rId18" Type="http://schemas.openxmlformats.org/officeDocument/2006/relationships/hyperlink" Target="http://vsolj.cetus-net.org/bulletin.html" TargetMode="External"/><Relationship Id="rId3" Type="http://schemas.openxmlformats.org/officeDocument/2006/relationships/hyperlink" Target="https://www.aavso.org/ejaavso" TargetMode="External"/><Relationship Id="rId21" Type="http://schemas.openxmlformats.org/officeDocument/2006/relationships/hyperlink" Target="http://cdsbib.u-strasbg.fr/cgi-bin/cdsbib?1990RMxAA..21..381G" TargetMode="External"/><Relationship Id="rId7" Type="http://schemas.openxmlformats.org/officeDocument/2006/relationships/hyperlink" Target="http://cdsbib.u-strasbg.fr/cgi-bin/cdsbib?1990RMxAA..21..381G" TargetMode="External"/><Relationship Id="rId12" Type="http://schemas.openxmlformats.org/officeDocument/2006/relationships/hyperlink" Target="https://www.aavso.org/ejaavso" TargetMode="External"/><Relationship Id="rId17" Type="http://schemas.openxmlformats.org/officeDocument/2006/relationships/hyperlink" Target="http://cdsbib.u-strasbg.fr/cgi-bin/cdsbib?1990RMxAA..21..381G" TargetMode="External"/><Relationship Id="rId2" Type="http://schemas.openxmlformats.org/officeDocument/2006/relationships/hyperlink" Target="http://vsolj.cetus-net.org/bulletin.html" TargetMode="External"/><Relationship Id="rId16" Type="http://schemas.openxmlformats.org/officeDocument/2006/relationships/hyperlink" Target="http://cdsbib.u-strasbg.fr/cgi-bin/cdsbib?1990RMxAA..21..381G" TargetMode="External"/><Relationship Id="rId20" Type="http://schemas.openxmlformats.org/officeDocument/2006/relationships/hyperlink" Target="http://cdsbib.u-strasbg.fr/cgi-bin/cdsbib?1990RMxAA..21..381G" TargetMode="External"/><Relationship Id="rId1" Type="http://schemas.openxmlformats.org/officeDocument/2006/relationships/hyperlink" Target="http://vsolj.cetus-net.org/bulletin.html" TargetMode="External"/><Relationship Id="rId6" Type="http://schemas.openxmlformats.org/officeDocument/2006/relationships/hyperlink" Target="http://cdsbib.u-strasbg.fr/cgi-bin/cdsbib?1990RMxAA..21..381G" TargetMode="External"/><Relationship Id="rId11" Type="http://schemas.openxmlformats.org/officeDocument/2006/relationships/hyperlink" Target="http://cdsbib.u-strasbg.fr/cgi-bin/cdsbib?1990RMxAA..21..381G" TargetMode="External"/><Relationship Id="rId5" Type="http://schemas.openxmlformats.org/officeDocument/2006/relationships/hyperlink" Target="http://cdsbib.u-strasbg.fr/cgi-bin/cdsbib?1990RMxAA..21..381G" TargetMode="External"/><Relationship Id="rId15" Type="http://schemas.openxmlformats.org/officeDocument/2006/relationships/hyperlink" Target="http://cdsbib.u-strasbg.fr/cgi-bin/cdsbib?1990RMxAA..21..381G" TargetMode="External"/><Relationship Id="rId23" Type="http://schemas.openxmlformats.org/officeDocument/2006/relationships/drawing" Target="../drawings/drawing1.xml"/><Relationship Id="rId10" Type="http://schemas.openxmlformats.org/officeDocument/2006/relationships/hyperlink" Target="http://cdsbib.u-strasbg.fr/cgi-bin/cdsbib?1990RMxAA..21..381G" TargetMode="External"/><Relationship Id="rId19" Type="http://schemas.openxmlformats.org/officeDocument/2006/relationships/hyperlink" Target="http://cdsbib.u-strasbg.fr/cgi-bin/cdsbib?1990RMxAA..21..381G" TargetMode="External"/><Relationship Id="rId4" Type="http://schemas.openxmlformats.org/officeDocument/2006/relationships/hyperlink" Target="http://cdsbib.u-strasbg.fr/cgi-bin/cdsbib?1990RMxAA..21..381G" TargetMode="External"/><Relationship Id="rId9" Type="http://schemas.openxmlformats.org/officeDocument/2006/relationships/hyperlink" Target="http://cdsbib.u-strasbg.fr/cgi-bin/cdsbib?1990RMxAA..21..381G" TargetMode="External"/><Relationship Id="rId14" Type="http://schemas.openxmlformats.org/officeDocument/2006/relationships/hyperlink" Target="http://cdsbib.u-strasbg.fr/cgi-bin/cdsbib?1990RMxAA..21..381G" TargetMode="External"/><Relationship Id="rId22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bav-astro.de/sfs/BAVM_link.php?BAVMnr=172" TargetMode="External"/><Relationship Id="rId18" Type="http://schemas.openxmlformats.org/officeDocument/2006/relationships/hyperlink" Target="http://www.konkoly.hu/cgi-bin/IBVS?5668" TargetMode="External"/><Relationship Id="rId26" Type="http://schemas.openxmlformats.org/officeDocument/2006/relationships/hyperlink" Target="http://www.konkoly.hu/cgi-bin/IBVS?5777" TargetMode="External"/><Relationship Id="rId39" Type="http://schemas.openxmlformats.org/officeDocument/2006/relationships/hyperlink" Target="http://var.astro.cz/oejv/issues/oejv0074.pdf" TargetMode="External"/><Relationship Id="rId21" Type="http://schemas.openxmlformats.org/officeDocument/2006/relationships/hyperlink" Target="http://www.bav-astro.de/sfs/BAVM_link.php?BAVMnr=178" TargetMode="External"/><Relationship Id="rId34" Type="http://schemas.openxmlformats.org/officeDocument/2006/relationships/hyperlink" Target="http://www.konkoly.hu/cgi-bin/IBVS?5777" TargetMode="External"/><Relationship Id="rId42" Type="http://schemas.openxmlformats.org/officeDocument/2006/relationships/hyperlink" Target="http://vsolj.cetus-net.org/no46.pdf" TargetMode="External"/><Relationship Id="rId47" Type="http://schemas.openxmlformats.org/officeDocument/2006/relationships/hyperlink" Target="http://var.astro.cz/oejv/issues/oejv0094.pdf" TargetMode="External"/><Relationship Id="rId50" Type="http://schemas.openxmlformats.org/officeDocument/2006/relationships/hyperlink" Target="http://www.konkoly.hu/cgi-bin/IBVS?5898" TargetMode="External"/><Relationship Id="rId55" Type="http://schemas.openxmlformats.org/officeDocument/2006/relationships/hyperlink" Target="http://var.astro.cz/oejv/issues/oejv0107.pdf" TargetMode="External"/><Relationship Id="rId63" Type="http://schemas.openxmlformats.org/officeDocument/2006/relationships/hyperlink" Target="http://var.astro.cz/oejv/issues/oejv0137.pdf" TargetMode="External"/><Relationship Id="rId68" Type="http://schemas.openxmlformats.org/officeDocument/2006/relationships/hyperlink" Target="http://www.konkoly.hu/cgi-bin/IBVS?5980" TargetMode="External"/><Relationship Id="rId76" Type="http://schemas.openxmlformats.org/officeDocument/2006/relationships/hyperlink" Target="http://www.bav-astro.de/sfs/BAVM_link.php?BAVMnr=215" TargetMode="External"/><Relationship Id="rId84" Type="http://schemas.openxmlformats.org/officeDocument/2006/relationships/hyperlink" Target="http://www.bav-astro.de/sfs/BAVM_link.php?BAVMnr=225" TargetMode="External"/><Relationship Id="rId89" Type="http://schemas.openxmlformats.org/officeDocument/2006/relationships/hyperlink" Target="http://www.bav-astro.de/sfs/BAVM_link.php?BAVMnr=225" TargetMode="External"/><Relationship Id="rId7" Type="http://schemas.openxmlformats.org/officeDocument/2006/relationships/hyperlink" Target="http://www.bav-astro.de/sfs/BAVM_link.php?BAVMnr=60" TargetMode="External"/><Relationship Id="rId71" Type="http://schemas.openxmlformats.org/officeDocument/2006/relationships/hyperlink" Target="http://www.bav-astro.de/sfs/BAVM_link.php?BAVMnr=212" TargetMode="External"/><Relationship Id="rId92" Type="http://schemas.openxmlformats.org/officeDocument/2006/relationships/hyperlink" Target="http://www.bav-astro.de/sfs/BAVM_link.php?BAVMnr=231" TargetMode="External"/><Relationship Id="rId2" Type="http://schemas.openxmlformats.org/officeDocument/2006/relationships/hyperlink" Target="http://www.konkoly.hu/cgi-bin/IBVS?584" TargetMode="External"/><Relationship Id="rId16" Type="http://schemas.openxmlformats.org/officeDocument/2006/relationships/hyperlink" Target="http://www.konkoly.hu/cgi-bin/IBVS?5741" TargetMode="External"/><Relationship Id="rId29" Type="http://schemas.openxmlformats.org/officeDocument/2006/relationships/hyperlink" Target="http://www.bav-astro.de/sfs/BAVM_link.php?BAVMnr=178" TargetMode="External"/><Relationship Id="rId11" Type="http://schemas.openxmlformats.org/officeDocument/2006/relationships/hyperlink" Target="http://www.konkoly.hu/cgi-bin/IBVS?5594" TargetMode="External"/><Relationship Id="rId24" Type="http://schemas.openxmlformats.org/officeDocument/2006/relationships/hyperlink" Target="http://www.bav-astro.de/sfs/BAVM_link.php?BAVMnr=178" TargetMode="External"/><Relationship Id="rId32" Type="http://schemas.openxmlformats.org/officeDocument/2006/relationships/hyperlink" Target="http://www.konkoly.hu/cgi-bin/IBVS?5777" TargetMode="External"/><Relationship Id="rId37" Type="http://schemas.openxmlformats.org/officeDocument/2006/relationships/hyperlink" Target="http://www.bav-astro.de/sfs/BAVM_link.php?BAVMnr=183" TargetMode="External"/><Relationship Id="rId40" Type="http://schemas.openxmlformats.org/officeDocument/2006/relationships/hyperlink" Target="http://var.astro.cz/oejv/issues/oejv0074.pdf" TargetMode="External"/><Relationship Id="rId45" Type="http://schemas.openxmlformats.org/officeDocument/2006/relationships/hyperlink" Target="http://www.bav-astro.de/sfs/BAVM_link.php?BAVMnr=201" TargetMode="External"/><Relationship Id="rId53" Type="http://schemas.openxmlformats.org/officeDocument/2006/relationships/hyperlink" Target="http://www.aavso.org/sites/default/files/jaavso/v36n2/186.pdf" TargetMode="External"/><Relationship Id="rId58" Type="http://schemas.openxmlformats.org/officeDocument/2006/relationships/hyperlink" Target="http://www.konkoly.hu/cgi-bin/IBVS?5898" TargetMode="External"/><Relationship Id="rId66" Type="http://schemas.openxmlformats.org/officeDocument/2006/relationships/hyperlink" Target="http://var.astro.cz/oejv/issues/oejv0137.pdf" TargetMode="External"/><Relationship Id="rId74" Type="http://schemas.openxmlformats.org/officeDocument/2006/relationships/hyperlink" Target="http://www.bav-astro.de/sfs/BAVM_link.php?BAVMnr=215" TargetMode="External"/><Relationship Id="rId79" Type="http://schemas.openxmlformats.org/officeDocument/2006/relationships/hyperlink" Target="http://vsolj.cetus-net.org/vsoljno53.pdf" TargetMode="External"/><Relationship Id="rId87" Type="http://schemas.openxmlformats.org/officeDocument/2006/relationships/hyperlink" Target="http://var.astro.cz/oejv/issues/oejv0160.pdf" TargetMode="External"/><Relationship Id="rId5" Type="http://schemas.openxmlformats.org/officeDocument/2006/relationships/hyperlink" Target="http://www.konkoly.hu/cgi-bin/IBVS?740" TargetMode="External"/><Relationship Id="rId61" Type="http://schemas.openxmlformats.org/officeDocument/2006/relationships/hyperlink" Target="http://var.astro.cz/oejv/issues/oejv0137.pdf" TargetMode="External"/><Relationship Id="rId82" Type="http://schemas.openxmlformats.org/officeDocument/2006/relationships/hyperlink" Target="http://vsolj.cetus-net.org/vsoljno53.pdf" TargetMode="External"/><Relationship Id="rId90" Type="http://schemas.openxmlformats.org/officeDocument/2006/relationships/hyperlink" Target="http://www.bav-astro.de/sfs/BAVM_link.php?BAVMnr=225" TargetMode="External"/><Relationship Id="rId95" Type="http://schemas.openxmlformats.org/officeDocument/2006/relationships/hyperlink" Target="http://var.astro.cz/oejv/issues/oejv0160.pdf" TargetMode="External"/><Relationship Id="rId19" Type="http://schemas.openxmlformats.org/officeDocument/2006/relationships/hyperlink" Target="http://var.astro.cz/oejv/issues/oejv0003.pdf" TargetMode="External"/><Relationship Id="rId14" Type="http://schemas.openxmlformats.org/officeDocument/2006/relationships/hyperlink" Target="http://www.konkoly.hu/cgi-bin/IBVS?5592" TargetMode="External"/><Relationship Id="rId22" Type="http://schemas.openxmlformats.org/officeDocument/2006/relationships/hyperlink" Target="http://www.konkoly.hu/cgi-bin/IBVS?5777" TargetMode="External"/><Relationship Id="rId27" Type="http://schemas.openxmlformats.org/officeDocument/2006/relationships/hyperlink" Target="http://www.konkoly.hu/cgi-bin/IBVS?5777" TargetMode="External"/><Relationship Id="rId30" Type="http://schemas.openxmlformats.org/officeDocument/2006/relationships/hyperlink" Target="http://www.bav-astro.de/sfs/BAVM_link.php?BAVMnr=178" TargetMode="External"/><Relationship Id="rId35" Type="http://schemas.openxmlformats.org/officeDocument/2006/relationships/hyperlink" Target="http://www.bav-astro.de/sfs/BAVM_link.php?BAVMnr=183" TargetMode="External"/><Relationship Id="rId43" Type="http://schemas.openxmlformats.org/officeDocument/2006/relationships/hyperlink" Target="http://var.astro.cz/oejv/issues/oejv0094.pdf" TargetMode="External"/><Relationship Id="rId48" Type="http://schemas.openxmlformats.org/officeDocument/2006/relationships/hyperlink" Target="http://var.astro.cz/oejv/issues/oejv0094.pdf" TargetMode="External"/><Relationship Id="rId56" Type="http://schemas.openxmlformats.org/officeDocument/2006/relationships/hyperlink" Target="http://var.astro.cz/oejv/issues/oejv0107.pdf" TargetMode="External"/><Relationship Id="rId64" Type="http://schemas.openxmlformats.org/officeDocument/2006/relationships/hyperlink" Target="http://var.astro.cz/oejv/issues/oejv0137.pdf" TargetMode="External"/><Relationship Id="rId69" Type="http://schemas.openxmlformats.org/officeDocument/2006/relationships/hyperlink" Target="http://var.astro.cz/oejv/issues/oejv0137.pdf" TargetMode="External"/><Relationship Id="rId77" Type="http://schemas.openxmlformats.org/officeDocument/2006/relationships/hyperlink" Target="http://www.bav-astro.de/sfs/BAVM_link.php?BAVMnr=220" TargetMode="External"/><Relationship Id="rId8" Type="http://schemas.openxmlformats.org/officeDocument/2006/relationships/hyperlink" Target="http://www.bav-astro.de/sfs/BAVM_link.php?BAVMnr=93" TargetMode="External"/><Relationship Id="rId51" Type="http://schemas.openxmlformats.org/officeDocument/2006/relationships/hyperlink" Target="http://www.konkoly.hu/cgi-bin/IBVS?5898" TargetMode="External"/><Relationship Id="rId72" Type="http://schemas.openxmlformats.org/officeDocument/2006/relationships/hyperlink" Target="http://www.konkoly.hu/cgi-bin/IBVS?5988" TargetMode="External"/><Relationship Id="rId80" Type="http://schemas.openxmlformats.org/officeDocument/2006/relationships/hyperlink" Target="http://www.bav-astro.de/sfs/BAVM_link.php?BAVMnr=220" TargetMode="External"/><Relationship Id="rId85" Type="http://schemas.openxmlformats.org/officeDocument/2006/relationships/hyperlink" Target="http://www.bav-astro.de/sfs/BAVM_link.php?BAVMnr=225" TargetMode="External"/><Relationship Id="rId93" Type="http://schemas.openxmlformats.org/officeDocument/2006/relationships/hyperlink" Target="http://www.bav-astro.de/sfs/BAVM_link.php?BAVMnr=231" TargetMode="External"/><Relationship Id="rId3" Type="http://schemas.openxmlformats.org/officeDocument/2006/relationships/hyperlink" Target="http://www.konkoly.hu/cgi-bin/IBVS?584" TargetMode="External"/><Relationship Id="rId12" Type="http://schemas.openxmlformats.org/officeDocument/2006/relationships/hyperlink" Target="http://www.konkoly.hu/cgi-bin/IBVS?5676" TargetMode="External"/><Relationship Id="rId17" Type="http://schemas.openxmlformats.org/officeDocument/2006/relationships/hyperlink" Target="http://www.bav-astro.de/sfs/BAVM_link.php?BAVMnr=178" TargetMode="External"/><Relationship Id="rId25" Type="http://schemas.openxmlformats.org/officeDocument/2006/relationships/hyperlink" Target="http://www.konkoly.hu/cgi-bin/IBVS?5777" TargetMode="External"/><Relationship Id="rId33" Type="http://schemas.openxmlformats.org/officeDocument/2006/relationships/hyperlink" Target="http://var.astro.cz/oejv/issues/oejv0074.pdf" TargetMode="External"/><Relationship Id="rId38" Type="http://schemas.openxmlformats.org/officeDocument/2006/relationships/hyperlink" Target="http://var.astro.cz/oejv/issues/oejv0074.pdf" TargetMode="External"/><Relationship Id="rId46" Type="http://schemas.openxmlformats.org/officeDocument/2006/relationships/hyperlink" Target="http://var.astro.cz/oejv/issues/oejv0094.pdf" TargetMode="External"/><Relationship Id="rId59" Type="http://schemas.openxmlformats.org/officeDocument/2006/relationships/hyperlink" Target="http://www.bav-astro.de/sfs/BAVM_link.php?BAVMnr=214" TargetMode="External"/><Relationship Id="rId67" Type="http://schemas.openxmlformats.org/officeDocument/2006/relationships/hyperlink" Target="http://var.astro.cz/oejv/issues/oejv0137.pdf" TargetMode="External"/><Relationship Id="rId20" Type="http://schemas.openxmlformats.org/officeDocument/2006/relationships/hyperlink" Target="http://www.konkoly.hu/cgi-bin/IBVS?5777" TargetMode="External"/><Relationship Id="rId41" Type="http://schemas.openxmlformats.org/officeDocument/2006/relationships/hyperlink" Target="http://var.astro.cz/oejv/issues/oejv0074.pdf" TargetMode="External"/><Relationship Id="rId54" Type="http://schemas.openxmlformats.org/officeDocument/2006/relationships/hyperlink" Target="http://var.astro.cz/oejv/issues/oejv0107.pdf" TargetMode="External"/><Relationship Id="rId62" Type="http://schemas.openxmlformats.org/officeDocument/2006/relationships/hyperlink" Target="http://var.astro.cz/oejv/issues/oejv0137.pdf" TargetMode="External"/><Relationship Id="rId70" Type="http://schemas.openxmlformats.org/officeDocument/2006/relationships/hyperlink" Target="http://var.astro.cz/oejv/issues/oejv0137.pdf" TargetMode="External"/><Relationship Id="rId75" Type="http://schemas.openxmlformats.org/officeDocument/2006/relationships/hyperlink" Target="http://www.bav-astro.de/sfs/BAVM_link.php?BAVMnr=215" TargetMode="External"/><Relationship Id="rId83" Type="http://schemas.openxmlformats.org/officeDocument/2006/relationships/hyperlink" Target="http://www.bav-astro.de/sfs/BAVM_link.php?BAVMnr=220" TargetMode="External"/><Relationship Id="rId88" Type="http://schemas.openxmlformats.org/officeDocument/2006/relationships/hyperlink" Target="http://var.astro.cz/oejv/issues/oejv0160.pdf" TargetMode="External"/><Relationship Id="rId91" Type="http://schemas.openxmlformats.org/officeDocument/2006/relationships/hyperlink" Target="http://www.bav-astro.de/sfs/BAVM_link.php?BAVMnr=231" TargetMode="External"/><Relationship Id="rId96" Type="http://schemas.openxmlformats.org/officeDocument/2006/relationships/hyperlink" Target="http://var.astro.cz/oejv/issues/oejv0160.pdf" TargetMode="External"/><Relationship Id="rId1" Type="http://schemas.openxmlformats.org/officeDocument/2006/relationships/hyperlink" Target="http://www.bav-astro.de/LkDB/index.php?lang=en&amp;sprache_dial=en" TargetMode="External"/><Relationship Id="rId6" Type="http://schemas.openxmlformats.org/officeDocument/2006/relationships/hyperlink" Target="http://www.konkoly.hu/cgi-bin/IBVS?740" TargetMode="External"/><Relationship Id="rId15" Type="http://schemas.openxmlformats.org/officeDocument/2006/relationships/hyperlink" Target="http://vsolj.cetus-net.org/no43.pdf" TargetMode="External"/><Relationship Id="rId23" Type="http://schemas.openxmlformats.org/officeDocument/2006/relationships/hyperlink" Target="http://var.astro.cz/oejv/issues/oejv0074.pdf" TargetMode="External"/><Relationship Id="rId28" Type="http://schemas.openxmlformats.org/officeDocument/2006/relationships/hyperlink" Target="http://www.konkoly.hu/cgi-bin/IBVS?5777" TargetMode="External"/><Relationship Id="rId36" Type="http://schemas.openxmlformats.org/officeDocument/2006/relationships/hyperlink" Target="http://www.konkoly.hu/cgi-bin/IBVS?5777" TargetMode="External"/><Relationship Id="rId49" Type="http://schemas.openxmlformats.org/officeDocument/2006/relationships/hyperlink" Target="http://www.aavso.org/sites/default/files/jaavso/v36n2/186.pdf" TargetMode="External"/><Relationship Id="rId57" Type="http://schemas.openxmlformats.org/officeDocument/2006/relationships/hyperlink" Target="http://www.konkoly.hu/cgi-bin/IBVS?5898" TargetMode="External"/><Relationship Id="rId10" Type="http://schemas.openxmlformats.org/officeDocument/2006/relationships/hyperlink" Target="http://www.konkoly.hu/cgi-bin/IBVS?5040" TargetMode="External"/><Relationship Id="rId31" Type="http://schemas.openxmlformats.org/officeDocument/2006/relationships/hyperlink" Target="http://www.konkoly.hu/cgi-bin/IBVS?5777" TargetMode="External"/><Relationship Id="rId44" Type="http://schemas.openxmlformats.org/officeDocument/2006/relationships/hyperlink" Target="http://var.astro.cz/oejv/issues/oejv0094.pdf" TargetMode="External"/><Relationship Id="rId52" Type="http://schemas.openxmlformats.org/officeDocument/2006/relationships/hyperlink" Target="http://www.konkoly.hu/cgi-bin/IBVS?5898" TargetMode="External"/><Relationship Id="rId60" Type="http://schemas.openxmlformats.org/officeDocument/2006/relationships/hyperlink" Target="http://www.konkoly.hu/cgi-bin/IBVS?5898" TargetMode="External"/><Relationship Id="rId65" Type="http://schemas.openxmlformats.org/officeDocument/2006/relationships/hyperlink" Target="http://var.astro.cz/oejv/issues/oejv0137.pdf" TargetMode="External"/><Relationship Id="rId73" Type="http://schemas.openxmlformats.org/officeDocument/2006/relationships/hyperlink" Target="http://www.bav-astro.de/sfs/BAVM_link.php?BAVMnr=214" TargetMode="External"/><Relationship Id="rId78" Type="http://schemas.openxmlformats.org/officeDocument/2006/relationships/hyperlink" Target="http://var.astro.cz/oejv/issues/oejv0137.pdf" TargetMode="External"/><Relationship Id="rId81" Type="http://schemas.openxmlformats.org/officeDocument/2006/relationships/hyperlink" Target="http://vsolj.cetus-net.org/vsoljno53.pdf" TargetMode="External"/><Relationship Id="rId86" Type="http://schemas.openxmlformats.org/officeDocument/2006/relationships/hyperlink" Target="http://var.astro.cz/oejv/issues/oejv0160.pdf" TargetMode="External"/><Relationship Id="rId94" Type="http://schemas.openxmlformats.org/officeDocument/2006/relationships/hyperlink" Target="http://var.astro.cz/oejv/issues/oejv0160.pdf" TargetMode="External"/><Relationship Id="rId4" Type="http://schemas.openxmlformats.org/officeDocument/2006/relationships/hyperlink" Target="http://www.konkoly.hu/cgi-bin/IBVS?584" TargetMode="External"/><Relationship Id="rId9" Type="http://schemas.openxmlformats.org/officeDocument/2006/relationships/hyperlink" Target="http://www.bav-astro.de/sfs/BAVM_link.php?BAVMnr=132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hyperlink" Target="http://var.astro.cz/ocgate/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2"/>
  </sheetPr>
  <dimension ref="A1:AH1880"/>
  <sheetViews>
    <sheetView tabSelected="1" workbookViewId="0">
      <pane xSplit="12" ySplit="22" topLeftCell="M383" activePane="bottomRight" state="frozen"/>
      <selection pane="topRight" activeCell="M1" sqref="M1"/>
      <selection pane="bottomLeft" activeCell="A23" sqref="A23"/>
      <selection pane="bottomRight" activeCell="E18" sqref="E18"/>
    </sheetView>
  </sheetViews>
  <sheetFormatPr defaultColWidth="10.28515625" defaultRowHeight="12.95" customHeight="1" x14ac:dyDescent="0.2"/>
  <cols>
    <col min="1" max="1" width="16.42578125" style="154" customWidth="1"/>
    <col min="2" max="2" width="3.7109375" style="154" customWidth="1"/>
    <col min="3" max="3" width="14.42578125" style="154" customWidth="1"/>
    <col min="4" max="4" width="11.28515625" style="154" customWidth="1"/>
    <col min="5" max="5" width="14.140625" style="154" customWidth="1"/>
    <col min="6" max="6" width="16.7109375" style="154" customWidth="1"/>
    <col min="7" max="7" width="11" style="154" customWidth="1"/>
    <col min="8" max="9" width="10.28515625" style="154" customWidth="1"/>
    <col min="10" max="10" width="9.7109375" style="154" customWidth="1"/>
    <col min="11" max="16" width="10.28515625" style="154" customWidth="1"/>
    <col min="17" max="17" width="12.42578125" style="154" customWidth="1"/>
    <col min="18" max="18" width="10.28515625" style="154" customWidth="1"/>
    <col min="19" max="19" width="10.28515625" style="156" customWidth="1"/>
    <col min="20" max="20" width="10.28515625" style="154" customWidth="1"/>
    <col min="21" max="21" width="10.42578125" style="154" customWidth="1"/>
    <col min="22" max="16384" width="10.28515625" style="154"/>
  </cols>
  <sheetData>
    <row r="1" spans="1:28" customFormat="1" ht="21" thickBot="1" x14ac:dyDescent="0.35">
      <c r="A1" s="1" t="s">
        <v>240</v>
      </c>
      <c r="F1" t="s">
        <v>4</v>
      </c>
      <c r="S1" s="9"/>
      <c r="AA1" s="8" t="s">
        <v>20</v>
      </c>
      <c r="AB1" s="8" t="s">
        <v>247</v>
      </c>
    </row>
    <row r="2" spans="1:28" ht="12.95" customHeight="1" thickBot="1" x14ac:dyDescent="0.25">
      <c r="A2" s="154" t="s">
        <v>26</v>
      </c>
      <c r="B2" s="222" t="s">
        <v>1222</v>
      </c>
      <c r="C2" s="155"/>
      <c r="E2" s="217" t="s">
        <v>1217</v>
      </c>
      <c r="F2" s="226" t="s">
        <v>1223</v>
      </c>
      <c r="AA2" s="154">
        <v>30000</v>
      </c>
      <c r="AB2" s="154">
        <f>W$3+W$4*(AA2-30000)+W$5*SIN(RADIANS(W$6*(AA2-30000)+W$7))</f>
        <v>3.4892529205204511E-3</v>
      </c>
    </row>
    <row r="3" spans="1:28" ht="12.95" customHeight="1" thickBot="1" x14ac:dyDescent="0.25">
      <c r="E3" s="214" t="s">
        <v>209</v>
      </c>
      <c r="F3" s="218">
        <v>1</v>
      </c>
      <c r="V3" s="154" t="s">
        <v>242</v>
      </c>
      <c r="W3" s="154">
        <f>X3*Y3</f>
        <v>-2.6129164211531985E-3</v>
      </c>
      <c r="X3" s="157">
        <v>-0.26129164211531986</v>
      </c>
      <c r="Y3" s="154">
        <v>0.01</v>
      </c>
      <c r="AA3" s="154">
        <v>30200</v>
      </c>
      <c r="AB3" s="154">
        <f t="shared" ref="AB3:AB20" si="0">W$3+W$4*(AA3-30000)+W$5*SIN(RADIANS(W$6*(AA3-30000)+W$7))</f>
        <v>2.7453038456032469E-3</v>
      </c>
    </row>
    <row r="4" spans="1:28" ht="12.95" customHeight="1" thickTop="1" thickBot="1" x14ac:dyDescent="0.25">
      <c r="A4" s="158" t="s">
        <v>27</v>
      </c>
      <c r="C4" s="159">
        <v>43835.258999999998</v>
      </c>
      <c r="D4" s="160">
        <v>0.58272199999999996</v>
      </c>
      <c r="E4" s="215" t="s">
        <v>210</v>
      </c>
      <c r="F4" s="219">
        <f ca="1">NOW()+15018.5+$C$5/24</f>
        <v>60576.832426041663</v>
      </c>
      <c r="V4" s="154" t="s">
        <v>243</v>
      </c>
      <c r="W4" s="154">
        <f>X4*Y4</f>
        <v>7.0834889126093926E-7</v>
      </c>
      <c r="X4" s="161">
        <v>0.70834889126093925</v>
      </c>
      <c r="Y4" s="154">
        <v>9.9999999999999995E-7</v>
      </c>
      <c r="AA4" s="154">
        <v>30400</v>
      </c>
      <c r="AB4" s="154">
        <f t="shared" si="0"/>
        <v>4.7480824925001663E-4</v>
      </c>
    </row>
    <row r="5" spans="1:28" ht="12.95" customHeight="1" thickTop="1" x14ac:dyDescent="0.2">
      <c r="A5" s="162" t="s">
        <v>207</v>
      </c>
      <c r="C5" s="163">
        <v>-9.5</v>
      </c>
      <c r="E5" s="214" t="s">
        <v>211</v>
      </c>
      <c r="F5" s="219">
        <f ca="1">ROUND(2*($F$4-$C$7)/$C$8,0)/2+$F$3</f>
        <v>28731</v>
      </c>
      <c r="V5" s="154" t="s">
        <v>244</v>
      </c>
      <c r="W5" s="154">
        <f>X5*Y5</f>
        <v>6.1021851598557142E-3</v>
      </c>
      <c r="X5" s="161">
        <v>6.102185159855714</v>
      </c>
      <c r="Y5" s="154">
        <v>1E-3</v>
      </c>
      <c r="AA5" s="154">
        <v>30600</v>
      </c>
      <c r="AB5" s="154">
        <f t="shared" si="0"/>
        <v>-2.6163492672405583E-3</v>
      </c>
    </row>
    <row r="6" spans="1:28" ht="12.95" customHeight="1" x14ac:dyDescent="0.2">
      <c r="A6" s="158" t="s">
        <v>28</v>
      </c>
      <c r="E6" s="214" t="s">
        <v>212</v>
      </c>
      <c r="F6" s="219">
        <f ca="1">ROUND(2*($F$4-$C$15)/$C$16,0)/2+$F$3</f>
        <v>556</v>
      </c>
      <c r="V6" s="154" t="s">
        <v>245</v>
      </c>
      <c r="W6" s="154">
        <f>X6*Y6</f>
        <v>0.15692763473196586</v>
      </c>
      <c r="X6" s="161">
        <v>1.5692763473196585</v>
      </c>
      <c r="Y6" s="154">
        <v>0.1</v>
      </c>
      <c r="AA6" s="154">
        <v>30800</v>
      </c>
      <c r="AB6" s="154">
        <f t="shared" si="0"/>
        <v>-5.5821295018961131E-3</v>
      </c>
    </row>
    <row r="7" spans="1:28" ht="12.95" customHeight="1" thickBot="1" x14ac:dyDescent="0.25">
      <c r="A7" s="154" t="s">
        <v>6</v>
      </c>
      <c r="C7" s="154">
        <v>43835.258999999998</v>
      </c>
      <c r="D7" s="222" t="s">
        <v>1221</v>
      </c>
      <c r="E7" s="214" t="s">
        <v>1218</v>
      </c>
      <c r="F7" s="220">
        <f ca="1">+$C$15+$C$16*$F$6-15018.5-$C$5/24</f>
        <v>45559.449487878606</v>
      </c>
      <c r="V7" s="154" t="s">
        <v>246</v>
      </c>
      <c r="W7" s="154">
        <f>X7*Y7</f>
        <v>449.86954121836266</v>
      </c>
      <c r="X7" s="164">
        <v>4.4986954121836265</v>
      </c>
      <c r="Y7" s="154">
        <v>100</v>
      </c>
      <c r="AA7" s="154">
        <v>31000</v>
      </c>
      <c r="AB7" s="154">
        <f t="shared" si="0"/>
        <v>-7.5131830641195062E-3</v>
      </c>
    </row>
    <row r="8" spans="1:28" ht="12.95" customHeight="1" x14ac:dyDescent="0.2">
      <c r="A8" s="154" t="s">
        <v>8</v>
      </c>
      <c r="C8" s="154">
        <v>0.58272199999999996</v>
      </c>
      <c r="D8" s="222" t="s">
        <v>1221</v>
      </c>
      <c r="E8" s="216" t="s">
        <v>1219</v>
      </c>
      <c r="F8" s="221">
        <f ca="1">+($C$15+$C$16*$F$6)-($C$16/2)-15018.5-$C$5/24</f>
        <v>45559.158124476839</v>
      </c>
      <c r="X8" s="154">
        <f>SUM(W149:W231)</f>
        <v>0.18148336217756861</v>
      </c>
      <c r="AA8" s="154">
        <v>31200</v>
      </c>
      <c r="AB8" s="154">
        <f t="shared" si="0"/>
        <v>-7.8029580548588436E-3</v>
      </c>
    </row>
    <row r="9" spans="1:28" ht="12.95" customHeight="1" x14ac:dyDescent="0.2">
      <c r="A9" s="162" t="s">
        <v>84</v>
      </c>
      <c r="B9" s="163">
        <v>150</v>
      </c>
      <c r="C9" s="162" t="str">
        <f>"F"&amp;B9</f>
        <v>F150</v>
      </c>
      <c r="D9" s="162" t="str">
        <f>"G"&amp;B9</f>
        <v>G150</v>
      </c>
      <c r="AA9" s="154">
        <v>31400</v>
      </c>
      <c r="AB9" s="154">
        <f t="shared" si="0"/>
        <v>-6.325198529165992E-3</v>
      </c>
    </row>
    <row r="10" spans="1:28" ht="12.95" customHeight="1" thickBot="1" x14ac:dyDescent="0.25">
      <c r="C10" s="165" t="s">
        <v>34</v>
      </c>
      <c r="D10" s="165" t="s">
        <v>35</v>
      </c>
      <c r="V10" s="154" t="s">
        <v>245</v>
      </c>
      <c r="W10" s="154">
        <f>RADIANS(W6)</f>
        <v>2.7389039134398134E-3</v>
      </c>
      <c r="X10" s="154" t="s">
        <v>253</v>
      </c>
      <c r="Y10" s="166" t="s">
        <v>248</v>
      </c>
      <c r="AA10" s="154">
        <v>31600</v>
      </c>
      <c r="AB10" s="154">
        <f t="shared" si="0"/>
        <v>-3.4708914353656336E-3</v>
      </c>
    </row>
    <row r="11" spans="1:28" ht="12.95" customHeight="1" x14ac:dyDescent="0.2">
      <c r="A11" s="154" t="s">
        <v>29</v>
      </c>
      <c r="C11" s="167">
        <f ca="1">INTERCEPT(INDIRECT(D9):G1006,INDIRECT(C9):$F1006)</f>
        <v>-2.9137738253751252E-2</v>
      </c>
      <c r="D11" s="156">
        <f>+E11*F11</f>
        <v>8.7067964368268101E-3</v>
      </c>
      <c r="E11" s="157">
        <v>8.7067964368268101E-3</v>
      </c>
      <c r="F11" s="154">
        <v>1</v>
      </c>
      <c r="V11" s="154" t="s">
        <v>249</v>
      </c>
      <c r="W11" s="154">
        <f>2*PI()/W10</f>
        <v>2294.0510166669114</v>
      </c>
      <c r="X11" s="154" t="s">
        <v>250</v>
      </c>
      <c r="AA11" s="154">
        <v>31800</v>
      </c>
      <c r="AB11" s="154">
        <f t="shared" si="0"/>
        <v>-3.3850054301707861E-5</v>
      </c>
    </row>
    <row r="12" spans="1:28" ht="12.95" customHeight="1" x14ac:dyDescent="0.2">
      <c r="A12" s="154" t="s">
        <v>30</v>
      </c>
      <c r="C12" s="167">
        <f ca="1">SLOPE(INDIRECT(D9):G1006,INDIRECT(C9):$F1006)</f>
        <v>4.8035321960448565E-6</v>
      </c>
      <c r="D12" s="156">
        <f>+E12*F12</f>
        <v>-1.9844511020388967E-6</v>
      </c>
      <c r="E12" s="161">
        <v>-1.9844511020388967E-2</v>
      </c>
      <c r="F12" s="154">
        <v>1E-4</v>
      </c>
      <c r="V12" s="154" t="s">
        <v>249</v>
      </c>
      <c r="W12" s="154">
        <f>W11*C8</f>
        <v>1336.7939965341759</v>
      </c>
      <c r="X12" s="154" t="s">
        <v>251</v>
      </c>
      <c r="AA12" s="154">
        <v>32000</v>
      </c>
      <c r="AB12" s="154">
        <f t="shared" si="0"/>
        <v>3.0215837432441134E-3</v>
      </c>
    </row>
    <row r="13" spans="1:28" ht="12.95" customHeight="1" thickBot="1" x14ac:dyDescent="0.25">
      <c r="A13" s="154" t="s">
        <v>31</v>
      </c>
      <c r="D13" s="156">
        <f>+E13*F13</f>
        <v>1.2685441029136639E-10</v>
      </c>
      <c r="E13" s="164">
        <v>1.268544102913664E-2</v>
      </c>
      <c r="F13" s="154">
        <v>1E-8</v>
      </c>
      <c r="R13" s="154" t="s">
        <v>54</v>
      </c>
      <c r="S13" s="156">
        <v>1</v>
      </c>
      <c r="T13" s="154">
        <v>1</v>
      </c>
      <c r="W13" s="154">
        <f>W12/365.24</f>
        <v>3.6600427021524911</v>
      </c>
      <c r="X13" s="154" t="s">
        <v>252</v>
      </c>
      <c r="AA13" s="154">
        <v>32200</v>
      </c>
      <c r="AB13" s="154">
        <f t="shared" si="0"/>
        <v>4.8427399145414048E-3</v>
      </c>
    </row>
    <row r="14" spans="1:28" ht="12.95" customHeight="1" x14ac:dyDescent="0.2">
      <c r="A14" s="154" t="s">
        <v>32</v>
      </c>
      <c r="D14" s="168"/>
      <c r="E14" s="154">
        <f>SUM(T21:T921)</f>
        <v>0.66980286443919845</v>
      </c>
      <c r="R14" s="154" t="s">
        <v>170</v>
      </c>
      <c r="S14" s="156">
        <v>0.5</v>
      </c>
      <c r="T14" s="154">
        <v>0.5</v>
      </c>
      <c r="AA14" s="154">
        <v>32400</v>
      </c>
      <c r="AB14" s="154">
        <f t="shared" si="0"/>
        <v>4.9381415503276351E-3</v>
      </c>
    </row>
    <row r="15" spans="1:28" ht="12.95" customHeight="1" x14ac:dyDescent="0.2">
      <c r="A15" s="169" t="s">
        <v>33</v>
      </c>
      <c r="C15" s="170">
        <f ca="1">(C7+C11)+(C8+C12)*INT(MAX(F21:F3534))</f>
        <v>60253.55755178137</v>
      </c>
      <c r="D15" s="171">
        <f>+C7+INT(MAX(F21:F1589))*C8+D11+D12*INT(MAX(F21:F4024))+D13*INT(MAX(F21:F4051)^2)</f>
        <v>60253.504845802432</v>
      </c>
      <c r="E15" s="167"/>
      <c r="F15" s="223" t="s">
        <v>9</v>
      </c>
      <c r="R15" s="154" t="s">
        <v>172</v>
      </c>
      <c r="S15" s="156">
        <v>0.1</v>
      </c>
      <c r="T15" s="154">
        <v>0.1</v>
      </c>
      <c r="AA15" s="154">
        <v>32600</v>
      </c>
      <c r="AB15" s="154">
        <f t="shared" si="0"/>
        <v>3.3213283397307645E-3</v>
      </c>
    </row>
    <row r="16" spans="1:28" ht="12.95" customHeight="1" x14ac:dyDescent="0.2">
      <c r="A16" s="158" t="s">
        <v>10</v>
      </c>
      <c r="C16" s="172">
        <f ca="1">+C8+C12</f>
        <v>0.58272680353219597</v>
      </c>
      <c r="D16" s="171">
        <f>+C8+D12+2*D13*F90</f>
        <v>0.58271901783896107</v>
      </c>
      <c r="E16" s="167"/>
      <c r="F16" s="224">
        <v>34215.694000000003</v>
      </c>
      <c r="R16" s="154" t="s">
        <v>41</v>
      </c>
      <c r="S16" s="156">
        <v>0.05</v>
      </c>
      <c r="T16" s="154">
        <v>0.05</v>
      </c>
      <c r="AA16" s="154">
        <v>32800</v>
      </c>
      <c r="AB16" s="154">
        <f t="shared" si="0"/>
        <v>5.0689438004701722E-4</v>
      </c>
    </row>
    <row r="17" spans="1:34" ht="12.95" customHeight="1" thickBot="1" x14ac:dyDescent="0.25">
      <c r="A17" s="167" t="s">
        <v>80</v>
      </c>
      <c r="C17" s="154">
        <f>COUNT(C21:C2192)</f>
        <v>373</v>
      </c>
      <c r="E17" s="167"/>
      <c r="F17" s="225">
        <v>0.58272069999999998</v>
      </c>
      <c r="T17" s="156">
        <v>1.0774133857491979E-10</v>
      </c>
      <c r="AA17" s="154">
        <v>33000</v>
      </c>
      <c r="AB17" s="154">
        <f t="shared" si="0"/>
        <v>-2.6401001921267067E-3</v>
      </c>
    </row>
    <row r="18" spans="1:34" ht="12.95" customHeight="1" thickTop="1" thickBot="1" x14ac:dyDescent="0.25">
      <c r="A18" s="158" t="s">
        <v>214</v>
      </c>
      <c r="C18" s="174">
        <f ca="1">+C15</f>
        <v>60253.55755178137</v>
      </c>
      <c r="D18" s="175">
        <f ca="1">C16</f>
        <v>0.58272680353219597</v>
      </c>
      <c r="E18" s="167"/>
      <c r="F18" s="171"/>
      <c r="AA18" s="154">
        <v>33200</v>
      </c>
      <c r="AB18" s="154">
        <f t="shared" si="0"/>
        <v>-5.1572762844425803E-3</v>
      </c>
    </row>
    <row r="19" spans="1:34" ht="12.95" customHeight="1" thickBot="1" x14ac:dyDescent="0.25">
      <c r="A19" s="158" t="s">
        <v>215</v>
      </c>
      <c r="C19" s="176">
        <f>+D15</f>
        <v>60253.504845802432</v>
      </c>
      <c r="D19" s="177">
        <f>+D16</f>
        <v>0.58271901783896107</v>
      </c>
      <c r="E19" s="167"/>
      <c r="F19" s="178"/>
      <c r="H19" s="154" t="s">
        <v>12</v>
      </c>
      <c r="I19" s="154" t="s">
        <v>13</v>
      </c>
      <c r="J19" s="154" t="s">
        <v>14</v>
      </c>
      <c r="K19" s="154" t="s">
        <v>14</v>
      </c>
      <c r="R19" s="156" t="s">
        <v>41</v>
      </c>
      <c r="S19" s="156">
        <v>0.5</v>
      </c>
      <c r="AA19" s="154">
        <v>33400</v>
      </c>
      <c r="AB19" s="154">
        <f t="shared" si="0"/>
        <v>-6.2665618886463487E-3</v>
      </c>
    </row>
    <row r="20" spans="1:34" ht="12.95" customHeight="1" thickBot="1" x14ac:dyDescent="0.25">
      <c r="A20" s="165" t="s">
        <v>15</v>
      </c>
      <c r="B20" s="165" t="s">
        <v>16</v>
      </c>
      <c r="C20" s="165" t="s">
        <v>17</v>
      </c>
      <c r="D20" s="165" t="s">
        <v>18</v>
      </c>
      <c r="E20" s="165" t="s">
        <v>19</v>
      </c>
      <c r="F20" s="165" t="s">
        <v>20</v>
      </c>
      <c r="G20" s="165" t="s">
        <v>21</v>
      </c>
      <c r="H20" s="179" t="s">
        <v>41</v>
      </c>
      <c r="I20" s="179" t="s">
        <v>172</v>
      </c>
      <c r="J20" s="179" t="s">
        <v>255</v>
      </c>
      <c r="K20" s="179" t="s">
        <v>256</v>
      </c>
      <c r="L20" s="179" t="s">
        <v>60</v>
      </c>
      <c r="M20" s="179" t="s">
        <v>59</v>
      </c>
      <c r="N20" s="179" t="s">
        <v>56</v>
      </c>
      <c r="O20" s="179" t="s">
        <v>36</v>
      </c>
      <c r="P20" s="165" t="s">
        <v>37</v>
      </c>
      <c r="Q20" s="165" t="s">
        <v>23</v>
      </c>
      <c r="R20" s="180" t="s">
        <v>167</v>
      </c>
      <c r="S20" s="180" t="s">
        <v>169</v>
      </c>
      <c r="T20" s="180" t="s">
        <v>168</v>
      </c>
      <c r="U20" s="181" t="s">
        <v>241</v>
      </c>
      <c r="V20" s="165" t="s">
        <v>247</v>
      </c>
      <c r="X20" s="211" t="s">
        <v>1215</v>
      </c>
      <c r="AA20" s="154">
        <v>33600</v>
      </c>
      <c r="AB20" s="154">
        <f t="shared" si="0"/>
        <v>-5.6018833720245746E-3</v>
      </c>
    </row>
    <row r="21" spans="1:34" ht="12.95" customHeight="1" x14ac:dyDescent="0.2">
      <c r="A21" s="20" t="s">
        <v>42</v>
      </c>
      <c r="B21" s="156" t="s">
        <v>57</v>
      </c>
      <c r="C21" s="31">
        <v>28838.382000000001</v>
      </c>
      <c r="D21" s="31" t="s">
        <v>41</v>
      </c>
      <c r="E21" s="154">
        <f t="shared" ref="E21:E84" si="1">(C21-C$7)/C$8</f>
        <v>-25735.903226581453</v>
      </c>
      <c r="F21" s="154">
        <f t="shared" ref="F21:F84" si="2">+ROUND(2*E21,0)/2</f>
        <v>-25736</v>
      </c>
      <c r="G21" s="154">
        <f t="shared" ref="G21:G52" si="3">C21-(C$7+C$8*F21)</f>
        <v>5.6392000002233544E-2</v>
      </c>
      <c r="H21" s="154">
        <f>G21</f>
        <v>5.6392000002233544E-2</v>
      </c>
      <c r="P21" s="154">
        <f t="shared" ref="P21:P84" si="4">+D$11+D$12*F21+D$13*F21^2</f>
        <v>0.14379959525636332</v>
      </c>
      <c r="Q21" s="182">
        <f t="shared" ref="Q21:Q84" si="5">C21-15018.5</f>
        <v>13819.882000000001</v>
      </c>
      <c r="R21" s="154">
        <f t="shared" ref="R21:R52" si="6">+(P21-G21)^2</f>
        <v>7.6400877081097707E-3</v>
      </c>
      <c r="S21" s="156">
        <f>S$19</f>
        <v>0.5</v>
      </c>
      <c r="T21" s="154">
        <f t="shared" ref="T21:T84" si="7">S21*R21</f>
        <v>3.8200438540548854E-3</v>
      </c>
      <c r="U21" s="154">
        <f t="shared" ref="U21:U52" si="8">+(G21-P21)</f>
        <v>-8.7407595254129777E-2</v>
      </c>
      <c r="V21" s="20" t="s">
        <v>42</v>
      </c>
      <c r="AA21" s="154">
        <v>33800</v>
      </c>
      <c r="AB21" s="154">
        <f t="shared" ref="AB21:AB51" si="9">W$3+W$4*(AA21-30000)+W$5*SIN(RADIANS(W$6*(AA21-30000)+W$7))</f>
        <v>-3.3162915239826262E-3</v>
      </c>
    </row>
    <row r="22" spans="1:34" ht="12.95" customHeight="1" x14ac:dyDescent="0.2">
      <c r="A22" s="20" t="s">
        <v>42</v>
      </c>
      <c r="B22" s="156"/>
      <c r="C22" s="31">
        <v>29165.278999999999</v>
      </c>
      <c r="D22" s="31" t="s">
        <v>41</v>
      </c>
      <c r="E22" s="154">
        <f t="shared" si="1"/>
        <v>-25174.920459498699</v>
      </c>
      <c r="F22" s="154">
        <f t="shared" si="2"/>
        <v>-25175</v>
      </c>
      <c r="G22" s="154">
        <f t="shared" si="3"/>
        <v>4.635000000052969E-2</v>
      </c>
      <c r="H22" s="154">
        <f>G22</f>
        <v>4.635000000052969E-2</v>
      </c>
      <c r="P22" s="154">
        <f t="shared" si="4"/>
        <v>0.13906322036912466</v>
      </c>
      <c r="Q22" s="182">
        <f t="shared" si="5"/>
        <v>14146.778999999999</v>
      </c>
      <c r="R22" s="154">
        <f t="shared" si="6"/>
        <v>8.5957412311156531E-3</v>
      </c>
      <c r="S22" s="156">
        <f>S$19</f>
        <v>0.5</v>
      </c>
      <c r="T22" s="154">
        <f t="shared" si="7"/>
        <v>4.2978706155578266E-3</v>
      </c>
      <c r="U22" s="154">
        <f t="shared" si="8"/>
        <v>-9.2713220368594973E-2</v>
      </c>
      <c r="V22" s="20" t="s">
        <v>42</v>
      </c>
      <c r="AA22" s="154">
        <v>34000</v>
      </c>
      <c r="AB22" s="154">
        <f t="shared" si="9"/>
        <v>-3.7173501048592419E-5</v>
      </c>
      <c r="AC22" s="154" t="s">
        <v>44</v>
      </c>
      <c r="AH22" s="154" t="s">
        <v>43</v>
      </c>
    </row>
    <row r="23" spans="1:34" ht="12.95" customHeight="1" x14ac:dyDescent="0.2">
      <c r="A23" s="20" t="s">
        <v>67</v>
      </c>
      <c r="B23" s="156"/>
      <c r="C23" s="31">
        <v>29165.582999999999</v>
      </c>
      <c r="D23" s="31"/>
      <c r="E23" s="154">
        <f t="shared" si="1"/>
        <v>-25174.398769910866</v>
      </c>
      <c r="F23" s="154">
        <f t="shared" si="2"/>
        <v>-25174.5</v>
      </c>
      <c r="G23" s="154">
        <f t="shared" si="3"/>
        <v>5.8988999997382052E-2</v>
      </c>
      <c r="H23" s="154">
        <f>G23</f>
        <v>5.8988999997382052E-2</v>
      </c>
      <c r="P23" s="154">
        <f t="shared" si="4"/>
        <v>0.13905903461550817</v>
      </c>
      <c r="Q23" s="182">
        <f t="shared" si="5"/>
        <v>14147.082999999999</v>
      </c>
      <c r="R23" s="154">
        <f t="shared" si="6"/>
        <v>6.4112104437479148E-3</v>
      </c>
      <c r="S23" s="156">
        <f>S$19</f>
        <v>0.5</v>
      </c>
      <c r="T23" s="154">
        <f t="shared" si="7"/>
        <v>3.2056052218739574E-3</v>
      </c>
      <c r="U23" s="154">
        <f t="shared" si="8"/>
        <v>-8.0070034618126118E-2</v>
      </c>
      <c r="V23" s="20" t="s">
        <v>1182</v>
      </c>
      <c r="AA23" s="154">
        <v>34200</v>
      </c>
      <c r="AB23" s="154">
        <f t="shared" si="9"/>
        <v>3.3173427663264004E-3</v>
      </c>
    </row>
    <row r="24" spans="1:34" ht="12.95" customHeight="1" x14ac:dyDescent="0.2">
      <c r="A24" s="20" t="s">
        <v>42</v>
      </c>
      <c r="B24" s="156"/>
      <c r="C24" s="31">
        <v>30948.411</v>
      </c>
      <c r="D24" s="31" t="s">
        <v>172</v>
      </c>
      <c r="E24" s="154">
        <f t="shared" si="1"/>
        <v>-22114.915860393117</v>
      </c>
      <c r="F24" s="154">
        <f t="shared" si="2"/>
        <v>-22115</v>
      </c>
      <c r="G24" s="154">
        <f t="shared" si="3"/>
        <v>4.9030000001948792E-2</v>
      </c>
      <c r="I24" s="154">
        <f>G24</f>
        <v>4.9030000001948792E-2</v>
      </c>
      <c r="P24" s="154">
        <f t="shared" si="4"/>
        <v>0.11463402810508877</v>
      </c>
      <c r="Q24" s="182">
        <f t="shared" si="5"/>
        <v>15929.911</v>
      </c>
      <c r="R24" s="154">
        <f t="shared" si="6"/>
        <v>4.3038885033575801E-3</v>
      </c>
      <c r="S24" s="156">
        <f>S$15</f>
        <v>0.1</v>
      </c>
      <c r="T24" s="154">
        <f t="shared" si="7"/>
        <v>4.3038885033575805E-4</v>
      </c>
      <c r="U24" s="154">
        <f t="shared" si="8"/>
        <v>-6.5604028103139977E-2</v>
      </c>
      <c r="V24" s="20" t="s">
        <v>1183</v>
      </c>
      <c r="AA24" s="154">
        <v>34400</v>
      </c>
      <c r="AB24" s="154">
        <f t="shared" si="9"/>
        <v>5.8070651640840416E-3</v>
      </c>
      <c r="AC24" s="154" t="s">
        <v>41</v>
      </c>
      <c r="AH24" s="154" t="s">
        <v>43</v>
      </c>
    </row>
    <row r="25" spans="1:34" ht="12.95" customHeight="1" x14ac:dyDescent="0.2">
      <c r="A25" s="20" t="s">
        <v>68</v>
      </c>
      <c r="B25" s="156"/>
      <c r="C25" s="31">
        <v>30948.701000000001</v>
      </c>
      <c r="D25" s="31"/>
      <c r="E25" s="154">
        <f t="shared" si="1"/>
        <v>-22114.418195983675</v>
      </c>
      <c r="F25" s="154">
        <f t="shared" si="2"/>
        <v>-22114.5</v>
      </c>
      <c r="G25" s="154">
        <f t="shared" si="3"/>
        <v>4.7668999999586958E-2</v>
      </c>
      <c r="H25" s="154">
        <f t="shared" ref="H25:H64" si="10">G25</f>
        <v>4.7668999999586958E-2</v>
      </c>
      <c r="P25" s="154">
        <f t="shared" si="4"/>
        <v>0.11463023052596774</v>
      </c>
      <c r="Q25" s="182">
        <f t="shared" si="5"/>
        <v>15930.201000000001</v>
      </c>
      <c r="R25" s="154">
        <f t="shared" si="6"/>
        <v>4.4838063936071095E-3</v>
      </c>
      <c r="S25" s="156">
        <f t="shared" ref="S25:S64" si="11">S$19</f>
        <v>0.5</v>
      </c>
      <c r="T25" s="154">
        <f t="shared" si="7"/>
        <v>2.2419031968035547E-3</v>
      </c>
      <c r="U25" s="154">
        <f t="shared" si="8"/>
        <v>-6.6961230526380783E-2</v>
      </c>
      <c r="V25" s="20" t="s">
        <v>1184</v>
      </c>
      <c r="AA25" s="154">
        <v>34600</v>
      </c>
      <c r="AB25" s="154">
        <f t="shared" si="9"/>
        <v>6.7448707426135627E-3</v>
      </c>
    </row>
    <row r="26" spans="1:34" ht="12.95" customHeight="1" x14ac:dyDescent="0.2">
      <c r="A26" s="20" t="s">
        <v>42</v>
      </c>
      <c r="B26" s="156"/>
      <c r="C26" s="31">
        <v>32760.642</v>
      </c>
      <c r="D26" s="31" t="s">
        <v>41</v>
      </c>
      <c r="E26" s="154">
        <f t="shared" si="1"/>
        <v>-19004.974928010266</v>
      </c>
      <c r="F26" s="154">
        <f t="shared" si="2"/>
        <v>-19005</v>
      </c>
      <c r="G26" s="154">
        <f t="shared" si="3"/>
        <v>1.4609999998356216E-2</v>
      </c>
      <c r="H26" s="154">
        <f t="shared" si="10"/>
        <v>1.4609999998356216E-2</v>
      </c>
      <c r="P26" s="154">
        <f t="shared" si="4"/>
        <v>9.2239837255574927E-2</v>
      </c>
      <c r="Q26" s="182">
        <f t="shared" si="5"/>
        <v>17742.142</v>
      </c>
      <c r="R26" s="154">
        <f t="shared" si="6"/>
        <v>6.0263916325822625E-3</v>
      </c>
      <c r="S26" s="156">
        <f t="shared" si="11"/>
        <v>0.5</v>
      </c>
      <c r="T26" s="154">
        <f t="shared" si="7"/>
        <v>3.0131958162911312E-3</v>
      </c>
      <c r="U26" s="154">
        <f t="shared" si="8"/>
        <v>-7.7629837257218712E-2</v>
      </c>
      <c r="V26" s="20" t="s">
        <v>1183</v>
      </c>
      <c r="AA26" s="154">
        <v>34800</v>
      </c>
      <c r="AB26" s="154">
        <f t="shared" si="9"/>
        <v>5.8977821082939526E-3</v>
      </c>
      <c r="AC26" s="154" t="s">
        <v>41</v>
      </c>
      <c r="AH26" s="154" t="s">
        <v>43</v>
      </c>
    </row>
    <row r="27" spans="1:34" ht="12.95" customHeight="1" x14ac:dyDescent="0.2">
      <c r="A27" s="20" t="s">
        <v>69</v>
      </c>
      <c r="B27" s="156"/>
      <c r="C27" s="31">
        <v>32822.428</v>
      </c>
      <c r="D27" s="31"/>
      <c r="E27" s="154">
        <f t="shared" si="1"/>
        <v>-18898.944951451977</v>
      </c>
      <c r="F27" s="154">
        <f t="shared" si="2"/>
        <v>-18899</v>
      </c>
      <c r="G27" s="154">
        <f t="shared" si="3"/>
        <v>3.2078000003821217E-2</v>
      </c>
      <c r="H27" s="154">
        <f t="shared" si="10"/>
        <v>3.2078000003821217E-2</v>
      </c>
      <c r="P27" s="154">
        <f t="shared" si="4"/>
        <v>9.1519806744584292E-2</v>
      </c>
      <c r="Q27" s="182">
        <f t="shared" si="5"/>
        <v>17803.928</v>
      </c>
      <c r="R27" s="154">
        <f t="shared" si="6"/>
        <v>3.5333283886062267E-3</v>
      </c>
      <c r="S27" s="156">
        <f t="shared" si="11"/>
        <v>0.5</v>
      </c>
      <c r="T27" s="154">
        <f t="shared" si="7"/>
        <v>1.7666641943031134E-3</v>
      </c>
      <c r="U27" s="154">
        <f t="shared" si="8"/>
        <v>-5.9441806740763076E-2</v>
      </c>
      <c r="V27" s="20" t="s">
        <v>69</v>
      </c>
      <c r="AA27" s="154">
        <v>35000</v>
      </c>
      <c r="AB27" s="154">
        <f t="shared" si="9"/>
        <v>3.55514481976173E-3</v>
      </c>
    </row>
    <row r="28" spans="1:34" ht="12.95" customHeight="1" x14ac:dyDescent="0.2">
      <c r="A28" s="20" t="s">
        <v>69</v>
      </c>
      <c r="B28" s="156"/>
      <c r="C28" s="31">
        <v>32829.415000000001</v>
      </c>
      <c r="D28" s="31"/>
      <c r="E28" s="154">
        <f t="shared" si="1"/>
        <v>-18886.954671352716</v>
      </c>
      <c r="F28" s="154">
        <f t="shared" si="2"/>
        <v>-18887</v>
      </c>
      <c r="G28" s="154">
        <f t="shared" si="3"/>
        <v>2.6413999999931548E-2</v>
      </c>
      <c r="H28" s="154">
        <f t="shared" si="10"/>
        <v>2.6413999999931548E-2</v>
      </c>
      <c r="P28" s="154">
        <f t="shared" si="4"/>
        <v>9.143847348239259E-2</v>
      </c>
      <c r="Q28" s="182">
        <f t="shared" si="5"/>
        <v>17810.915000000001</v>
      </c>
      <c r="R28" s="154">
        <f t="shared" si="6"/>
        <v>4.2281821516712793E-3</v>
      </c>
      <c r="S28" s="156">
        <f t="shared" si="11"/>
        <v>0.5</v>
      </c>
      <c r="T28" s="154">
        <f t="shared" si="7"/>
        <v>2.1140910758356397E-3</v>
      </c>
      <c r="U28" s="154">
        <f t="shared" si="8"/>
        <v>-6.5024473482461043E-2</v>
      </c>
      <c r="V28" s="20" t="s">
        <v>69</v>
      </c>
      <c r="AA28" s="154">
        <v>35200</v>
      </c>
      <c r="AB28" s="154">
        <f t="shared" si="9"/>
        <v>4.4395467995915917E-4</v>
      </c>
    </row>
    <row r="29" spans="1:34" ht="12.95" customHeight="1" x14ac:dyDescent="0.2">
      <c r="A29" s="20" t="s">
        <v>69</v>
      </c>
      <c r="B29" s="156"/>
      <c r="C29" s="31">
        <v>32881.269</v>
      </c>
      <c r="D29" s="31"/>
      <c r="E29" s="154">
        <f t="shared" si="1"/>
        <v>-18797.968842775797</v>
      </c>
      <c r="F29" s="154">
        <f t="shared" si="2"/>
        <v>-18798</v>
      </c>
      <c r="G29" s="154">
        <f t="shared" si="3"/>
        <v>1.8156000005546957E-2</v>
      </c>
      <c r="H29" s="154">
        <f t="shared" si="10"/>
        <v>1.8156000005546957E-2</v>
      </c>
      <c r="P29" s="154">
        <f t="shared" si="4"/>
        <v>9.0836392082098261E-2</v>
      </c>
      <c r="Q29" s="182">
        <f t="shared" si="5"/>
        <v>17862.769</v>
      </c>
      <c r="R29" s="154">
        <f t="shared" si="6"/>
        <v>5.2824393924012216E-3</v>
      </c>
      <c r="S29" s="156">
        <f t="shared" si="11"/>
        <v>0.5</v>
      </c>
      <c r="T29" s="154">
        <f t="shared" si="7"/>
        <v>2.6412196962006108E-3</v>
      </c>
      <c r="U29" s="154">
        <f t="shared" si="8"/>
        <v>-7.2680392076551303E-2</v>
      </c>
      <c r="V29" s="20" t="s">
        <v>69</v>
      </c>
      <c r="AA29" s="154">
        <v>35400</v>
      </c>
      <c r="AB29" s="154">
        <f t="shared" si="9"/>
        <v>-2.4838868575444216E-3</v>
      </c>
    </row>
    <row r="30" spans="1:34" ht="12.95" customHeight="1" x14ac:dyDescent="0.2">
      <c r="A30" s="20" t="s">
        <v>42</v>
      </c>
      <c r="B30" s="156"/>
      <c r="C30" s="31">
        <v>32881.29</v>
      </c>
      <c r="D30" s="31" t="s">
        <v>41</v>
      </c>
      <c r="E30" s="154">
        <f t="shared" si="1"/>
        <v>-18797.932805008215</v>
      </c>
      <c r="F30" s="154">
        <f t="shared" si="2"/>
        <v>-18798</v>
      </c>
      <c r="G30" s="154">
        <f t="shared" si="3"/>
        <v>3.9156000006187242E-2</v>
      </c>
      <c r="H30" s="154">
        <f t="shared" si="10"/>
        <v>3.9156000006187242E-2</v>
      </c>
      <c r="P30" s="154">
        <f t="shared" si="4"/>
        <v>9.0836392082098261E-2</v>
      </c>
      <c r="Q30" s="182">
        <f t="shared" si="5"/>
        <v>17862.79</v>
      </c>
      <c r="R30" s="154">
        <f t="shared" si="6"/>
        <v>2.6708629251198865E-3</v>
      </c>
      <c r="S30" s="156">
        <f t="shared" si="11"/>
        <v>0.5</v>
      </c>
      <c r="T30" s="154">
        <f t="shared" si="7"/>
        <v>1.3354314625599432E-3</v>
      </c>
      <c r="U30" s="154">
        <f t="shared" si="8"/>
        <v>-5.1680392075911019E-2</v>
      </c>
      <c r="V30" s="20" t="s">
        <v>1183</v>
      </c>
      <c r="AA30" s="154">
        <v>35600</v>
      </c>
      <c r="AB30" s="154">
        <f t="shared" si="9"/>
        <v>-4.330132602023742E-3</v>
      </c>
      <c r="AC30" s="154" t="s">
        <v>41</v>
      </c>
      <c r="AH30" s="154" t="s">
        <v>43</v>
      </c>
    </row>
    <row r="31" spans="1:34" ht="12.95" customHeight="1" x14ac:dyDescent="0.2">
      <c r="A31" s="20" t="s">
        <v>42</v>
      </c>
      <c r="B31" s="156"/>
      <c r="C31" s="31">
        <v>33091.633000000002</v>
      </c>
      <c r="D31" s="31" t="s">
        <v>41</v>
      </c>
      <c r="E31" s="154">
        <f t="shared" si="1"/>
        <v>-18436.966512333493</v>
      </c>
      <c r="F31" s="154">
        <f t="shared" si="2"/>
        <v>-18437</v>
      </c>
      <c r="G31" s="154">
        <f t="shared" si="3"/>
        <v>1.9513999999617226E-2</v>
      </c>
      <c r="H31" s="154">
        <f t="shared" si="10"/>
        <v>1.9513999999617226E-2</v>
      </c>
      <c r="P31" s="154">
        <f t="shared" si="4"/>
        <v>8.8414849182103364E-2</v>
      </c>
      <c r="Q31" s="182">
        <f t="shared" si="5"/>
        <v>18073.133000000002</v>
      </c>
      <c r="R31" s="154">
        <f t="shared" si="6"/>
        <v>4.747327018067701E-3</v>
      </c>
      <c r="S31" s="156">
        <f t="shared" si="11"/>
        <v>0.5</v>
      </c>
      <c r="T31" s="154">
        <f t="shared" si="7"/>
        <v>2.3736635090338505E-3</v>
      </c>
      <c r="U31" s="154">
        <f t="shared" si="8"/>
        <v>-6.8900849182486137E-2</v>
      </c>
      <c r="AA31" s="154">
        <v>35800</v>
      </c>
      <c r="AB31" s="154">
        <f t="shared" si="9"/>
        <v>-4.5130484108069462E-3</v>
      </c>
      <c r="AC31" s="154" t="s">
        <v>41</v>
      </c>
      <c r="AH31" s="154" t="s">
        <v>43</v>
      </c>
    </row>
    <row r="32" spans="1:34" ht="12.95" customHeight="1" x14ac:dyDescent="0.2">
      <c r="A32" s="20" t="s">
        <v>69</v>
      </c>
      <c r="B32" s="156"/>
      <c r="C32" s="31">
        <v>33386.523000000001</v>
      </c>
      <c r="D32" s="31"/>
      <c r="E32" s="154">
        <f t="shared" si="1"/>
        <v>-17930.910451295811</v>
      </c>
      <c r="F32" s="154">
        <f t="shared" si="2"/>
        <v>-17931</v>
      </c>
      <c r="G32" s="154">
        <f t="shared" si="3"/>
        <v>5.2181999999447726E-2</v>
      </c>
      <c r="H32" s="154">
        <f t="shared" si="10"/>
        <v>5.2181999999447726E-2</v>
      </c>
      <c r="P32" s="154">
        <f t="shared" si="4"/>
        <v>8.5076315680572612E-2</v>
      </c>
      <c r="Q32" s="182">
        <f t="shared" si="5"/>
        <v>18368.023000000001</v>
      </c>
      <c r="R32" s="154">
        <f t="shared" si="6"/>
        <v>1.0820360041294986E-3</v>
      </c>
      <c r="S32" s="156">
        <f t="shared" si="11"/>
        <v>0.5</v>
      </c>
      <c r="T32" s="154">
        <f t="shared" si="7"/>
        <v>5.4101800206474929E-4</v>
      </c>
      <c r="U32" s="154">
        <f t="shared" si="8"/>
        <v>-3.2894315681124886E-2</v>
      </c>
      <c r="AA32" s="154">
        <v>36000</v>
      </c>
      <c r="AB32" s="154">
        <f t="shared" si="9"/>
        <v>-2.9376491016574074E-3</v>
      </c>
    </row>
    <row r="33" spans="1:34" ht="12.95" customHeight="1" x14ac:dyDescent="0.2">
      <c r="A33" s="20" t="s">
        <v>69</v>
      </c>
      <c r="B33" s="156"/>
      <c r="C33" s="31">
        <v>33512.39</v>
      </c>
      <c r="D33" s="31"/>
      <c r="E33" s="154">
        <f t="shared" si="1"/>
        <v>-17714.912085007945</v>
      </c>
      <c r="F33" s="154">
        <f t="shared" si="2"/>
        <v>-17715</v>
      </c>
      <c r="G33" s="154">
        <f t="shared" si="3"/>
        <v>5.1229999997303821E-2</v>
      </c>
      <c r="H33" s="154">
        <f t="shared" si="10"/>
        <v>5.1229999997303821E-2</v>
      </c>
      <c r="P33" s="154">
        <f t="shared" si="4"/>
        <v>8.3670954143735071E-2</v>
      </c>
      <c r="Q33" s="182">
        <f t="shared" si="5"/>
        <v>18493.89</v>
      </c>
      <c r="R33" s="154">
        <f t="shared" si="6"/>
        <v>1.0524155059308548E-3</v>
      </c>
      <c r="S33" s="156">
        <f t="shared" si="11"/>
        <v>0.5</v>
      </c>
      <c r="T33" s="154">
        <f t="shared" si="7"/>
        <v>5.2620775296542742E-4</v>
      </c>
      <c r="U33" s="154">
        <f t="shared" si="8"/>
        <v>-3.244095414643125E-2</v>
      </c>
      <c r="AA33" s="154">
        <v>36200</v>
      </c>
      <c r="AB33" s="154">
        <f t="shared" si="9"/>
        <v>-2.349446468826984E-5</v>
      </c>
    </row>
    <row r="34" spans="1:34" ht="12.95" customHeight="1" x14ac:dyDescent="0.2">
      <c r="A34" s="20" t="s">
        <v>42</v>
      </c>
      <c r="B34" s="156"/>
      <c r="C34" s="31">
        <v>33577.618000000002</v>
      </c>
      <c r="D34" s="31"/>
      <c r="E34" s="154">
        <f t="shared" si="1"/>
        <v>-17602.975346734802</v>
      </c>
      <c r="F34" s="154">
        <f t="shared" si="2"/>
        <v>-17603</v>
      </c>
      <c r="G34" s="154">
        <f t="shared" si="3"/>
        <v>1.4366000003064983E-2</v>
      </c>
      <c r="H34" s="154">
        <f t="shared" si="10"/>
        <v>1.4366000003064983E-2</v>
      </c>
      <c r="P34" s="154">
        <f t="shared" si="4"/>
        <v>8.2946908285287627E-2</v>
      </c>
      <c r="Q34" s="182">
        <f t="shared" si="5"/>
        <v>18559.118000000002</v>
      </c>
      <c r="R34" s="154">
        <f t="shared" si="6"/>
        <v>4.7033409808146347E-3</v>
      </c>
      <c r="S34" s="156">
        <f t="shared" si="11"/>
        <v>0.5</v>
      </c>
      <c r="T34" s="154">
        <f t="shared" si="7"/>
        <v>2.3516704904073173E-3</v>
      </c>
      <c r="U34" s="154">
        <f t="shared" si="8"/>
        <v>-6.8580908282222644E-2</v>
      </c>
      <c r="AA34" s="154">
        <v>36400</v>
      </c>
      <c r="AB34" s="154">
        <f t="shared" si="9"/>
        <v>3.4180887188999011E-3</v>
      </c>
      <c r="AC34" s="154" t="s">
        <v>41</v>
      </c>
      <c r="AH34" s="154" t="s">
        <v>43</v>
      </c>
    </row>
    <row r="35" spans="1:34" ht="12.95" customHeight="1" x14ac:dyDescent="0.2">
      <c r="A35" s="20" t="s">
        <v>69</v>
      </c>
      <c r="B35" s="156"/>
      <c r="C35" s="31">
        <v>33893.459000000003</v>
      </c>
      <c r="D35" s="31"/>
      <c r="E35" s="154">
        <f t="shared" si="1"/>
        <v>-17060.965606241047</v>
      </c>
      <c r="F35" s="154">
        <f t="shared" si="2"/>
        <v>-17061</v>
      </c>
      <c r="G35" s="154">
        <f t="shared" si="3"/>
        <v>2.0042000003741123E-2</v>
      </c>
      <c r="H35" s="154">
        <f t="shared" si="10"/>
        <v>2.0042000003741123E-2</v>
      </c>
      <c r="P35" s="154">
        <f t="shared" si="4"/>
        <v>7.9488009335122303E-2</v>
      </c>
      <c r="Q35" s="182">
        <f t="shared" si="5"/>
        <v>18874.959000000003</v>
      </c>
      <c r="R35" s="154">
        <f t="shared" si="6"/>
        <v>3.5338280254266583E-3</v>
      </c>
      <c r="S35" s="156">
        <f t="shared" si="11"/>
        <v>0.5</v>
      </c>
      <c r="T35" s="154">
        <f t="shared" si="7"/>
        <v>1.7669140127133292E-3</v>
      </c>
      <c r="U35" s="154">
        <f t="shared" si="8"/>
        <v>-5.944600933138118E-2</v>
      </c>
      <c r="AA35" s="154">
        <v>36600</v>
      </c>
      <c r="AB35" s="154">
        <f t="shared" si="9"/>
        <v>6.4214294868386885E-3</v>
      </c>
    </row>
    <row r="36" spans="1:34" ht="12.95" customHeight="1" x14ac:dyDescent="0.2">
      <c r="A36" s="20" t="s">
        <v>42</v>
      </c>
      <c r="B36" s="156"/>
      <c r="C36" s="31">
        <v>33919.656000000003</v>
      </c>
      <c r="D36" s="31" t="s">
        <v>41</v>
      </c>
      <c r="E36" s="154">
        <f t="shared" si="1"/>
        <v>-17016.009349226555</v>
      </c>
      <c r="F36" s="154">
        <f t="shared" si="2"/>
        <v>-17016</v>
      </c>
      <c r="G36" s="154">
        <f t="shared" si="3"/>
        <v>-5.447999996249564E-3</v>
      </c>
      <c r="H36" s="154">
        <f t="shared" si="10"/>
        <v>-5.447999996249564E-3</v>
      </c>
      <c r="P36" s="154">
        <f t="shared" si="4"/>
        <v>7.920418223725309E-2</v>
      </c>
      <c r="Q36" s="182">
        <f t="shared" si="5"/>
        <v>18901.156000000003</v>
      </c>
      <c r="R36" s="154">
        <f t="shared" si="6"/>
        <v>7.1659919568941421E-3</v>
      </c>
      <c r="S36" s="156">
        <f t="shared" si="11"/>
        <v>0.5</v>
      </c>
      <c r="T36" s="154">
        <f t="shared" si="7"/>
        <v>3.582995978447071E-3</v>
      </c>
      <c r="U36" s="154">
        <f t="shared" si="8"/>
        <v>-8.4652182233502654E-2</v>
      </c>
      <c r="AA36" s="154">
        <v>36800</v>
      </c>
      <c r="AB36" s="154">
        <f t="shared" si="9"/>
        <v>8.1491020527914154E-3</v>
      </c>
      <c r="AC36" s="154" t="s">
        <v>41</v>
      </c>
      <c r="AH36" s="154" t="s">
        <v>43</v>
      </c>
    </row>
    <row r="37" spans="1:34" ht="12.95" customHeight="1" x14ac:dyDescent="0.2">
      <c r="A37" s="20" t="s">
        <v>69</v>
      </c>
      <c r="B37" s="156"/>
      <c r="C37" s="31">
        <v>34119.525000000001</v>
      </c>
      <c r="D37" s="31"/>
      <c r="E37" s="154">
        <f t="shared" si="1"/>
        <v>-16673.017322153613</v>
      </c>
      <c r="F37" s="154">
        <f t="shared" si="2"/>
        <v>-16673</v>
      </c>
      <c r="G37" s="154">
        <f t="shared" si="3"/>
        <v>-1.0093999997479841E-2</v>
      </c>
      <c r="H37" s="154">
        <f t="shared" si="10"/>
        <v>-1.0093999997479841E-2</v>
      </c>
      <c r="P37" s="154">
        <f t="shared" si="4"/>
        <v>7.7057671316944854E-2</v>
      </c>
      <c r="Q37" s="182">
        <f t="shared" si="5"/>
        <v>19101.025000000001</v>
      </c>
      <c r="R37" s="154">
        <f t="shared" si="6"/>
        <v>7.5954138128975163E-3</v>
      </c>
      <c r="S37" s="156">
        <f t="shared" si="11"/>
        <v>0.5</v>
      </c>
      <c r="T37" s="154">
        <f t="shared" si="7"/>
        <v>3.7977069064487582E-3</v>
      </c>
      <c r="U37" s="154">
        <f t="shared" si="8"/>
        <v>-8.7151671314424695E-2</v>
      </c>
      <c r="AA37" s="154">
        <v>37000</v>
      </c>
      <c r="AB37" s="154">
        <f t="shared" si="9"/>
        <v>8.1369861050909365E-3</v>
      </c>
    </row>
    <row r="38" spans="1:34" ht="12.95" customHeight="1" x14ac:dyDescent="0.2">
      <c r="A38" s="20" t="s">
        <v>69</v>
      </c>
      <c r="B38" s="156"/>
      <c r="C38" s="31">
        <v>34133.512000000002</v>
      </c>
      <c r="D38" s="31"/>
      <c r="E38" s="154">
        <f t="shared" si="1"/>
        <v>-16649.014452860876</v>
      </c>
      <c r="F38" s="154">
        <f t="shared" si="2"/>
        <v>-16649</v>
      </c>
      <c r="G38" s="154">
        <f t="shared" si="3"/>
        <v>-8.4219999989727512E-3</v>
      </c>
      <c r="H38" s="154">
        <f t="shared" si="10"/>
        <v>-8.4219999989727512E-3</v>
      </c>
      <c r="P38" s="154">
        <f t="shared" si="4"/>
        <v>7.6908595466662427E-2</v>
      </c>
      <c r="Q38" s="182">
        <f t="shared" si="5"/>
        <v>19115.012000000002</v>
      </c>
      <c r="R38" s="154">
        <f t="shared" si="6"/>
        <v>7.281310522519879E-3</v>
      </c>
      <c r="S38" s="156">
        <f t="shared" si="11"/>
        <v>0.5</v>
      </c>
      <c r="T38" s="154">
        <f t="shared" si="7"/>
        <v>3.6406552612599395E-3</v>
      </c>
      <c r="U38" s="154">
        <f t="shared" si="8"/>
        <v>-8.5330595465635178E-2</v>
      </c>
      <c r="AA38" s="154">
        <v>37200</v>
      </c>
      <c r="AB38" s="154">
        <f t="shared" si="9"/>
        <v>6.4300847670688294E-3</v>
      </c>
    </row>
    <row r="39" spans="1:34" ht="12.95" customHeight="1" x14ac:dyDescent="0.2">
      <c r="A39" s="20" t="s">
        <v>42</v>
      </c>
      <c r="B39" s="156"/>
      <c r="C39" s="31">
        <v>34133.525000000001</v>
      </c>
      <c r="D39" s="31" t="s">
        <v>41</v>
      </c>
      <c r="E39" s="154">
        <f t="shared" si="1"/>
        <v>-16648.992143766664</v>
      </c>
      <c r="F39" s="154">
        <f t="shared" si="2"/>
        <v>-16649</v>
      </c>
      <c r="G39" s="154">
        <f t="shared" si="3"/>
        <v>4.5780000000377186E-3</v>
      </c>
      <c r="H39" s="154">
        <f t="shared" si="10"/>
        <v>4.5780000000377186E-3</v>
      </c>
      <c r="P39" s="154">
        <f t="shared" si="4"/>
        <v>7.6908595466662427E-2</v>
      </c>
      <c r="Q39" s="182">
        <f t="shared" si="5"/>
        <v>19115.025000000001</v>
      </c>
      <c r="R39" s="154">
        <f t="shared" si="6"/>
        <v>5.2317150405565109E-3</v>
      </c>
      <c r="S39" s="156">
        <f t="shared" si="11"/>
        <v>0.5</v>
      </c>
      <c r="T39" s="154">
        <f t="shared" si="7"/>
        <v>2.6158575202782555E-3</v>
      </c>
      <c r="U39" s="154">
        <f t="shared" si="8"/>
        <v>-7.2330595466624709E-2</v>
      </c>
      <c r="AA39" s="154">
        <v>37400</v>
      </c>
      <c r="AB39" s="154">
        <f t="shared" si="9"/>
        <v>3.5693550971096018E-3</v>
      </c>
      <c r="AC39" s="154" t="s">
        <v>41</v>
      </c>
      <c r="AH39" s="154" t="s">
        <v>43</v>
      </c>
    </row>
    <row r="40" spans="1:34" ht="12.95" customHeight="1" x14ac:dyDescent="0.2">
      <c r="A40" s="20" t="s">
        <v>42</v>
      </c>
      <c r="B40" s="156"/>
      <c r="C40" s="31">
        <v>34215.694000000003</v>
      </c>
      <c r="D40" s="31" t="s">
        <v>41</v>
      </c>
      <c r="E40" s="154">
        <f t="shared" si="1"/>
        <v>-16507.983223561143</v>
      </c>
      <c r="F40" s="154">
        <f t="shared" si="2"/>
        <v>-16508</v>
      </c>
      <c r="G40" s="154">
        <f t="shared" si="3"/>
        <v>9.7760000062407926E-3</v>
      </c>
      <c r="H40" s="154">
        <f t="shared" si="10"/>
        <v>9.7760000062407926E-3</v>
      </c>
      <c r="P40" s="154">
        <f t="shared" si="4"/>
        <v>7.6035726114108609E-2</v>
      </c>
      <c r="Q40" s="182">
        <f t="shared" si="5"/>
        <v>19197.194000000003</v>
      </c>
      <c r="R40" s="154">
        <f t="shared" si="6"/>
        <v>4.3903513038896598E-3</v>
      </c>
      <c r="S40" s="156">
        <f t="shared" si="11"/>
        <v>0.5</v>
      </c>
      <c r="T40" s="154">
        <f t="shared" si="7"/>
        <v>2.1951756519448299E-3</v>
      </c>
      <c r="U40" s="154">
        <f t="shared" si="8"/>
        <v>-6.6259726107867817E-2</v>
      </c>
      <c r="V40" s="154" t="s">
        <v>5</v>
      </c>
      <c r="AA40" s="154">
        <v>37600</v>
      </c>
      <c r="AB40" s="154">
        <f t="shared" si="9"/>
        <v>4.3340498825081373E-4</v>
      </c>
      <c r="AC40" s="154" t="s">
        <v>41</v>
      </c>
      <c r="AH40" s="154" t="s">
        <v>43</v>
      </c>
    </row>
    <row r="41" spans="1:34" ht="12.95" customHeight="1" x14ac:dyDescent="0.2">
      <c r="A41" s="20" t="s">
        <v>69</v>
      </c>
      <c r="B41" s="156"/>
      <c r="C41" s="31">
        <v>34238.428999999996</v>
      </c>
      <c r="D41" s="31"/>
      <c r="E41" s="154">
        <f t="shared" si="1"/>
        <v>-16468.968049944917</v>
      </c>
      <c r="F41" s="154">
        <f t="shared" si="2"/>
        <v>-16469</v>
      </c>
      <c r="G41" s="154">
        <f t="shared" si="3"/>
        <v>1.8617999994603451E-2</v>
      </c>
      <c r="H41" s="154">
        <f t="shared" si="10"/>
        <v>1.8617999994603451E-2</v>
      </c>
      <c r="P41" s="154">
        <f t="shared" si="4"/>
        <v>7.5795184683490113E-2</v>
      </c>
      <c r="Q41" s="182">
        <f t="shared" si="5"/>
        <v>19219.928999999996</v>
      </c>
      <c r="R41" s="154">
        <f t="shared" si="6"/>
        <v>3.2692304489470555E-3</v>
      </c>
      <c r="S41" s="156">
        <f t="shared" si="11"/>
        <v>0.5</v>
      </c>
      <c r="T41" s="154">
        <f t="shared" si="7"/>
        <v>1.6346152244735277E-3</v>
      </c>
      <c r="U41" s="154">
        <f t="shared" si="8"/>
        <v>-5.7177184688886662E-2</v>
      </c>
      <c r="AA41" s="154">
        <v>37800</v>
      </c>
      <c r="AB41" s="154">
        <f t="shared" si="9"/>
        <v>-2.018618466369118E-3</v>
      </c>
    </row>
    <row r="42" spans="1:34" ht="12.95" customHeight="1" x14ac:dyDescent="0.2">
      <c r="A42" s="20" t="s">
        <v>69</v>
      </c>
      <c r="B42" s="156"/>
      <c r="C42" s="31">
        <v>34601.478000000003</v>
      </c>
      <c r="D42" s="31"/>
      <c r="E42" s="154">
        <f t="shared" si="1"/>
        <v>-15845.945407930361</v>
      </c>
      <c r="F42" s="154">
        <f t="shared" si="2"/>
        <v>-15846</v>
      </c>
      <c r="G42" s="154">
        <f t="shared" si="3"/>
        <v>3.1812000001082197E-2</v>
      </c>
      <c r="H42" s="154">
        <f t="shared" si="10"/>
        <v>3.1812000001082197E-2</v>
      </c>
      <c r="P42" s="154">
        <f t="shared" si="4"/>
        <v>7.2005007579603569E-2</v>
      </c>
      <c r="Q42" s="182">
        <f t="shared" si="5"/>
        <v>19582.978000000003</v>
      </c>
      <c r="R42" s="154">
        <f t="shared" si="6"/>
        <v>1.6154778582070765E-3</v>
      </c>
      <c r="S42" s="156">
        <f t="shared" si="11"/>
        <v>0.5</v>
      </c>
      <c r="T42" s="154">
        <f t="shared" si="7"/>
        <v>8.0773892910353826E-4</v>
      </c>
      <c r="U42" s="154">
        <f t="shared" si="8"/>
        <v>-4.0193007578521373E-2</v>
      </c>
      <c r="AA42" s="154">
        <v>38000</v>
      </c>
      <c r="AB42" s="154">
        <f t="shared" si="9"/>
        <v>-3.027709216480269E-3</v>
      </c>
    </row>
    <row r="43" spans="1:34" ht="12.95" customHeight="1" x14ac:dyDescent="0.2">
      <c r="A43" s="20" t="s">
        <v>69</v>
      </c>
      <c r="B43" s="156"/>
      <c r="C43" s="31">
        <v>34604.383000000002</v>
      </c>
      <c r="D43" s="31"/>
      <c r="E43" s="154">
        <f t="shared" si="1"/>
        <v>-15840.960183415071</v>
      </c>
      <c r="F43" s="154">
        <f t="shared" si="2"/>
        <v>-15841</v>
      </c>
      <c r="G43" s="154">
        <f t="shared" si="3"/>
        <v>2.3202000003948342E-2</v>
      </c>
      <c r="H43" s="154">
        <f t="shared" si="10"/>
        <v>2.3202000003948342E-2</v>
      </c>
      <c r="P43" s="154">
        <f t="shared" si="4"/>
        <v>7.197498714559887E-2</v>
      </c>
      <c r="Q43" s="182">
        <f t="shared" si="5"/>
        <v>19585.883000000002</v>
      </c>
      <c r="R43" s="154">
        <f t="shared" si="6"/>
        <v>2.3788042747196077E-3</v>
      </c>
      <c r="S43" s="156">
        <f t="shared" si="11"/>
        <v>0.5</v>
      </c>
      <c r="T43" s="154">
        <f t="shared" si="7"/>
        <v>1.1894021373598039E-3</v>
      </c>
      <c r="U43" s="154">
        <f t="shared" si="8"/>
        <v>-4.8772987141650528E-2</v>
      </c>
      <c r="AA43" s="154">
        <v>38200</v>
      </c>
      <c r="AB43" s="154">
        <f t="shared" si="9"/>
        <v>-2.2571141748749016E-3</v>
      </c>
    </row>
    <row r="44" spans="1:34" ht="12.95" customHeight="1" x14ac:dyDescent="0.2">
      <c r="A44" s="20" t="s">
        <v>69</v>
      </c>
      <c r="B44" s="156"/>
      <c r="C44" s="31">
        <v>34622.440999999999</v>
      </c>
      <c r="D44" s="31"/>
      <c r="E44" s="154">
        <f t="shared" si="1"/>
        <v>-15809.971135464251</v>
      </c>
      <c r="F44" s="154">
        <f t="shared" si="2"/>
        <v>-15810</v>
      </c>
      <c r="G44" s="154">
        <f t="shared" si="3"/>
        <v>1.6819999997096602E-2</v>
      </c>
      <c r="H44" s="154">
        <f t="shared" si="10"/>
        <v>1.6819999997096602E-2</v>
      </c>
      <c r="P44" s="154">
        <f t="shared" si="4"/>
        <v>7.1789002024291573E-2</v>
      </c>
      <c r="Q44" s="182">
        <f t="shared" si="5"/>
        <v>19603.940999999999</v>
      </c>
      <c r="R44" s="154">
        <f t="shared" si="6"/>
        <v>3.0215911838657647E-3</v>
      </c>
      <c r="S44" s="156">
        <f t="shared" si="11"/>
        <v>0.5</v>
      </c>
      <c r="T44" s="154">
        <f t="shared" si="7"/>
        <v>1.5107955919328824E-3</v>
      </c>
      <c r="U44" s="154">
        <f t="shared" si="8"/>
        <v>-5.4969002027194971E-2</v>
      </c>
      <c r="AA44" s="154">
        <v>38400</v>
      </c>
      <c r="AB44" s="154">
        <f t="shared" si="9"/>
        <v>1.0912096098258288E-4</v>
      </c>
    </row>
    <row r="45" spans="1:34" ht="12.95" customHeight="1" x14ac:dyDescent="0.2">
      <c r="A45" s="20" t="s">
        <v>69</v>
      </c>
      <c r="B45" s="156"/>
      <c r="C45" s="31">
        <v>34629.423999999999</v>
      </c>
      <c r="D45" s="31"/>
      <c r="E45" s="154">
        <f t="shared" si="1"/>
        <v>-15797.987719701676</v>
      </c>
      <c r="F45" s="154">
        <f t="shared" si="2"/>
        <v>-15798</v>
      </c>
      <c r="G45" s="154">
        <f t="shared" si="3"/>
        <v>7.1559999996679835E-3</v>
      </c>
      <c r="H45" s="154">
        <f t="shared" si="10"/>
        <v>7.1559999996679835E-3</v>
      </c>
      <c r="P45" s="154">
        <f t="shared" si="4"/>
        <v>7.1717073240661233E-2</v>
      </c>
      <c r="Q45" s="182">
        <f t="shared" si="5"/>
        <v>19610.923999999999</v>
      </c>
      <c r="R45" s="154">
        <f t="shared" si="6"/>
        <v>4.1681321780288943E-3</v>
      </c>
      <c r="S45" s="156">
        <f t="shared" si="11"/>
        <v>0.5</v>
      </c>
      <c r="T45" s="154">
        <f t="shared" si="7"/>
        <v>2.0840660890144472E-3</v>
      </c>
      <c r="U45" s="154">
        <f t="shared" si="8"/>
        <v>-6.456107324099325E-2</v>
      </c>
      <c r="AA45" s="154">
        <v>38600</v>
      </c>
      <c r="AB45" s="154">
        <f t="shared" si="9"/>
        <v>3.4200099664130532E-3</v>
      </c>
    </row>
    <row r="46" spans="1:34" ht="12.95" customHeight="1" x14ac:dyDescent="0.2">
      <c r="A46" s="20" t="s">
        <v>69</v>
      </c>
      <c r="B46" s="156"/>
      <c r="C46" s="31">
        <v>34636.447</v>
      </c>
      <c r="D46" s="31"/>
      <c r="E46" s="154">
        <f t="shared" si="1"/>
        <v>-15785.935660572277</v>
      </c>
      <c r="F46" s="154">
        <f t="shared" si="2"/>
        <v>-15786</v>
      </c>
      <c r="G46" s="154">
        <f t="shared" si="3"/>
        <v>3.749200000311248E-2</v>
      </c>
      <c r="H46" s="154">
        <f t="shared" si="10"/>
        <v>3.749200000311248E-2</v>
      </c>
      <c r="P46" s="154">
        <f t="shared" si="4"/>
        <v>7.1645180991101065E-2</v>
      </c>
      <c r="Q46" s="182">
        <f t="shared" si="5"/>
        <v>19617.947</v>
      </c>
      <c r="R46" s="154">
        <f t="shared" si="6"/>
        <v>1.166439771598305E-3</v>
      </c>
      <c r="S46" s="156">
        <f t="shared" si="11"/>
        <v>0.5</v>
      </c>
      <c r="T46" s="154">
        <f t="shared" si="7"/>
        <v>5.8321988579915251E-4</v>
      </c>
      <c r="U46" s="154">
        <f t="shared" si="8"/>
        <v>-3.4153180987988585E-2</v>
      </c>
      <c r="AA46" s="154">
        <v>38800</v>
      </c>
      <c r="AB46" s="154">
        <f t="shared" si="9"/>
        <v>6.7481276017723009E-3</v>
      </c>
    </row>
    <row r="47" spans="1:34" ht="12.95" customHeight="1" x14ac:dyDescent="0.2">
      <c r="A47" s="20" t="s">
        <v>69</v>
      </c>
      <c r="B47" s="156"/>
      <c r="C47" s="31">
        <v>34664.392</v>
      </c>
      <c r="D47" s="31"/>
      <c r="E47" s="154">
        <f t="shared" si="1"/>
        <v>-15737.979688427757</v>
      </c>
      <c r="F47" s="154">
        <f t="shared" si="2"/>
        <v>-15738</v>
      </c>
      <c r="G47" s="154">
        <f t="shared" si="3"/>
        <v>1.1835999997856561E-2</v>
      </c>
      <c r="H47" s="154">
        <f t="shared" si="10"/>
        <v>1.1835999997856561E-2</v>
      </c>
      <c r="P47" s="154">
        <f t="shared" si="4"/>
        <v>7.1357977333562E-2</v>
      </c>
      <c r="Q47" s="182">
        <f t="shared" si="5"/>
        <v>19645.892</v>
      </c>
      <c r="R47" s="154">
        <f t="shared" si="6"/>
        <v>3.5428657859522322E-3</v>
      </c>
      <c r="S47" s="156">
        <f t="shared" si="11"/>
        <v>0.5</v>
      </c>
      <c r="T47" s="154">
        <f t="shared" si="7"/>
        <v>1.7714328929761161E-3</v>
      </c>
      <c r="U47" s="154">
        <f t="shared" si="8"/>
        <v>-5.9521977335705439E-2</v>
      </c>
      <c r="AA47" s="154">
        <v>39000</v>
      </c>
      <c r="AB47" s="154">
        <f t="shared" si="9"/>
        <v>9.161006923105031E-3</v>
      </c>
    </row>
    <row r="48" spans="1:34" ht="12.95" customHeight="1" x14ac:dyDescent="0.2">
      <c r="A48" s="20" t="s">
        <v>69</v>
      </c>
      <c r="B48" s="156"/>
      <c r="C48" s="31">
        <v>34692.385000000002</v>
      </c>
      <c r="D48" s="31"/>
      <c r="E48" s="154">
        <f t="shared" si="1"/>
        <v>-15689.941344243047</v>
      </c>
      <c r="F48" s="154">
        <f t="shared" si="2"/>
        <v>-15690</v>
      </c>
      <c r="G48" s="154">
        <f t="shared" si="3"/>
        <v>3.4180000002379529E-2</v>
      </c>
      <c r="H48" s="154">
        <f t="shared" si="10"/>
        <v>3.4180000002379529E-2</v>
      </c>
      <c r="P48" s="154">
        <f t="shared" si="4"/>
        <v>7.1071358221145547E-2</v>
      </c>
      <c r="Q48" s="182">
        <f t="shared" si="5"/>
        <v>19673.885000000002</v>
      </c>
      <c r="R48" s="154">
        <f t="shared" si="6"/>
        <v>1.3609723112253151E-3</v>
      </c>
      <c r="S48" s="156">
        <f t="shared" si="11"/>
        <v>0.5</v>
      </c>
      <c r="T48" s="154">
        <f t="shared" si="7"/>
        <v>6.8048615561265753E-4</v>
      </c>
      <c r="U48" s="154">
        <f t="shared" si="8"/>
        <v>-3.6891358218766018E-2</v>
      </c>
      <c r="AA48" s="154">
        <v>39200</v>
      </c>
      <c r="AB48" s="154">
        <f t="shared" si="9"/>
        <v>9.9940119731666242E-3</v>
      </c>
    </row>
    <row r="49" spans="1:34" ht="12.95" customHeight="1" x14ac:dyDescent="0.2">
      <c r="A49" s="20" t="s">
        <v>42</v>
      </c>
      <c r="B49" s="156"/>
      <c r="C49" s="31">
        <v>34923.701000000001</v>
      </c>
      <c r="D49" s="31" t="s">
        <v>41</v>
      </c>
      <c r="E49" s="154">
        <f t="shared" si="1"/>
        <v>-15292.983618260505</v>
      </c>
      <c r="F49" s="154">
        <f t="shared" si="2"/>
        <v>-15293</v>
      </c>
      <c r="G49" s="154">
        <f t="shared" si="3"/>
        <v>9.5460000011371449E-3</v>
      </c>
      <c r="H49" s="154">
        <f t="shared" si="10"/>
        <v>9.5460000011371449E-3</v>
      </c>
      <c r="P49" s="154">
        <f t="shared" si="4"/>
        <v>6.8723190046595301E-2</v>
      </c>
      <c r="Q49" s="182">
        <f t="shared" si="5"/>
        <v>19905.201000000001</v>
      </c>
      <c r="R49" s="154">
        <f t="shared" si="6"/>
        <v>3.5019398216762716E-3</v>
      </c>
      <c r="S49" s="156">
        <f t="shared" si="11"/>
        <v>0.5</v>
      </c>
      <c r="T49" s="154">
        <f t="shared" si="7"/>
        <v>1.7509699108381358E-3</v>
      </c>
      <c r="U49" s="154">
        <f t="shared" si="8"/>
        <v>-5.9177190045458156E-2</v>
      </c>
      <c r="AA49" s="154">
        <v>39400</v>
      </c>
      <c r="AB49" s="154">
        <f t="shared" si="9"/>
        <v>9.0448336864831919E-3</v>
      </c>
      <c r="AC49" s="154" t="s">
        <v>41</v>
      </c>
      <c r="AH49" s="154" t="s">
        <v>43</v>
      </c>
    </row>
    <row r="50" spans="1:34" ht="12.95" customHeight="1" x14ac:dyDescent="0.2">
      <c r="A50" s="20" t="s">
        <v>69</v>
      </c>
      <c r="B50" s="156"/>
      <c r="C50" s="31">
        <v>34981.379000000001</v>
      </c>
      <c r="D50" s="31"/>
      <c r="E50" s="154">
        <f t="shared" si="1"/>
        <v>-15194.003315474614</v>
      </c>
      <c r="F50" s="154">
        <f t="shared" si="2"/>
        <v>-15194</v>
      </c>
      <c r="G50" s="154">
        <f t="shared" si="3"/>
        <v>-1.9319999992148951E-3</v>
      </c>
      <c r="H50" s="154">
        <f t="shared" si="10"/>
        <v>-1.9319999992148951E-3</v>
      </c>
      <c r="P50" s="154">
        <f t="shared" si="4"/>
        <v>6.8143855757244715E-2</v>
      </c>
      <c r="Q50" s="182">
        <f t="shared" si="5"/>
        <v>19962.879000000001</v>
      </c>
      <c r="R50" s="154">
        <f t="shared" si="6"/>
        <v>4.9106255600001331E-3</v>
      </c>
      <c r="S50" s="156">
        <f t="shared" si="11"/>
        <v>0.5</v>
      </c>
      <c r="T50" s="154">
        <f t="shared" si="7"/>
        <v>2.4553127800000666E-3</v>
      </c>
      <c r="U50" s="154">
        <f t="shared" si="8"/>
        <v>-7.007585575645961E-2</v>
      </c>
      <c r="AA50" s="154">
        <v>39600</v>
      </c>
      <c r="AB50" s="154">
        <f t="shared" si="9"/>
        <v>6.6326926519500642E-3</v>
      </c>
    </row>
    <row r="51" spans="1:34" ht="12.95" customHeight="1" x14ac:dyDescent="0.2">
      <c r="A51" s="20" t="s">
        <v>69</v>
      </c>
      <c r="B51" s="156"/>
      <c r="C51" s="31">
        <v>35019.288</v>
      </c>
      <c r="D51" s="31"/>
      <c r="E51" s="154">
        <f t="shared" si="1"/>
        <v>-15128.948280655266</v>
      </c>
      <c r="F51" s="154">
        <f t="shared" si="2"/>
        <v>-15129</v>
      </c>
      <c r="G51" s="154">
        <f t="shared" si="3"/>
        <v>3.0138000001898035E-2</v>
      </c>
      <c r="H51" s="154">
        <f t="shared" si="10"/>
        <v>3.0138000001898035E-2</v>
      </c>
      <c r="P51" s="154">
        <f t="shared" si="4"/>
        <v>6.7764837027199959E-2</v>
      </c>
      <c r="Q51" s="182">
        <f t="shared" si="5"/>
        <v>20000.788</v>
      </c>
      <c r="R51" s="154">
        <f t="shared" si="6"/>
        <v>1.4157788645286318E-3</v>
      </c>
      <c r="S51" s="156">
        <f t="shared" si="11"/>
        <v>0.5</v>
      </c>
      <c r="T51" s="154">
        <f t="shared" si="7"/>
        <v>7.0788943226431588E-4</v>
      </c>
      <c r="U51" s="154">
        <f t="shared" si="8"/>
        <v>-3.7626837025301924E-2</v>
      </c>
      <c r="AA51" s="154">
        <v>39800</v>
      </c>
      <c r="AB51" s="154">
        <f t="shared" si="9"/>
        <v>3.5049239181313492E-3</v>
      </c>
    </row>
    <row r="52" spans="1:34" ht="12.95" customHeight="1" x14ac:dyDescent="0.2">
      <c r="A52" s="20" t="s">
        <v>69</v>
      </c>
      <c r="B52" s="156"/>
      <c r="C52" s="31">
        <v>35020.42</v>
      </c>
      <c r="D52" s="31"/>
      <c r="E52" s="154">
        <f t="shared" si="1"/>
        <v>-15127.005673374268</v>
      </c>
      <c r="F52" s="154">
        <f t="shared" si="2"/>
        <v>-15127</v>
      </c>
      <c r="G52" s="154">
        <f t="shared" si="3"/>
        <v>-3.3059999987017363E-3</v>
      </c>
      <c r="H52" s="154">
        <f t="shared" si="10"/>
        <v>-3.3059999987017363E-3</v>
      </c>
      <c r="P52" s="154">
        <f t="shared" si="4"/>
        <v>6.775319191092033E-2</v>
      </c>
      <c r="Q52" s="182">
        <f t="shared" si="5"/>
        <v>20001.919999999998</v>
      </c>
      <c r="R52" s="154">
        <f t="shared" si="6"/>
        <v>5.049408754848498E-3</v>
      </c>
      <c r="S52" s="156">
        <f t="shared" si="11"/>
        <v>0.5</v>
      </c>
      <c r="T52" s="154">
        <f t="shared" si="7"/>
        <v>2.524704377424249E-3</v>
      </c>
      <c r="U52" s="154">
        <f t="shared" si="8"/>
        <v>-7.1059191909622066E-2</v>
      </c>
    </row>
    <row r="53" spans="1:34" ht="12.95" customHeight="1" x14ac:dyDescent="0.2">
      <c r="A53" s="20" t="s">
        <v>42</v>
      </c>
      <c r="B53" s="156"/>
      <c r="C53" s="31">
        <v>35020.438000000002</v>
      </c>
      <c r="D53" s="31" t="s">
        <v>41</v>
      </c>
      <c r="E53" s="154">
        <f t="shared" si="1"/>
        <v>-15126.974783859194</v>
      </c>
      <c r="F53" s="154">
        <f t="shared" si="2"/>
        <v>-15127</v>
      </c>
      <c r="G53" s="154">
        <f t="shared" ref="G53:G84" si="12">C53-(C$7+C$8*F53)</f>
        <v>1.4694000004965346E-2</v>
      </c>
      <c r="H53" s="154">
        <f t="shared" si="10"/>
        <v>1.4694000004965346E-2</v>
      </c>
      <c r="P53" s="154">
        <f t="shared" si="4"/>
        <v>6.775319191092033E-2</v>
      </c>
      <c r="Q53" s="182">
        <f t="shared" si="5"/>
        <v>20001.938000000002</v>
      </c>
      <c r="R53" s="154">
        <f t="shared" ref="R53:R84" si="13">+(P53-G53)^2</f>
        <v>2.815277845712959E-3</v>
      </c>
      <c r="S53" s="156">
        <f t="shared" si="11"/>
        <v>0.5</v>
      </c>
      <c r="T53" s="154">
        <f t="shared" si="7"/>
        <v>1.4076389228564795E-3</v>
      </c>
      <c r="U53" s="154">
        <f t="shared" ref="U53:U84" si="14">+(G53-P53)</f>
        <v>-5.3059191905954983E-2</v>
      </c>
    </row>
    <row r="54" spans="1:34" ht="12.95" customHeight="1" x14ac:dyDescent="0.2">
      <c r="A54" s="20" t="s">
        <v>69</v>
      </c>
      <c r="B54" s="156"/>
      <c r="C54" s="31">
        <v>35044.351000000002</v>
      </c>
      <c r="D54" s="31"/>
      <c r="E54" s="154">
        <f t="shared" si="1"/>
        <v>-15085.938063090112</v>
      </c>
      <c r="F54" s="154">
        <f t="shared" si="2"/>
        <v>-15086</v>
      </c>
      <c r="G54" s="154">
        <f t="shared" si="12"/>
        <v>3.6092000002099667E-2</v>
      </c>
      <c r="H54" s="154">
        <f t="shared" si="10"/>
        <v>3.6092000002099667E-2</v>
      </c>
      <c r="P54" s="154">
        <f t="shared" si="4"/>
        <v>6.7514690671513292E-2</v>
      </c>
      <c r="Q54" s="182">
        <f t="shared" si="5"/>
        <v>20025.851000000002</v>
      </c>
      <c r="R54" s="154">
        <f t="shared" si="13"/>
        <v>9.8738548890565415E-4</v>
      </c>
      <c r="S54" s="156">
        <f t="shared" si="11"/>
        <v>0.5</v>
      </c>
      <c r="T54" s="154">
        <f t="shared" si="7"/>
        <v>4.9369274445282708E-4</v>
      </c>
      <c r="U54" s="154">
        <f t="shared" si="14"/>
        <v>-3.1422690669413625E-2</v>
      </c>
    </row>
    <row r="55" spans="1:34" ht="12.95" customHeight="1" x14ac:dyDescent="0.2">
      <c r="A55" s="20" t="s">
        <v>69</v>
      </c>
      <c r="B55" s="156"/>
      <c r="C55" s="31">
        <v>35162.618999999999</v>
      </c>
      <c r="D55" s="31"/>
      <c r="E55" s="154">
        <f t="shared" si="1"/>
        <v>-14882.98022041385</v>
      </c>
      <c r="F55" s="154">
        <f t="shared" si="2"/>
        <v>-14883</v>
      </c>
      <c r="G55" s="154">
        <f t="shared" si="12"/>
        <v>1.1526000002049841E-2</v>
      </c>
      <c r="H55" s="154">
        <f t="shared" si="10"/>
        <v>1.1526000002049841E-2</v>
      </c>
      <c r="P55" s="154">
        <f t="shared" si="4"/>
        <v>6.6340102033928927E-2</v>
      </c>
      <c r="Q55" s="182">
        <f t="shared" si="5"/>
        <v>20144.118999999999</v>
      </c>
      <c r="R55" s="154">
        <f t="shared" si="13"/>
        <v>3.0045857815612508E-3</v>
      </c>
      <c r="S55" s="156">
        <f t="shared" si="11"/>
        <v>0.5</v>
      </c>
      <c r="T55" s="154">
        <f t="shared" si="7"/>
        <v>1.5022928907806254E-3</v>
      </c>
      <c r="U55" s="154">
        <f t="shared" si="14"/>
        <v>-5.4814102031879086E-2</v>
      </c>
    </row>
    <row r="56" spans="1:34" ht="12.95" customHeight="1" x14ac:dyDescent="0.2">
      <c r="A56" s="20" t="s">
        <v>69</v>
      </c>
      <c r="B56" s="156"/>
      <c r="C56" s="31">
        <v>35309.455999999998</v>
      </c>
      <c r="D56" s="31"/>
      <c r="E56" s="154">
        <f t="shared" si="1"/>
        <v>-14630.995569070672</v>
      </c>
      <c r="F56" s="154">
        <f t="shared" si="2"/>
        <v>-14631</v>
      </c>
      <c r="G56" s="154">
        <f t="shared" si="12"/>
        <v>2.582000000984408E-3</v>
      </c>
      <c r="H56" s="154">
        <f t="shared" si="10"/>
        <v>2.582000000984408E-3</v>
      </c>
      <c r="P56" s="154">
        <f t="shared" si="4"/>
        <v>6.4896537127749593E-2</v>
      </c>
      <c r="Q56" s="182">
        <f t="shared" si="5"/>
        <v>20290.955999999998</v>
      </c>
      <c r="R56" s="154">
        <f t="shared" si="13"/>
        <v>3.8831015373229968E-3</v>
      </c>
      <c r="S56" s="156">
        <f t="shared" si="11"/>
        <v>0.5</v>
      </c>
      <c r="T56" s="154">
        <f t="shared" si="7"/>
        <v>1.9415507686614984E-3</v>
      </c>
      <c r="U56" s="154">
        <f t="shared" si="14"/>
        <v>-6.2314537126765185E-2</v>
      </c>
    </row>
    <row r="57" spans="1:34" ht="12.95" customHeight="1" x14ac:dyDescent="0.2">
      <c r="A57" s="20" t="s">
        <v>42</v>
      </c>
      <c r="B57" s="156"/>
      <c r="C57" s="31">
        <v>35335.67</v>
      </c>
      <c r="D57" s="31" t="s">
        <v>41</v>
      </c>
      <c r="E57" s="154">
        <f t="shared" si="1"/>
        <v>-14586.010138625281</v>
      </c>
      <c r="F57" s="154">
        <f t="shared" si="2"/>
        <v>-14586</v>
      </c>
      <c r="G57" s="154">
        <f t="shared" si="12"/>
        <v>-5.9079999991809018E-3</v>
      </c>
      <c r="H57" s="154">
        <f t="shared" si="10"/>
        <v>-5.9079999991809018E-3</v>
      </c>
      <c r="P57" s="154">
        <f t="shared" si="4"/>
        <v>6.4640453089411132E-2</v>
      </c>
      <c r="Q57" s="182">
        <f t="shared" si="5"/>
        <v>20317.169999999998</v>
      </c>
      <c r="R57" s="154">
        <f t="shared" si="13"/>
        <v>4.9770842331932708E-3</v>
      </c>
      <c r="S57" s="156">
        <f t="shared" si="11"/>
        <v>0.5</v>
      </c>
      <c r="T57" s="154">
        <f t="shared" si="7"/>
        <v>2.4885421165966354E-3</v>
      </c>
      <c r="U57" s="154">
        <f t="shared" si="14"/>
        <v>-7.0548453088592034E-2</v>
      </c>
    </row>
    <row r="58" spans="1:34" ht="12.95" customHeight="1" x14ac:dyDescent="0.2">
      <c r="A58" s="20" t="s">
        <v>70</v>
      </c>
      <c r="B58" s="156"/>
      <c r="C58" s="31">
        <v>35335.970999999998</v>
      </c>
      <c r="D58" s="31"/>
      <c r="E58" s="154">
        <f t="shared" si="1"/>
        <v>-14585.493597289962</v>
      </c>
      <c r="F58" s="154">
        <f t="shared" si="2"/>
        <v>-14585.5</v>
      </c>
      <c r="G58" s="154">
        <f t="shared" si="12"/>
        <v>3.7309999970602803E-3</v>
      </c>
      <c r="H58" s="154">
        <f t="shared" si="10"/>
        <v>3.7309999970602803E-3</v>
      </c>
      <c r="P58" s="154">
        <f t="shared" si="4"/>
        <v>6.4637610597145193E-2</v>
      </c>
      <c r="Q58" s="182">
        <f t="shared" si="5"/>
        <v>20317.470999999998</v>
      </c>
      <c r="R58" s="154">
        <f t="shared" si="13"/>
        <v>3.7096152147903759E-3</v>
      </c>
      <c r="S58" s="156">
        <f t="shared" si="11"/>
        <v>0.5</v>
      </c>
      <c r="T58" s="154">
        <f t="shared" si="7"/>
        <v>1.8548076073951879E-3</v>
      </c>
      <c r="U58" s="154">
        <f t="shared" si="14"/>
        <v>-6.0906610600084912E-2</v>
      </c>
    </row>
    <row r="59" spans="1:34" ht="12.95" customHeight="1" x14ac:dyDescent="0.2">
      <c r="A59" s="20" t="s">
        <v>69</v>
      </c>
      <c r="B59" s="156"/>
      <c r="C59" s="31">
        <v>35341.504000000001</v>
      </c>
      <c r="D59" s="31"/>
      <c r="E59" s="154">
        <f t="shared" si="1"/>
        <v>-14575.998503574599</v>
      </c>
      <c r="F59" s="154">
        <f t="shared" si="2"/>
        <v>-14576</v>
      </c>
      <c r="G59" s="154">
        <f t="shared" si="12"/>
        <v>8.7200000416487455E-4</v>
      </c>
      <c r="H59" s="154">
        <f t="shared" si="10"/>
        <v>8.7200000416487455E-4</v>
      </c>
      <c r="P59" s="154">
        <f t="shared" si="4"/>
        <v>6.4583615295261562E-2</v>
      </c>
      <c r="Q59" s="182">
        <f t="shared" si="5"/>
        <v>20323.004000000001</v>
      </c>
      <c r="R59" s="154">
        <f t="shared" si="13"/>
        <v>4.059169923000705E-3</v>
      </c>
      <c r="S59" s="156">
        <f t="shared" si="11"/>
        <v>0.5</v>
      </c>
      <c r="T59" s="154">
        <f t="shared" si="7"/>
        <v>2.0295849615003525E-3</v>
      </c>
      <c r="U59" s="154">
        <f t="shared" si="14"/>
        <v>-6.3711615291096688E-2</v>
      </c>
    </row>
    <row r="60" spans="1:34" ht="12.95" customHeight="1" x14ac:dyDescent="0.2">
      <c r="A60" s="20" t="s">
        <v>42</v>
      </c>
      <c r="B60" s="156"/>
      <c r="C60" s="31">
        <v>35344.419000000002</v>
      </c>
      <c r="D60" s="31" t="s">
        <v>41</v>
      </c>
      <c r="E60" s="154">
        <f t="shared" si="1"/>
        <v>-14570.996118217601</v>
      </c>
      <c r="F60" s="154">
        <f t="shared" si="2"/>
        <v>-14571</v>
      </c>
      <c r="G60" s="154">
        <f t="shared" si="12"/>
        <v>2.2620000017923303E-3</v>
      </c>
      <c r="H60" s="154">
        <f t="shared" si="10"/>
        <v>2.2620000017923303E-3</v>
      </c>
      <c r="P60" s="154">
        <f t="shared" si="4"/>
        <v>6.4555205912267558E-2</v>
      </c>
      <c r="Q60" s="182">
        <f t="shared" si="5"/>
        <v>20325.919000000002</v>
      </c>
      <c r="R60" s="154">
        <f t="shared" si="13"/>
        <v>3.8804435026048656E-3</v>
      </c>
      <c r="S60" s="156">
        <f t="shared" si="11"/>
        <v>0.5</v>
      </c>
      <c r="T60" s="154">
        <f t="shared" si="7"/>
        <v>1.9402217513024328E-3</v>
      </c>
      <c r="U60" s="154">
        <f t="shared" si="14"/>
        <v>-6.2293205910475227E-2</v>
      </c>
    </row>
    <row r="61" spans="1:34" ht="12.95" customHeight="1" x14ac:dyDescent="0.2">
      <c r="A61" s="20" t="s">
        <v>69</v>
      </c>
      <c r="B61" s="156"/>
      <c r="C61" s="31">
        <v>35344.44</v>
      </c>
      <c r="D61" s="31"/>
      <c r="E61" s="154">
        <f t="shared" si="1"/>
        <v>-14570.960080450021</v>
      </c>
      <c r="F61" s="154">
        <f t="shared" si="2"/>
        <v>-14571</v>
      </c>
      <c r="G61" s="154">
        <f t="shared" si="12"/>
        <v>2.3262000002432615E-2</v>
      </c>
      <c r="H61" s="154">
        <f t="shared" si="10"/>
        <v>2.3262000002432615E-2</v>
      </c>
      <c r="P61" s="154">
        <f t="shared" si="4"/>
        <v>6.4555205912267558E-2</v>
      </c>
      <c r="Q61" s="182">
        <f t="shared" si="5"/>
        <v>20325.940000000002</v>
      </c>
      <c r="R61" s="154">
        <f t="shared" si="13"/>
        <v>1.7051288543120276E-3</v>
      </c>
      <c r="S61" s="156">
        <f t="shared" si="11"/>
        <v>0.5</v>
      </c>
      <c r="T61" s="154">
        <f t="shared" si="7"/>
        <v>8.5256442715601378E-4</v>
      </c>
      <c r="U61" s="154">
        <f t="shared" si="14"/>
        <v>-4.1293205909834943E-2</v>
      </c>
    </row>
    <row r="62" spans="1:34" ht="12.95" customHeight="1" x14ac:dyDescent="0.2">
      <c r="A62" s="20" t="s">
        <v>69</v>
      </c>
      <c r="B62" s="156"/>
      <c r="C62" s="31">
        <v>35369.455000000002</v>
      </c>
      <c r="D62" s="31"/>
      <c r="E62" s="154">
        <f t="shared" si="1"/>
        <v>-14528.032234925053</v>
      </c>
      <c r="F62" s="154">
        <f t="shared" si="2"/>
        <v>-14528</v>
      </c>
      <c r="G62" s="154">
        <f t="shared" si="12"/>
        <v>-1.8783999999868684E-2</v>
      </c>
      <c r="H62" s="154">
        <f t="shared" si="10"/>
        <v>-1.8783999999868684E-2</v>
      </c>
      <c r="P62" s="154">
        <f t="shared" si="4"/>
        <v>6.4311147046021935E-2</v>
      </c>
      <c r="Q62" s="182">
        <f t="shared" si="5"/>
        <v>20350.955000000002</v>
      </c>
      <c r="R62" s="154">
        <f t="shared" si="13"/>
        <v>6.9048034625781842E-3</v>
      </c>
      <c r="S62" s="156">
        <f t="shared" si="11"/>
        <v>0.5</v>
      </c>
      <c r="T62" s="154">
        <f t="shared" si="7"/>
        <v>3.4524017312890921E-3</v>
      </c>
      <c r="U62" s="154">
        <f t="shared" si="14"/>
        <v>-8.3095147045890619E-2</v>
      </c>
    </row>
    <row r="63" spans="1:34" ht="12.95" customHeight="1" x14ac:dyDescent="0.2">
      <c r="A63" s="20" t="s">
        <v>69</v>
      </c>
      <c r="B63" s="156"/>
      <c r="C63" s="31">
        <v>35428.332999999999</v>
      </c>
      <c r="D63" s="31"/>
      <c r="E63" s="154">
        <f t="shared" si="1"/>
        <v>-14426.992631134572</v>
      </c>
      <c r="F63" s="154">
        <f t="shared" si="2"/>
        <v>-14427</v>
      </c>
      <c r="G63" s="154">
        <f t="shared" si="12"/>
        <v>4.2939999984810129E-3</v>
      </c>
      <c r="H63" s="154">
        <f t="shared" si="10"/>
        <v>4.2939999984810129E-3</v>
      </c>
      <c r="P63" s="154">
        <f t="shared" si="4"/>
        <v>6.3739737470267385E-2</v>
      </c>
      <c r="Q63" s="182">
        <f t="shared" si="5"/>
        <v>20409.832999999999</v>
      </c>
      <c r="R63" s="154">
        <f t="shared" si="13"/>
        <v>3.5337957035645466E-3</v>
      </c>
      <c r="S63" s="156">
        <f t="shared" si="11"/>
        <v>0.5</v>
      </c>
      <c r="T63" s="154">
        <f t="shared" si="7"/>
        <v>1.7668978517822733E-3</v>
      </c>
      <c r="U63" s="154">
        <f t="shared" si="14"/>
        <v>-5.9445737471786372E-2</v>
      </c>
    </row>
    <row r="64" spans="1:34" ht="12.95" customHeight="1" x14ac:dyDescent="0.2">
      <c r="A64" s="20" t="s">
        <v>42</v>
      </c>
      <c r="B64" s="156"/>
      <c r="C64" s="31">
        <v>35598.476000000002</v>
      </c>
      <c r="D64" s="31" t="s">
        <v>41</v>
      </c>
      <c r="E64" s="154">
        <f t="shared" si="1"/>
        <v>-14135.012922113798</v>
      </c>
      <c r="F64" s="154">
        <f t="shared" si="2"/>
        <v>-14135</v>
      </c>
      <c r="G64" s="154">
        <f t="shared" si="12"/>
        <v>-7.5299999953131191E-3</v>
      </c>
      <c r="H64" s="154">
        <f t="shared" si="10"/>
        <v>-7.5299999953131191E-3</v>
      </c>
      <c r="P64" s="154">
        <f t="shared" si="4"/>
        <v>6.210229877378335E-2</v>
      </c>
      <c r="Q64" s="182">
        <f t="shared" si="5"/>
        <v>20579.976000000002</v>
      </c>
      <c r="R64" s="154">
        <f t="shared" si="13"/>
        <v>4.8486570318687127E-3</v>
      </c>
      <c r="S64" s="156">
        <f t="shared" si="11"/>
        <v>0.5</v>
      </c>
      <c r="T64" s="154">
        <f t="shared" si="7"/>
        <v>2.4243285159343563E-3</v>
      </c>
      <c r="U64" s="154">
        <f t="shared" si="14"/>
        <v>-6.9632298769096462E-2</v>
      </c>
    </row>
    <row r="65" spans="1:21" ht="12.95" customHeight="1" x14ac:dyDescent="0.2">
      <c r="A65" s="20" t="s">
        <v>71</v>
      </c>
      <c r="B65" s="156"/>
      <c r="C65" s="31">
        <v>36379.9139</v>
      </c>
      <c r="D65" s="31"/>
      <c r="E65" s="154">
        <f t="shared" si="1"/>
        <v>-12793.999711697857</v>
      </c>
      <c r="F65" s="154">
        <f t="shared" si="2"/>
        <v>-12794</v>
      </c>
      <c r="G65" s="154">
        <f t="shared" si="12"/>
        <v>1.6799999866634607E-4</v>
      </c>
      <c r="J65" s="154">
        <f>G65</f>
        <v>1.6799999866634607E-4</v>
      </c>
      <c r="P65" s="154">
        <f t="shared" si="4"/>
        <v>5.4860210147787941E-2</v>
      </c>
      <c r="Q65" s="182">
        <f t="shared" si="5"/>
        <v>21361.4139</v>
      </c>
      <c r="R65" s="154">
        <f t="shared" si="13"/>
        <v>2.9912378509956792E-3</v>
      </c>
      <c r="S65" s="156">
        <v>1</v>
      </c>
      <c r="T65" s="154">
        <f t="shared" si="7"/>
        <v>2.9912378509956792E-3</v>
      </c>
      <c r="U65" s="154">
        <f t="shared" si="14"/>
        <v>-5.4692210149121595E-2</v>
      </c>
    </row>
    <row r="66" spans="1:21" ht="12.95" customHeight="1" x14ac:dyDescent="0.2">
      <c r="A66" s="20" t="s">
        <v>42</v>
      </c>
      <c r="B66" s="156"/>
      <c r="C66" s="31">
        <v>36379.917999999998</v>
      </c>
      <c r="D66" s="31" t="s">
        <v>171</v>
      </c>
      <c r="E66" s="154">
        <f t="shared" si="1"/>
        <v>-12793.992675752761</v>
      </c>
      <c r="F66" s="154">
        <f t="shared" si="2"/>
        <v>-12794</v>
      </c>
      <c r="G66" s="154">
        <f t="shared" si="12"/>
        <v>4.2679999969550408E-3</v>
      </c>
      <c r="H66" s="154">
        <f t="shared" ref="H66:H72" si="15">G66</f>
        <v>4.2679999969550408E-3</v>
      </c>
      <c r="P66" s="154">
        <f t="shared" si="4"/>
        <v>5.4860210147787941E-2</v>
      </c>
      <c r="Q66" s="182">
        <f t="shared" si="5"/>
        <v>21361.417999999998</v>
      </c>
      <c r="R66" s="154">
        <f t="shared" si="13"/>
        <v>2.5595717279460395E-3</v>
      </c>
      <c r="S66" s="156">
        <f t="shared" ref="S66:S72" si="16">S$19</f>
        <v>0.5</v>
      </c>
      <c r="T66" s="154">
        <f t="shared" si="7"/>
        <v>1.2797858639730197E-3</v>
      </c>
      <c r="U66" s="154">
        <f t="shared" si="14"/>
        <v>-5.05922101508329E-2</v>
      </c>
    </row>
    <row r="67" spans="1:21" ht="12.95" customHeight="1" x14ac:dyDescent="0.2">
      <c r="A67" s="20" t="s">
        <v>69</v>
      </c>
      <c r="B67" s="156"/>
      <c r="C67" s="31">
        <v>36788.428999999996</v>
      </c>
      <c r="D67" s="31"/>
      <c r="E67" s="154">
        <f t="shared" si="1"/>
        <v>-12092.953415179112</v>
      </c>
      <c r="F67" s="154">
        <f t="shared" si="2"/>
        <v>-12093</v>
      </c>
      <c r="G67" s="154">
        <f t="shared" si="12"/>
        <v>2.7146000000357162E-2</v>
      </c>
      <c r="H67" s="154">
        <f t="shared" si="15"/>
        <v>2.7146000000357162E-2</v>
      </c>
      <c r="P67" s="154">
        <f t="shared" si="4"/>
        <v>5.1256034903304888E-2</v>
      </c>
      <c r="Q67" s="182">
        <f t="shared" si="5"/>
        <v>21769.928999999996</v>
      </c>
      <c r="R67" s="154">
        <f t="shared" si="13"/>
        <v>5.8129378302135758E-4</v>
      </c>
      <c r="S67" s="156">
        <f t="shared" si="16"/>
        <v>0.5</v>
      </c>
      <c r="T67" s="154">
        <f t="shared" si="7"/>
        <v>2.9064689151067879E-4</v>
      </c>
      <c r="U67" s="154">
        <f t="shared" si="14"/>
        <v>-2.4110034902947726E-2</v>
      </c>
    </row>
    <row r="68" spans="1:21" ht="12.95" customHeight="1" x14ac:dyDescent="0.2">
      <c r="A68" s="20" t="s">
        <v>69</v>
      </c>
      <c r="B68" s="156"/>
      <c r="C68" s="31">
        <v>36809.4</v>
      </c>
      <c r="D68" s="31"/>
      <c r="E68" s="154">
        <f t="shared" si="1"/>
        <v>-12056.965414039623</v>
      </c>
      <c r="F68" s="154">
        <f t="shared" si="2"/>
        <v>-12057</v>
      </c>
      <c r="G68" s="154">
        <f t="shared" si="12"/>
        <v>2.0154000005277339E-2</v>
      </c>
      <c r="H68" s="154">
        <f t="shared" si="15"/>
        <v>2.0154000005277339E-2</v>
      </c>
      <c r="P68" s="154">
        <f t="shared" si="4"/>
        <v>5.1074307439324174E-2</v>
      </c>
      <c r="Q68" s="182">
        <f t="shared" si="5"/>
        <v>21790.9</v>
      </c>
      <c r="R68" s="154">
        <f t="shared" si="13"/>
        <v>9.5606541181597192E-4</v>
      </c>
      <c r="S68" s="156">
        <f t="shared" si="16"/>
        <v>0.5</v>
      </c>
      <c r="T68" s="154">
        <f t="shared" si="7"/>
        <v>4.7803270590798596E-4</v>
      </c>
      <c r="U68" s="154">
        <f t="shared" si="14"/>
        <v>-3.0920307434046834E-2</v>
      </c>
    </row>
    <row r="69" spans="1:21" ht="12.95" customHeight="1" x14ac:dyDescent="0.2">
      <c r="A69" s="20" t="s">
        <v>69</v>
      </c>
      <c r="B69" s="156"/>
      <c r="C69" s="31">
        <v>36810.550000000003</v>
      </c>
      <c r="D69" s="31"/>
      <c r="E69" s="154">
        <f t="shared" si="1"/>
        <v>-12054.991917243549</v>
      </c>
      <c r="F69" s="154">
        <f t="shared" si="2"/>
        <v>-12055</v>
      </c>
      <c r="G69" s="154">
        <f t="shared" si="12"/>
        <v>4.7100000083446503E-3</v>
      </c>
      <c r="H69" s="154">
        <f t="shared" si="15"/>
        <v>4.7100000083446503E-3</v>
      </c>
      <c r="P69" s="154">
        <f t="shared" si="4"/>
        <v>5.1064221110038208E-2</v>
      </c>
      <c r="Q69" s="182">
        <f t="shared" si="5"/>
        <v>21792.050000000003</v>
      </c>
      <c r="R69" s="154">
        <f t="shared" si="13"/>
        <v>2.1487138139446925E-3</v>
      </c>
      <c r="S69" s="156">
        <f t="shared" si="16"/>
        <v>0.5</v>
      </c>
      <c r="T69" s="154">
        <f t="shared" si="7"/>
        <v>1.0743569069723462E-3</v>
      </c>
      <c r="U69" s="154">
        <f t="shared" si="14"/>
        <v>-4.6354221101693557E-2</v>
      </c>
    </row>
    <row r="70" spans="1:21" ht="12.95" customHeight="1" x14ac:dyDescent="0.2">
      <c r="A70" s="20" t="s">
        <v>69</v>
      </c>
      <c r="B70" s="156"/>
      <c r="C70" s="31">
        <v>36813.46</v>
      </c>
      <c r="D70" s="31"/>
      <c r="E70" s="154">
        <f t="shared" si="1"/>
        <v>-12049.998112307412</v>
      </c>
      <c r="F70" s="154">
        <f t="shared" si="2"/>
        <v>-12050</v>
      </c>
      <c r="G70" s="154">
        <f t="shared" si="12"/>
        <v>1.1000000013154931E-3</v>
      </c>
      <c r="H70" s="154">
        <f t="shared" si="15"/>
        <v>1.1000000013154931E-3</v>
      </c>
      <c r="P70" s="154">
        <f t="shared" si="4"/>
        <v>5.1039009726727647E-2</v>
      </c>
      <c r="Q70" s="182">
        <f t="shared" si="5"/>
        <v>21794.959999999999</v>
      </c>
      <c r="R70" s="154">
        <f t="shared" si="13"/>
        <v>2.4939046923548097E-3</v>
      </c>
      <c r="S70" s="156">
        <f t="shared" si="16"/>
        <v>0.5</v>
      </c>
      <c r="T70" s="154">
        <f t="shared" si="7"/>
        <v>1.2469523461774048E-3</v>
      </c>
      <c r="U70" s="154">
        <f t="shared" si="14"/>
        <v>-4.9939009725412153E-2</v>
      </c>
    </row>
    <row r="71" spans="1:21" ht="12.95" customHeight="1" x14ac:dyDescent="0.2">
      <c r="A71" s="20" t="s">
        <v>42</v>
      </c>
      <c r="B71" s="156"/>
      <c r="C71" s="31">
        <v>36816.385000000002</v>
      </c>
      <c r="D71" s="31" t="s">
        <v>41</v>
      </c>
      <c r="E71" s="154">
        <f t="shared" si="1"/>
        <v>-12044.978566108704</v>
      </c>
      <c r="F71" s="154">
        <f t="shared" si="2"/>
        <v>-12045</v>
      </c>
      <c r="G71" s="154">
        <f t="shared" si="12"/>
        <v>1.2490000000980217E-2</v>
      </c>
      <c r="H71" s="154">
        <f t="shared" si="15"/>
        <v>1.2490000000980217E-2</v>
      </c>
      <c r="P71" s="154">
        <f t="shared" si="4"/>
        <v>5.1013804686137601E-2</v>
      </c>
      <c r="Q71" s="182">
        <f t="shared" si="5"/>
        <v>21797.885000000002</v>
      </c>
      <c r="R71" s="154">
        <f t="shared" si="13"/>
        <v>1.484083527420154E-3</v>
      </c>
      <c r="S71" s="156">
        <f t="shared" si="16"/>
        <v>0.5</v>
      </c>
      <c r="T71" s="154">
        <f t="shared" si="7"/>
        <v>7.4204176371007698E-4</v>
      </c>
      <c r="U71" s="154">
        <f t="shared" si="14"/>
        <v>-3.8523804685157384E-2</v>
      </c>
    </row>
    <row r="72" spans="1:21" ht="12.95" customHeight="1" x14ac:dyDescent="0.2">
      <c r="A72" s="20" t="s">
        <v>69</v>
      </c>
      <c r="B72" s="156"/>
      <c r="C72" s="31">
        <v>36816.396000000001</v>
      </c>
      <c r="D72" s="31"/>
      <c r="E72" s="154">
        <f t="shared" si="1"/>
        <v>-12044.959689182831</v>
      </c>
      <c r="F72" s="154">
        <f t="shared" si="2"/>
        <v>-12045</v>
      </c>
      <c r="G72" s="154">
        <f t="shared" si="12"/>
        <v>2.3489999999583233E-2</v>
      </c>
      <c r="H72" s="154">
        <f t="shared" si="15"/>
        <v>2.3489999999583233E-2</v>
      </c>
      <c r="P72" s="154">
        <f t="shared" si="4"/>
        <v>5.1013804686137601E-2</v>
      </c>
      <c r="Q72" s="182">
        <f t="shared" si="5"/>
        <v>21797.896000000001</v>
      </c>
      <c r="R72" s="154">
        <f t="shared" si="13"/>
        <v>7.5755982442359221E-4</v>
      </c>
      <c r="S72" s="156">
        <f t="shared" si="16"/>
        <v>0.5</v>
      </c>
      <c r="T72" s="154">
        <f t="shared" si="7"/>
        <v>3.787799122117961E-4</v>
      </c>
      <c r="U72" s="154">
        <f t="shared" si="14"/>
        <v>-2.7523804686554368E-2</v>
      </c>
    </row>
    <row r="73" spans="1:21" ht="12.95" customHeight="1" x14ac:dyDescent="0.2">
      <c r="A73" s="20" t="s">
        <v>46</v>
      </c>
      <c r="B73" s="156"/>
      <c r="C73" s="31">
        <v>36818.411</v>
      </c>
      <c r="D73" s="31"/>
      <c r="E73" s="154">
        <f t="shared" si="1"/>
        <v>-12041.501779579283</v>
      </c>
      <c r="F73" s="154">
        <f t="shared" si="2"/>
        <v>-12041.5</v>
      </c>
      <c r="G73" s="154">
        <f t="shared" si="12"/>
        <v>-1.0370000018156134E-3</v>
      </c>
      <c r="I73" s="154">
        <f>G73</f>
        <v>-1.0370000018156134E-3</v>
      </c>
      <c r="P73" s="154">
        <f t="shared" si="4"/>
        <v>5.0996164931643273E-2</v>
      </c>
      <c r="Q73" s="182">
        <f t="shared" si="5"/>
        <v>21799.911</v>
      </c>
      <c r="R73" s="154">
        <f t="shared" si="13"/>
        <v>2.7074502529925355E-3</v>
      </c>
      <c r="S73" s="156">
        <f>S$15</f>
        <v>0.1</v>
      </c>
      <c r="T73" s="154">
        <f t="shared" si="7"/>
        <v>2.7074502529925355E-4</v>
      </c>
      <c r="U73" s="154">
        <f t="shared" si="14"/>
        <v>-5.2033164933458886E-2</v>
      </c>
    </row>
    <row r="74" spans="1:21" ht="12.95" customHeight="1" x14ac:dyDescent="0.2">
      <c r="A74" s="20" t="s">
        <v>69</v>
      </c>
      <c r="B74" s="156"/>
      <c r="C74" s="31">
        <v>36820.442000000003</v>
      </c>
      <c r="D74" s="31"/>
      <c r="E74" s="154">
        <f t="shared" si="1"/>
        <v>-12038.016412629</v>
      </c>
      <c r="F74" s="154">
        <f t="shared" si="2"/>
        <v>-12038</v>
      </c>
      <c r="G74" s="154">
        <f t="shared" si="12"/>
        <v>-9.5639999999548309E-3</v>
      </c>
      <c r="H74" s="154">
        <f>G74</f>
        <v>-9.5639999999548309E-3</v>
      </c>
      <c r="P74" s="154">
        <f t="shared" si="4"/>
        <v>5.0978528285081995E-2</v>
      </c>
      <c r="Q74" s="182">
        <f t="shared" si="5"/>
        <v>21801.942000000003</v>
      </c>
      <c r="R74" s="154">
        <f t="shared" si="13"/>
        <v>3.6653977311444843E-3</v>
      </c>
      <c r="S74" s="156">
        <f>S$19</f>
        <v>0.5</v>
      </c>
      <c r="T74" s="154">
        <f t="shared" si="7"/>
        <v>1.8326988655722421E-3</v>
      </c>
      <c r="U74" s="154">
        <f t="shared" si="14"/>
        <v>-6.0542528285036826E-2</v>
      </c>
    </row>
    <row r="75" spans="1:21" ht="12.95" customHeight="1" x14ac:dyDescent="0.2">
      <c r="A75" s="20" t="s">
        <v>46</v>
      </c>
      <c r="B75" s="156"/>
      <c r="C75" s="31">
        <v>36844.368999999999</v>
      </c>
      <c r="D75" s="31"/>
      <c r="E75" s="154">
        <f t="shared" si="1"/>
        <v>-11996.955666681539</v>
      </c>
      <c r="F75" s="154">
        <f t="shared" si="2"/>
        <v>-11997</v>
      </c>
      <c r="G75" s="154">
        <f t="shared" si="12"/>
        <v>2.5834000000031665E-2</v>
      </c>
      <c r="I75" s="154">
        <f>G75</f>
        <v>2.5834000000031665E-2</v>
      </c>
      <c r="P75" s="154">
        <f t="shared" si="4"/>
        <v>5.0772159014092932E-2</v>
      </c>
      <c r="Q75" s="182">
        <f t="shared" si="5"/>
        <v>21825.868999999999</v>
      </c>
      <c r="R75" s="154">
        <f t="shared" si="13"/>
        <v>6.2191177501060523E-4</v>
      </c>
      <c r="S75" s="156">
        <f>S$15</f>
        <v>0.1</v>
      </c>
      <c r="T75" s="154">
        <f t="shared" si="7"/>
        <v>6.2191177501060523E-5</v>
      </c>
      <c r="U75" s="154">
        <f t="shared" si="14"/>
        <v>-2.4938159014061267E-2</v>
      </c>
    </row>
    <row r="76" spans="1:21" ht="12.95" customHeight="1" x14ac:dyDescent="0.2">
      <c r="A76" s="20" t="s">
        <v>46</v>
      </c>
      <c r="B76" s="156"/>
      <c r="C76" s="31">
        <v>36848.436000000002</v>
      </c>
      <c r="D76" s="31"/>
      <c r="E76" s="154">
        <f t="shared" si="1"/>
        <v>-11989.976352360125</v>
      </c>
      <c r="F76" s="154">
        <f t="shared" si="2"/>
        <v>-11990</v>
      </c>
      <c r="G76" s="154">
        <f t="shared" si="12"/>
        <v>1.3780000001133885E-2</v>
      </c>
      <c r="I76" s="154">
        <f>G76</f>
        <v>1.3780000001133885E-2</v>
      </c>
      <c r="P76" s="154">
        <f t="shared" si="4"/>
        <v>5.0736967859201051E-2</v>
      </c>
      <c r="Q76" s="182">
        <f t="shared" si="5"/>
        <v>21829.936000000002</v>
      </c>
      <c r="R76" s="154">
        <f t="shared" si="13"/>
        <v>1.3658174732622097E-3</v>
      </c>
      <c r="S76" s="156">
        <f>S$15</f>
        <v>0.1</v>
      </c>
      <c r="T76" s="154">
        <f t="shared" si="7"/>
        <v>1.3658174732622097E-4</v>
      </c>
      <c r="U76" s="154">
        <f t="shared" si="14"/>
        <v>-3.6956967858067166E-2</v>
      </c>
    </row>
    <row r="77" spans="1:21" ht="12.95" customHeight="1" x14ac:dyDescent="0.2">
      <c r="A77" s="20" t="s">
        <v>46</v>
      </c>
      <c r="B77" s="156"/>
      <c r="C77" s="31">
        <v>36895.324999999997</v>
      </c>
      <c r="D77" s="31"/>
      <c r="E77" s="154">
        <f t="shared" si="1"/>
        <v>-11909.510881689728</v>
      </c>
      <c r="F77" s="154">
        <f t="shared" si="2"/>
        <v>-11909.5</v>
      </c>
      <c r="G77" s="154">
        <f t="shared" si="12"/>
        <v>-6.3410000002477318E-3</v>
      </c>
      <c r="I77" s="154">
        <f>G77</f>
        <v>-6.3410000002477318E-3</v>
      </c>
      <c r="P77" s="154">
        <f t="shared" si="4"/>
        <v>5.0333163108696843E-2</v>
      </c>
      <c r="Q77" s="182">
        <f t="shared" si="5"/>
        <v>21876.824999999997</v>
      </c>
      <c r="R77" s="154">
        <f t="shared" si="13"/>
        <v>3.2119607640992542E-3</v>
      </c>
      <c r="S77" s="156">
        <f>S$15</f>
        <v>0.1</v>
      </c>
      <c r="T77" s="154">
        <f t="shared" si="7"/>
        <v>3.2119607640992542E-4</v>
      </c>
      <c r="U77" s="154">
        <f t="shared" si="14"/>
        <v>-5.6674163108944575E-2</v>
      </c>
    </row>
    <row r="78" spans="1:21" ht="12.95" customHeight="1" x14ac:dyDescent="0.2">
      <c r="A78" s="20" t="s">
        <v>69</v>
      </c>
      <c r="B78" s="156"/>
      <c r="C78" s="31">
        <v>36903.213000000003</v>
      </c>
      <c r="D78" s="31"/>
      <c r="E78" s="154">
        <f t="shared" si="1"/>
        <v>-11895.974409752842</v>
      </c>
      <c r="F78" s="154">
        <f t="shared" si="2"/>
        <v>-11896</v>
      </c>
      <c r="G78" s="154">
        <f t="shared" si="12"/>
        <v>1.4912000006006565E-2</v>
      </c>
      <c r="H78" s="154">
        <f>G78</f>
        <v>1.4912000006006565E-2</v>
      </c>
      <c r="P78" s="154">
        <f t="shared" si="4"/>
        <v>5.0265605277852746E-2</v>
      </c>
      <c r="Q78" s="182">
        <f t="shared" si="5"/>
        <v>21884.713000000003</v>
      </c>
      <c r="R78" s="154">
        <f t="shared" si="13"/>
        <v>1.2498774057175101E-3</v>
      </c>
      <c r="S78" s="156">
        <f>S$19</f>
        <v>0.5</v>
      </c>
      <c r="T78" s="154">
        <f t="shared" si="7"/>
        <v>6.2493870285875504E-4</v>
      </c>
      <c r="U78" s="154">
        <f t="shared" si="14"/>
        <v>-3.5353605271846181E-2</v>
      </c>
    </row>
    <row r="79" spans="1:21" ht="12.95" customHeight="1" x14ac:dyDescent="0.2">
      <c r="A79" s="20" t="s">
        <v>72</v>
      </c>
      <c r="B79" s="156"/>
      <c r="C79" s="31">
        <v>37202.421999999999</v>
      </c>
      <c r="D79" s="31"/>
      <c r="E79" s="154">
        <f t="shared" si="1"/>
        <v>-11382.506581182794</v>
      </c>
      <c r="F79" s="154">
        <f t="shared" si="2"/>
        <v>-11382.5</v>
      </c>
      <c r="G79" s="154">
        <f t="shared" si="12"/>
        <v>-3.8350000031641684E-3</v>
      </c>
      <c r="J79" s="154">
        <f>G79</f>
        <v>-3.8350000031641684E-3</v>
      </c>
      <c r="P79" s="154">
        <f t="shared" si="4"/>
        <v>4.7730234206707425E-2</v>
      </c>
      <c r="Q79" s="182">
        <f t="shared" si="5"/>
        <v>22183.921999999999</v>
      </c>
      <c r="R79" s="154">
        <f t="shared" si="13"/>
        <v>2.6589733791189119E-3</v>
      </c>
      <c r="S79" s="156">
        <v>1</v>
      </c>
      <c r="T79" s="154">
        <f t="shared" si="7"/>
        <v>2.6589733791189119E-3</v>
      </c>
      <c r="U79" s="154">
        <f t="shared" si="14"/>
        <v>-5.1565234209871594E-2</v>
      </c>
    </row>
    <row r="80" spans="1:21" ht="12.95" customHeight="1" x14ac:dyDescent="0.2">
      <c r="A80" s="20" t="s">
        <v>42</v>
      </c>
      <c r="B80" s="156"/>
      <c r="C80" s="31">
        <v>37526.713000000003</v>
      </c>
      <c r="D80" s="31" t="s">
        <v>171</v>
      </c>
      <c r="E80" s="154">
        <f t="shared" si="1"/>
        <v>-10825.99592944834</v>
      </c>
      <c r="F80" s="154">
        <f t="shared" si="2"/>
        <v>-10826</v>
      </c>
      <c r="G80" s="154">
        <f t="shared" si="12"/>
        <v>2.3720000026514754E-3</v>
      </c>
      <c r="J80" s="154">
        <f>G80</f>
        <v>2.3720000026514754E-3</v>
      </c>
      <c r="P80" s="154">
        <f t="shared" si="4"/>
        <v>4.5058089674285873E-2</v>
      </c>
      <c r="Q80" s="182">
        <f t="shared" si="5"/>
        <v>22508.213000000003</v>
      </c>
      <c r="R80" s="154">
        <f t="shared" si="13"/>
        <v>1.8221022514548128E-3</v>
      </c>
      <c r="S80" s="156">
        <v>1</v>
      </c>
      <c r="T80" s="154">
        <f t="shared" si="7"/>
        <v>1.8221022514548128E-3</v>
      </c>
      <c r="U80" s="154">
        <f t="shared" si="14"/>
        <v>-4.2686089671634397E-2</v>
      </c>
    </row>
    <row r="81" spans="1:21" ht="12.95" customHeight="1" x14ac:dyDescent="0.2">
      <c r="A81" s="20" t="s">
        <v>73</v>
      </c>
      <c r="B81" s="156"/>
      <c r="C81" s="31">
        <v>37547.691299999999</v>
      </c>
      <c r="D81" s="31"/>
      <c r="E81" s="154">
        <f t="shared" si="1"/>
        <v>-10789.995400894422</v>
      </c>
      <c r="F81" s="154">
        <f t="shared" si="2"/>
        <v>-10790</v>
      </c>
      <c r="G81" s="154">
        <f t="shared" si="12"/>
        <v>2.679999997781124E-3</v>
      </c>
      <c r="J81" s="154">
        <f>G81</f>
        <v>2.679999997781124E-3</v>
      </c>
      <c r="P81" s="154">
        <f t="shared" si="4"/>
        <v>4.4887934377029579E-2</v>
      </c>
      <c r="Q81" s="182">
        <f t="shared" si="5"/>
        <v>22529.191299999999</v>
      </c>
      <c r="R81" s="154">
        <f t="shared" si="13"/>
        <v>1.7815097245629436E-3</v>
      </c>
      <c r="S81" s="156">
        <v>1</v>
      </c>
      <c r="T81" s="154">
        <f t="shared" si="7"/>
        <v>1.7815097245629436E-3</v>
      </c>
      <c r="U81" s="154">
        <f t="shared" si="14"/>
        <v>-4.2207934379248455E-2</v>
      </c>
    </row>
    <row r="82" spans="1:21" ht="12.95" customHeight="1" x14ac:dyDescent="0.2">
      <c r="A82" s="20" t="s">
        <v>173</v>
      </c>
      <c r="B82" s="156"/>
      <c r="C82" s="31">
        <v>40033.542999999998</v>
      </c>
      <c r="D82" s="31"/>
      <c r="E82" s="154">
        <f t="shared" si="1"/>
        <v>-6524.064648322872</v>
      </c>
      <c r="F82" s="154">
        <f t="shared" si="2"/>
        <v>-6524</v>
      </c>
      <c r="G82" s="154">
        <f t="shared" si="12"/>
        <v>-3.7671999998565298E-2</v>
      </c>
      <c r="I82" s="154">
        <f t="shared" ref="I82:I109" si="17">G82</f>
        <v>-3.7671999998565298E-2</v>
      </c>
      <c r="P82" s="154">
        <f t="shared" si="4"/>
        <v>2.7052605905490038E-2</v>
      </c>
      <c r="Q82" s="182">
        <f t="shared" si="5"/>
        <v>25015.042999999998</v>
      </c>
      <c r="R82" s="154">
        <f t="shared" si="13"/>
        <v>4.1892746094352746E-3</v>
      </c>
      <c r="S82" s="156">
        <f t="shared" ref="S82:S109" si="18">S$15</f>
        <v>0.1</v>
      </c>
      <c r="T82" s="154">
        <f t="shared" si="7"/>
        <v>4.1892746094352747E-4</v>
      </c>
      <c r="U82" s="154">
        <f t="shared" si="14"/>
        <v>-6.4724605904055335E-2</v>
      </c>
    </row>
    <row r="83" spans="1:21" ht="12.95" customHeight="1" x14ac:dyDescent="0.2">
      <c r="A83" s="20" t="s">
        <v>173</v>
      </c>
      <c r="B83" s="156" t="s">
        <v>58</v>
      </c>
      <c r="C83" s="31">
        <v>40059.481</v>
      </c>
      <c r="D83" s="31"/>
      <c r="E83" s="154">
        <f t="shared" si="1"/>
        <v>-6479.5528571085333</v>
      </c>
      <c r="F83" s="154">
        <f t="shared" si="2"/>
        <v>-6479.5</v>
      </c>
      <c r="G83" s="154">
        <f t="shared" si="12"/>
        <v>-3.0801000000792556E-2</v>
      </c>
      <c r="I83" s="154">
        <f t="shared" si="17"/>
        <v>-3.0801000000792556E-2</v>
      </c>
      <c r="P83" s="154">
        <f t="shared" si="4"/>
        <v>2.6890892797521347E-2</v>
      </c>
      <c r="Q83" s="182">
        <f t="shared" si="5"/>
        <v>25040.981</v>
      </c>
      <c r="R83" s="154">
        <f t="shared" si="13"/>
        <v>3.3283544946521434E-3</v>
      </c>
      <c r="S83" s="156">
        <f t="shared" si="18"/>
        <v>0.1</v>
      </c>
      <c r="T83" s="154">
        <f t="shared" si="7"/>
        <v>3.3283544946521436E-4</v>
      </c>
      <c r="U83" s="154">
        <f t="shared" si="14"/>
        <v>-5.7691892798313903E-2</v>
      </c>
    </row>
    <row r="84" spans="1:21" ht="12.95" customHeight="1" x14ac:dyDescent="0.2">
      <c r="A84" s="20" t="s">
        <v>173</v>
      </c>
      <c r="B84" s="156" t="s">
        <v>58</v>
      </c>
      <c r="C84" s="31">
        <v>40073.449000000001</v>
      </c>
      <c r="D84" s="31"/>
      <c r="E84" s="154">
        <f t="shared" si="1"/>
        <v>-6455.582593415038</v>
      </c>
      <c r="F84" s="154">
        <f t="shared" si="2"/>
        <v>-6455.5</v>
      </c>
      <c r="G84" s="154">
        <f t="shared" si="12"/>
        <v>-4.8128999995242339E-2</v>
      </c>
      <c r="I84" s="154">
        <f t="shared" si="17"/>
        <v>-4.8128999995242339E-2</v>
      </c>
      <c r="P84" s="154">
        <f t="shared" si="4"/>
        <v>2.6803885287941562E-2</v>
      </c>
      <c r="Q84" s="182">
        <f t="shared" si="5"/>
        <v>25054.949000000001</v>
      </c>
      <c r="R84" s="154">
        <f t="shared" si="13"/>
        <v>5.6149372968627978E-3</v>
      </c>
      <c r="S84" s="156">
        <f t="shared" si="18"/>
        <v>0.1</v>
      </c>
      <c r="T84" s="154">
        <f t="shared" si="7"/>
        <v>5.6149372968627975E-4</v>
      </c>
      <c r="U84" s="154">
        <f t="shared" si="14"/>
        <v>-7.4932885283183898E-2</v>
      </c>
    </row>
    <row r="85" spans="1:21" ht="12.95" customHeight="1" x14ac:dyDescent="0.2">
      <c r="A85" s="20" t="s">
        <v>174</v>
      </c>
      <c r="B85" s="156"/>
      <c r="C85" s="31">
        <v>40141.396999999997</v>
      </c>
      <c r="D85" s="31"/>
      <c r="E85" s="154">
        <f t="shared" ref="E85:E148" si="19">(C85-C$7)/C$8</f>
        <v>-6338.9781061981548</v>
      </c>
      <c r="F85" s="154">
        <f t="shared" ref="F85:F148" si="20">+ROUND(2*E85,0)/2</f>
        <v>-6339</v>
      </c>
      <c r="G85" s="154">
        <f t="shared" ref="G85:G116" si="21">C85-(C$7+C$8*F85)</f>
        <v>1.2757999997120351E-2</v>
      </c>
      <c r="I85" s="154">
        <f t="shared" si="17"/>
        <v>1.2757999997120351E-2</v>
      </c>
      <c r="P85" s="154">
        <f t="shared" ref="P85:P148" si="22">+D$11+D$12*F85+D$13*F85^2</f>
        <v>2.6383612719890939E-2</v>
      </c>
      <c r="Q85" s="182">
        <f t="shared" ref="Q85:Q148" si="23">C85-15018.5</f>
        <v>25122.896999999997</v>
      </c>
      <c r="R85" s="154">
        <f t="shared" ref="R85:R116" si="24">+(P85-G85)^2</f>
        <v>1.8565732207092772E-4</v>
      </c>
      <c r="S85" s="156">
        <f t="shared" si="18"/>
        <v>0.1</v>
      </c>
      <c r="T85" s="154">
        <f t="shared" ref="T85:T148" si="25">S85*R85</f>
        <v>1.8565732207092774E-5</v>
      </c>
      <c r="U85" s="154">
        <f t="shared" ref="U85:U116" si="26">+(G85-P85)</f>
        <v>-1.3625612722770589E-2</v>
      </c>
    </row>
    <row r="86" spans="1:21" ht="12.95" customHeight="1" x14ac:dyDescent="0.2">
      <c r="A86" s="18" t="s">
        <v>61</v>
      </c>
      <c r="B86" s="16"/>
      <c r="C86" s="31">
        <v>41156.480000000003</v>
      </c>
      <c r="D86" s="31">
        <v>8.9999999999999993E-3</v>
      </c>
      <c r="E86" s="154">
        <f t="shared" si="19"/>
        <v>-4597.0102381581528</v>
      </c>
      <c r="F86" s="154">
        <f t="shared" si="20"/>
        <v>-4597</v>
      </c>
      <c r="G86" s="154">
        <f t="shared" si="21"/>
        <v>-5.9659999969881028E-3</v>
      </c>
      <c r="I86" s="154">
        <f t="shared" si="17"/>
        <v>-5.9659999969881028E-3</v>
      </c>
      <c r="P86" s="154">
        <f t="shared" si="22"/>
        <v>2.0510057434630583E-2</v>
      </c>
      <c r="Q86" s="182">
        <f t="shared" si="23"/>
        <v>26137.980000000003</v>
      </c>
      <c r="R86" s="154">
        <f t="shared" si="24"/>
        <v>7.0098161712237104E-4</v>
      </c>
      <c r="S86" s="156">
        <f t="shared" si="18"/>
        <v>0.1</v>
      </c>
      <c r="T86" s="154">
        <f t="shared" si="25"/>
        <v>7.0098161712237112E-5</v>
      </c>
      <c r="U86" s="154">
        <f t="shared" si="26"/>
        <v>-2.6476057431618686E-2</v>
      </c>
    </row>
    <row r="87" spans="1:21" ht="12.95" customHeight="1" x14ac:dyDescent="0.2">
      <c r="A87" s="18" t="s">
        <v>61</v>
      </c>
      <c r="B87" s="16"/>
      <c r="C87" s="31">
        <v>41156.481</v>
      </c>
      <c r="D87" s="31">
        <v>7.0000000000000001E-3</v>
      </c>
      <c r="E87" s="154">
        <f t="shared" si="19"/>
        <v>-4597.0085220739884</v>
      </c>
      <c r="F87" s="154">
        <f t="shared" si="20"/>
        <v>-4597</v>
      </c>
      <c r="G87" s="154">
        <f t="shared" si="21"/>
        <v>-4.9660000004223548E-3</v>
      </c>
      <c r="I87" s="154">
        <f t="shared" si="17"/>
        <v>-4.9660000004223548E-3</v>
      </c>
      <c r="P87" s="154">
        <f t="shared" si="22"/>
        <v>2.0510057434630583E-2</v>
      </c>
      <c r="Q87" s="182">
        <f t="shared" si="23"/>
        <v>26137.981</v>
      </c>
      <c r="R87" s="154">
        <f t="shared" si="24"/>
        <v>6.4902950243411609E-4</v>
      </c>
      <c r="S87" s="156">
        <f t="shared" si="18"/>
        <v>0.1</v>
      </c>
      <c r="T87" s="154">
        <f t="shared" si="25"/>
        <v>6.4902950243411609E-5</v>
      </c>
      <c r="U87" s="154">
        <f t="shared" si="26"/>
        <v>-2.5476057435052938E-2</v>
      </c>
    </row>
    <row r="88" spans="1:21" ht="12.95" customHeight="1" x14ac:dyDescent="0.2">
      <c r="A88" s="18" t="s">
        <v>61</v>
      </c>
      <c r="B88" s="16"/>
      <c r="C88" s="31">
        <v>41156.489000000001</v>
      </c>
      <c r="D88" s="31">
        <v>8.0000000000000002E-3</v>
      </c>
      <c r="E88" s="154">
        <f t="shared" si="19"/>
        <v>-4596.9947934006213</v>
      </c>
      <c r="F88" s="154">
        <f t="shared" si="20"/>
        <v>-4597</v>
      </c>
      <c r="G88" s="154">
        <f t="shared" si="21"/>
        <v>3.0340000012074597E-3</v>
      </c>
      <c r="I88" s="154">
        <f t="shared" si="17"/>
        <v>3.0340000012074597E-3</v>
      </c>
      <c r="P88" s="154">
        <f t="shared" si="22"/>
        <v>2.0510057434630583E-2</v>
      </c>
      <c r="Q88" s="182">
        <f t="shared" si="23"/>
        <v>26137.989000000001</v>
      </c>
      <c r="R88" s="154">
        <f t="shared" si="24"/>
        <v>3.0541258341630363E-4</v>
      </c>
      <c r="S88" s="156">
        <f t="shared" si="18"/>
        <v>0.1</v>
      </c>
      <c r="T88" s="154">
        <f t="shared" si="25"/>
        <v>3.0541258341630367E-5</v>
      </c>
      <c r="U88" s="154">
        <f t="shared" si="26"/>
        <v>-1.7476057433423123E-2</v>
      </c>
    </row>
    <row r="89" spans="1:21" ht="12.95" customHeight="1" x14ac:dyDescent="0.2">
      <c r="A89" s="18" t="s">
        <v>62</v>
      </c>
      <c r="B89" s="16" t="s">
        <v>63</v>
      </c>
      <c r="C89" s="31">
        <v>41543.408000000003</v>
      </c>
      <c r="D89" s="31">
        <v>8.0000000000000002E-3</v>
      </c>
      <c r="E89" s="154">
        <f t="shared" si="19"/>
        <v>-3933.0092222363241</v>
      </c>
      <c r="F89" s="154">
        <f t="shared" si="20"/>
        <v>-3933</v>
      </c>
      <c r="G89" s="154">
        <f t="shared" si="21"/>
        <v>-5.3739999930257909E-3</v>
      </c>
      <c r="I89" s="154">
        <f t="shared" si="17"/>
        <v>-5.3739999930257909E-3</v>
      </c>
      <c r="P89" s="154">
        <f t="shared" si="22"/>
        <v>1.847388867133928E-2</v>
      </c>
      <c r="Q89" s="182">
        <f t="shared" si="23"/>
        <v>26524.908000000003</v>
      </c>
      <c r="R89" s="154">
        <f t="shared" si="24"/>
        <v>5.6872179374795203E-4</v>
      </c>
      <c r="S89" s="156">
        <f t="shared" si="18"/>
        <v>0.1</v>
      </c>
      <c r="T89" s="154">
        <f t="shared" si="25"/>
        <v>5.6872179374795203E-5</v>
      </c>
      <c r="U89" s="154">
        <f t="shared" si="26"/>
        <v>-2.3847888664365071E-2</v>
      </c>
    </row>
    <row r="90" spans="1:21" ht="12.95" customHeight="1" x14ac:dyDescent="0.2">
      <c r="A90" s="18" t="s">
        <v>62</v>
      </c>
      <c r="B90" s="16" t="s">
        <v>58</v>
      </c>
      <c r="C90" s="31">
        <v>41543.701000000001</v>
      </c>
      <c r="D90" s="31">
        <v>1.4999999999999999E-2</v>
      </c>
      <c r="E90" s="154">
        <f t="shared" si="19"/>
        <v>-3932.5064095743724</v>
      </c>
      <c r="F90" s="154">
        <f t="shared" si="20"/>
        <v>-3932.5</v>
      </c>
      <c r="G90" s="154">
        <f t="shared" si="21"/>
        <v>-3.7349999984144233E-3</v>
      </c>
      <c r="I90" s="154">
        <f t="shared" si="17"/>
        <v>-3.7349999984144233E-3</v>
      </c>
      <c r="P90" s="154">
        <f t="shared" si="22"/>
        <v>1.8472397559106186E-2</v>
      </c>
      <c r="Q90" s="182">
        <f t="shared" si="23"/>
        <v>26525.201000000001</v>
      </c>
      <c r="R90" s="154">
        <f t="shared" si="24"/>
        <v>4.931685062777723E-4</v>
      </c>
      <c r="S90" s="156">
        <f t="shared" si="18"/>
        <v>0.1</v>
      </c>
      <c r="T90" s="154">
        <f t="shared" si="25"/>
        <v>4.9316850627777234E-5</v>
      </c>
      <c r="U90" s="154">
        <f t="shared" si="26"/>
        <v>-2.220739755752061E-2</v>
      </c>
    </row>
    <row r="91" spans="1:21" ht="12.95" customHeight="1" x14ac:dyDescent="0.2">
      <c r="A91" s="20" t="s">
        <v>175</v>
      </c>
      <c r="B91" s="156" t="s">
        <v>58</v>
      </c>
      <c r="C91" s="31">
        <v>42570.45</v>
      </c>
      <c r="D91" s="31"/>
      <c r="E91" s="154">
        <f t="shared" si="19"/>
        <v>-2170.5187036013763</v>
      </c>
      <c r="F91" s="154">
        <f t="shared" si="20"/>
        <v>-2170.5</v>
      </c>
      <c r="G91" s="154">
        <f t="shared" si="21"/>
        <v>-1.0899000000790693E-2</v>
      </c>
      <c r="I91" s="154">
        <f t="shared" si="17"/>
        <v>-1.0899000000790693E-2</v>
      </c>
      <c r="P91" s="154">
        <f t="shared" si="22"/>
        <v>1.3611667592207185E-2</v>
      </c>
      <c r="Q91" s="182">
        <f t="shared" si="23"/>
        <v>27551.949999999997</v>
      </c>
      <c r="R91" s="154">
        <f t="shared" si="24"/>
        <v>6.0077282585443645E-4</v>
      </c>
      <c r="S91" s="156">
        <f t="shared" si="18"/>
        <v>0.1</v>
      </c>
      <c r="T91" s="154">
        <f t="shared" si="25"/>
        <v>6.0077282585443646E-5</v>
      </c>
      <c r="U91" s="154">
        <f t="shared" si="26"/>
        <v>-2.451066759299788E-2</v>
      </c>
    </row>
    <row r="92" spans="1:21" ht="12.95" customHeight="1" x14ac:dyDescent="0.2">
      <c r="A92" s="20" t="s">
        <v>175</v>
      </c>
      <c r="B92" s="156"/>
      <c r="C92" s="31">
        <v>42621.413</v>
      </c>
      <c r="D92" s="31"/>
      <c r="E92" s="154">
        <f t="shared" si="19"/>
        <v>-2083.0619060203626</v>
      </c>
      <c r="F92" s="154">
        <f t="shared" si="20"/>
        <v>-2083</v>
      </c>
      <c r="G92" s="154">
        <f t="shared" si="21"/>
        <v>-3.6073999996006023E-2</v>
      </c>
      <c r="I92" s="154">
        <f t="shared" si="17"/>
        <v>-3.6073999996006023E-2</v>
      </c>
      <c r="P92" s="154">
        <f t="shared" si="22"/>
        <v>1.3390815287788528E-2</v>
      </c>
      <c r="Q92" s="182">
        <f t="shared" si="23"/>
        <v>27602.913</v>
      </c>
      <c r="R92" s="154">
        <f t="shared" si="24"/>
        <v>2.4467679510599151E-3</v>
      </c>
      <c r="S92" s="156">
        <f t="shared" si="18"/>
        <v>0.1</v>
      </c>
      <c r="T92" s="154">
        <f t="shared" si="25"/>
        <v>2.446767951059915E-4</v>
      </c>
      <c r="U92" s="154">
        <f t="shared" si="26"/>
        <v>-4.9464815283794553E-2</v>
      </c>
    </row>
    <row r="93" spans="1:21" ht="12.95" customHeight="1" x14ac:dyDescent="0.2">
      <c r="A93" s="20" t="s">
        <v>176</v>
      </c>
      <c r="B93" s="156" t="s">
        <v>58</v>
      </c>
      <c r="C93" s="31">
        <v>42922.417000000001</v>
      </c>
      <c r="D93" s="31"/>
      <c r="E93" s="154">
        <f t="shared" si="19"/>
        <v>-1566.5137063642646</v>
      </c>
      <c r="F93" s="154">
        <f t="shared" si="20"/>
        <v>-1566.5</v>
      </c>
      <c r="G93" s="154">
        <f t="shared" si="21"/>
        <v>-7.9869999972288497E-3</v>
      </c>
      <c r="I93" s="154">
        <f t="shared" si="17"/>
        <v>-7.9869999972288497E-3</v>
      </c>
      <c r="P93" s="154">
        <f t="shared" si="22"/>
        <v>1.2126729948095355E-2</v>
      </c>
      <c r="Q93" s="182">
        <f t="shared" si="23"/>
        <v>27903.917000000001</v>
      </c>
      <c r="R93" s="154">
        <f t="shared" si="24"/>
        <v>4.0456213231343161E-4</v>
      </c>
      <c r="S93" s="156">
        <f t="shared" si="18"/>
        <v>0.1</v>
      </c>
      <c r="T93" s="154">
        <f t="shared" si="25"/>
        <v>4.0456213231343166E-5</v>
      </c>
      <c r="U93" s="154">
        <f t="shared" si="26"/>
        <v>-2.0113729945324205E-2</v>
      </c>
    </row>
    <row r="94" spans="1:21" ht="12.95" customHeight="1" x14ac:dyDescent="0.2">
      <c r="A94" s="20" t="s">
        <v>176</v>
      </c>
      <c r="B94" s="156"/>
      <c r="C94" s="31">
        <v>42935.531000000003</v>
      </c>
      <c r="D94" s="31"/>
      <c r="E94" s="154">
        <f t="shared" si="19"/>
        <v>-1544.0089785523724</v>
      </c>
      <c r="F94" s="154">
        <f t="shared" si="20"/>
        <v>-1544</v>
      </c>
      <c r="G94" s="154">
        <f t="shared" si="21"/>
        <v>-5.2319999958854169E-3</v>
      </c>
      <c r="I94" s="154">
        <f t="shared" si="17"/>
        <v>-5.2319999958854169E-3</v>
      </c>
      <c r="P94" s="154">
        <f t="shared" si="22"/>
        <v>1.2073201733827225E-2</v>
      </c>
      <c r="Q94" s="182">
        <f t="shared" si="23"/>
        <v>27917.031000000003</v>
      </c>
      <c r="R94" s="154">
        <f t="shared" si="24"/>
        <v>2.9947000690604949E-4</v>
      </c>
      <c r="S94" s="156">
        <f t="shared" si="18"/>
        <v>0.1</v>
      </c>
      <c r="T94" s="154">
        <f t="shared" si="25"/>
        <v>2.9947000690604952E-5</v>
      </c>
      <c r="U94" s="154">
        <f t="shared" si="26"/>
        <v>-1.7305201729712644E-2</v>
      </c>
    </row>
    <row r="95" spans="1:21" ht="12.95" customHeight="1" x14ac:dyDescent="0.2">
      <c r="A95" s="20" t="s">
        <v>177</v>
      </c>
      <c r="B95" s="156"/>
      <c r="C95" s="31">
        <v>42980.411</v>
      </c>
      <c r="D95" s="31"/>
      <c r="E95" s="154">
        <f t="shared" si="19"/>
        <v>-1466.9911209804989</v>
      </c>
      <c r="F95" s="154">
        <f t="shared" si="20"/>
        <v>-1467</v>
      </c>
      <c r="G95" s="154">
        <f t="shared" si="21"/>
        <v>5.1740000053541735E-3</v>
      </c>
      <c r="I95" s="154">
        <f t="shared" si="17"/>
        <v>5.1740000053541735E-3</v>
      </c>
      <c r="P95" s="154">
        <f t="shared" si="22"/>
        <v>1.1890988184507408E-2</v>
      </c>
      <c r="Q95" s="182">
        <f t="shared" si="23"/>
        <v>27961.911</v>
      </c>
      <c r="R95" s="154">
        <f t="shared" si="24"/>
        <v>4.5117930198884277E-5</v>
      </c>
      <c r="S95" s="156">
        <f t="shared" si="18"/>
        <v>0.1</v>
      </c>
      <c r="T95" s="154">
        <f t="shared" si="25"/>
        <v>4.5117930198884282E-6</v>
      </c>
      <c r="U95" s="154">
        <f t="shared" si="26"/>
        <v>-6.716988179153234E-3</v>
      </c>
    </row>
    <row r="96" spans="1:21" ht="12.95" customHeight="1" x14ac:dyDescent="0.2">
      <c r="A96" s="20" t="s">
        <v>177</v>
      </c>
      <c r="B96" s="156"/>
      <c r="C96" s="31">
        <v>43012.470999999998</v>
      </c>
      <c r="D96" s="31"/>
      <c r="E96" s="154">
        <f t="shared" si="19"/>
        <v>-1411.9734624743883</v>
      </c>
      <c r="F96" s="154">
        <f t="shared" si="20"/>
        <v>-1412</v>
      </c>
      <c r="G96" s="154">
        <f t="shared" si="21"/>
        <v>1.5463999996427447E-2</v>
      </c>
      <c r="I96" s="154">
        <f t="shared" si="17"/>
        <v>1.5463999996427447E-2</v>
      </c>
      <c r="P96" s="154">
        <f t="shared" si="22"/>
        <v>1.1761756612297683E-2</v>
      </c>
      <c r="Q96" s="182">
        <f t="shared" si="23"/>
        <v>27993.970999999998</v>
      </c>
      <c r="R96" s="154">
        <f t="shared" si="24"/>
        <v>1.3706606075332605E-5</v>
      </c>
      <c r="S96" s="156">
        <f t="shared" si="18"/>
        <v>0.1</v>
      </c>
      <c r="T96" s="154">
        <f t="shared" si="25"/>
        <v>1.3706606075332606E-6</v>
      </c>
      <c r="U96" s="154">
        <f t="shared" si="26"/>
        <v>3.7022433841297636E-3</v>
      </c>
    </row>
    <row r="97" spans="1:23" ht="12.95" customHeight="1" x14ac:dyDescent="0.2">
      <c r="A97" s="20" t="s">
        <v>24</v>
      </c>
      <c r="B97" s="156" t="s">
        <v>57</v>
      </c>
      <c r="C97" s="31">
        <v>43127.248</v>
      </c>
      <c r="D97" s="31"/>
      <c r="E97" s="154">
        <f t="shared" si="19"/>
        <v>-1215.0064696373204</v>
      </c>
      <c r="F97" s="154">
        <f t="shared" si="20"/>
        <v>-1215</v>
      </c>
      <c r="G97" s="154">
        <f t="shared" si="21"/>
        <v>-3.7699999957112595E-3</v>
      </c>
      <c r="I97" s="154">
        <f t="shared" si="17"/>
        <v>-3.7699999957112595E-3</v>
      </c>
      <c r="P97" s="154">
        <f t="shared" si="22"/>
        <v>1.1305170177636442E-2</v>
      </c>
      <c r="Q97" s="182">
        <f t="shared" si="23"/>
        <v>28108.748</v>
      </c>
      <c r="R97" s="154">
        <f t="shared" si="24"/>
        <v>2.2726075575539218E-4</v>
      </c>
      <c r="S97" s="156">
        <f t="shared" si="18"/>
        <v>0.1</v>
      </c>
      <c r="T97" s="154">
        <f t="shared" si="25"/>
        <v>2.272607557553922E-5</v>
      </c>
      <c r="U97" s="154">
        <f t="shared" si="26"/>
        <v>-1.5075170173347701E-2</v>
      </c>
    </row>
    <row r="98" spans="1:23" ht="12.95" customHeight="1" x14ac:dyDescent="0.2">
      <c r="A98" s="20" t="s">
        <v>178</v>
      </c>
      <c r="B98" s="156"/>
      <c r="C98" s="31">
        <v>43127.252</v>
      </c>
      <c r="D98" s="31"/>
      <c r="E98" s="154">
        <f t="shared" si="19"/>
        <v>-1214.9996053006371</v>
      </c>
      <c r="F98" s="154">
        <f t="shared" si="20"/>
        <v>-1215</v>
      </c>
      <c r="G98" s="154">
        <f t="shared" si="21"/>
        <v>2.3000000510364771E-4</v>
      </c>
      <c r="I98" s="154">
        <f t="shared" si="17"/>
        <v>2.3000000510364771E-4</v>
      </c>
      <c r="P98" s="154">
        <f t="shared" si="22"/>
        <v>1.1305170177636442E-2</v>
      </c>
      <c r="Q98" s="182">
        <f t="shared" si="23"/>
        <v>28108.752</v>
      </c>
      <c r="R98" s="154">
        <f t="shared" si="24"/>
        <v>1.2265939435056008E-4</v>
      </c>
      <c r="S98" s="156">
        <f t="shared" si="18"/>
        <v>0.1</v>
      </c>
      <c r="T98" s="154">
        <f t="shared" si="25"/>
        <v>1.2265939435056009E-5</v>
      </c>
      <c r="U98" s="154">
        <f t="shared" si="26"/>
        <v>-1.1075170172532794E-2</v>
      </c>
    </row>
    <row r="99" spans="1:23" ht="12.95" customHeight="1" x14ac:dyDescent="0.2">
      <c r="A99" s="171" t="s">
        <v>497</v>
      </c>
      <c r="B99" s="170" t="s">
        <v>57</v>
      </c>
      <c r="C99" s="183">
        <v>43219.9</v>
      </c>
      <c r="D99" s="183" t="s">
        <v>172</v>
      </c>
      <c r="E99" s="154">
        <f t="shared" si="19"/>
        <v>-1056.0078390724852</v>
      </c>
      <c r="F99" s="154">
        <f t="shared" si="20"/>
        <v>-1056</v>
      </c>
      <c r="G99" s="154">
        <f t="shared" si="21"/>
        <v>-4.567999996652361E-3</v>
      </c>
      <c r="I99" s="154">
        <f t="shared" si="17"/>
        <v>-4.567999996652361E-3</v>
      </c>
      <c r="O99" s="154">
        <f ca="1">+C$11+C$12*F99</f>
        <v>-3.4210268252774623E-2</v>
      </c>
      <c r="P99" s="154">
        <f t="shared" si="22"/>
        <v>1.0943836720254559E-2</v>
      </c>
      <c r="Q99" s="182">
        <f t="shared" si="23"/>
        <v>28201.4</v>
      </c>
      <c r="R99" s="154">
        <f t="shared" si="24"/>
        <v>2.4061707833198165E-4</v>
      </c>
      <c r="S99" s="156">
        <f t="shared" si="18"/>
        <v>0.1</v>
      </c>
      <c r="T99" s="154">
        <f t="shared" si="25"/>
        <v>2.4061707833198168E-5</v>
      </c>
      <c r="U99" s="154">
        <f t="shared" si="26"/>
        <v>-1.551183671690692E-2</v>
      </c>
      <c r="V99" s="154">
        <f>W$3+W$4*(F99-30000)+W$5*SIN(RADIANS(W$6*(F99-30000)+W$7))</f>
        <v>-3.054060015624474E-2</v>
      </c>
      <c r="W99" s="154">
        <f>+(U99-V99)^2</f>
        <v>2.2586373051557715E-4</v>
      </c>
    </row>
    <row r="100" spans="1:23" ht="12.95" customHeight="1" x14ac:dyDescent="0.2">
      <c r="A100" s="171" t="s">
        <v>497</v>
      </c>
      <c r="B100" s="170" t="s">
        <v>57</v>
      </c>
      <c r="C100" s="183">
        <v>43380.705000000002</v>
      </c>
      <c r="D100" s="183" t="s">
        <v>172</v>
      </c>
      <c r="E100" s="154">
        <f t="shared" si="19"/>
        <v>-780.05292403581211</v>
      </c>
      <c r="F100" s="154">
        <f t="shared" si="20"/>
        <v>-780</v>
      </c>
      <c r="G100" s="154">
        <f t="shared" si="21"/>
        <v>-3.0839999999443535E-2</v>
      </c>
      <c r="I100" s="154">
        <f t="shared" si="17"/>
        <v>-3.0839999999443535E-2</v>
      </c>
      <c r="O100" s="154">
        <f ca="1">+C$11+C$12*F100</f>
        <v>-3.288449336666624E-2</v>
      </c>
      <c r="P100" s="154">
        <f t="shared" si="22"/>
        <v>1.0331846519638416E-2</v>
      </c>
      <c r="Q100" s="182">
        <f t="shared" si="23"/>
        <v>28362.205000000002</v>
      </c>
      <c r="R100" s="154">
        <f t="shared" si="24"/>
        <v>1.6951209457908404E-3</v>
      </c>
      <c r="S100" s="156">
        <f t="shared" si="18"/>
        <v>0.1</v>
      </c>
      <c r="T100" s="154">
        <f t="shared" si="25"/>
        <v>1.6951209457908407E-4</v>
      </c>
      <c r="U100" s="154">
        <f t="shared" si="26"/>
        <v>-4.1171846519081949E-2</v>
      </c>
      <c r="V100" s="154">
        <f>W$3+W$4*(F100-30000)+W$5*SIN(RADIANS(W$6*(F100-30000)+W$7))</f>
        <v>-2.9719769746988377E-2</v>
      </c>
      <c r="W100" s="154">
        <f>+(U100-V100)^2</f>
        <v>1.3115006239392511E-4</v>
      </c>
    </row>
    <row r="101" spans="1:23" ht="12.95" customHeight="1" x14ac:dyDescent="0.2">
      <c r="A101" s="20" t="s">
        <v>179</v>
      </c>
      <c r="B101" s="156" t="s">
        <v>58</v>
      </c>
      <c r="C101" s="31">
        <v>43429.379000000001</v>
      </c>
      <c r="D101" s="31"/>
      <c r="E101" s="154">
        <f t="shared" si="19"/>
        <v>-696.52424312107212</v>
      </c>
      <c r="F101" s="154">
        <f t="shared" si="20"/>
        <v>-696.5</v>
      </c>
      <c r="G101" s="154">
        <f t="shared" si="21"/>
        <v>-1.4126999994914513E-2</v>
      </c>
      <c r="I101" s="154">
        <f t="shared" si="17"/>
        <v>-1.4126999994914513E-2</v>
      </c>
      <c r="P101" s="154">
        <f t="shared" si="22"/>
        <v>1.015050525779577E-2</v>
      </c>
      <c r="Q101" s="182">
        <f t="shared" si="23"/>
        <v>28410.879000000001</v>
      </c>
      <c r="R101" s="154">
        <f t="shared" si="24"/>
        <v>5.8939726129537528E-4</v>
      </c>
      <c r="S101" s="156">
        <f t="shared" si="18"/>
        <v>0.1</v>
      </c>
      <c r="T101" s="154">
        <f t="shared" si="25"/>
        <v>5.8939726129537533E-5</v>
      </c>
      <c r="U101" s="154">
        <f t="shared" si="26"/>
        <v>-2.4277505252710281E-2</v>
      </c>
    </row>
    <row r="102" spans="1:23" ht="12.95" customHeight="1" x14ac:dyDescent="0.2">
      <c r="A102" s="20" t="s">
        <v>24</v>
      </c>
      <c r="B102" s="156" t="s">
        <v>25</v>
      </c>
      <c r="C102" s="31">
        <v>43429.387000000002</v>
      </c>
      <c r="D102" s="31"/>
      <c r="E102" s="154">
        <f t="shared" si="19"/>
        <v>-696.51051444770542</v>
      </c>
      <c r="F102" s="154">
        <f t="shared" si="20"/>
        <v>-696.5</v>
      </c>
      <c r="G102" s="154">
        <f t="shared" si="21"/>
        <v>-6.1269999932846986E-3</v>
      </c>
      <c r="I102" s="154">
        <f t="shared" si="17"/>
        <v>-6.1269999932846986E-3</v>
      </c>
      <c r="P102" s="154">
        <f t="shared" si="22"/>
        <v>1.015050525779577E-2</v>
      </c>
      <c r="Q102" s="182">
        <f t="shared" si="23"/>
        <v>28410.887000000002</v>
      </c>
      <c r="R102" s="154">
        <f t="shared" si="24"/>
        <v>2.6495717719895214E-4</v>
      </c>
      <c r="S102" s="156">
        <f t="shared" si="18"/>
        <v>0.1</v>
      </c>
      <c r="T102" s="154">
        <f t="shared" si="25"/>
        <v>2.6495717719895217E-5</v>
      </c>
      <c r="U102" s="154">
        <f t="shared" si="26"/>
        <v>-1.6277505251080467E-2</v>
      </c>
    </row>
    <row r="103" spans="1:23" ht="12.95" customHeight="1" x14ac:dyDescent="0.2">
      <c r="A103" s="171" t="s">
        <v>497</v>
      </c>
      <c r="B103" s="170" t="s">
        <v>57</v>
      </c>
      <c r="C103" s="183">
        <v>43690.73</v>
      </c>
      <c r="D103" s="183" t="s">
        <v>172</v>
      </c>
      <c r="E103" s="154">
        <f t="shared" si="19"/>
        <v>-248.02392907766483</v>
      </c>
      <c r="F103" s="154">
        <f t="shared" si="20"/>
        <v>-248</v>
      </c>
      <c r="G103" s="154">
        <f t="shared" si="21"/>
        <v>-1.3943999998446088E-2</v>
      </c>
      <c r="I103" s="154">
        <f t="shared" si="17"/>
        <v>-1.3943999998446088E-2</v>
      </c>
      <c r="O103" s="154">
        <f ca="1">+C$11+C$12*F103</f>
        <v>-3.0329014238370377E-2</v>
      </c>
      <c r="P103" s="154">
        <f t="shared" si="22"/>
        <v>9.206742363783018E-3</v>
      </c>
      <c r="Q103" s="182">
        <f t="shared" si="23"/>
        <v>28672.230000000003</v>
      </c>
      <c r="R103" s="154">
        <f t="shared" si="24"/>
        <v>5.3595687192230929E-4</v>
      </c>
      <c r="S103" s="156">
        <f t="shared" si="18"/>
        <v>0.1</v>
      </c>
      <c r="T103" s="154">
        <f t="shared" si="25"/>
        <v>5.3595687192230933E-5</v>
      </c>
      <c r="U103" s="154">
        <f t="shared" si="26"/>
        <v>-2.3150742362229106E-2</v>
      </c>
      <c r="V103" s="154">
        <f>W$3+W$4*(F103-30000)+W$5*SIN(RADIANS(W$6*(F103-30000)+W$7))</f>
        <v>-2.164274125338092E-2</v>
      </c>
      <c r="W103" s="154">
        <f>+(U103-V103)^2</f>
        <v>2.2740673442873581E-6</v>
      </c>
    </row>
    <row r="104" spans="1:23" ht="12.95" customHeight="1" x14ac:dyDescent="0.2">
      <c r="A104" s="20" t="s">
        <v>180</v>
      </c>
      <c r="B104" s="156" t="s">
        <v>58</v>
      </c>
      <c r="C104" s="31">
        <v>43732.411999999997</v>
      </c>
      <c r="D104" s="31"/>
      <c r="E104" s="154">
        <f t="shared" si="19"/>
        <v>-176.4941086830454</v>
      </c>
      <c r="F104" s="154">
        <f t="shared" si="20"/>
        <v>-176.5</v>
      </c>
      <c r="G104" s="154">
        <f t="shared" si="21"/>
        <v>3.4329999980400316E-3</v>
      </c>
      <c r="I104" s="154">
        <f t="shared" si="17"/>
        <v>3.4329999980400316E-3</v>
      </c>
      <c r="P104" s="154">
        <f t="shared" si="22"/>
        <v>9.0610038566396756E-3</v>
      </c>
      <c r="Q104" s="182">
        <f t="shared" si="23"/>
        <v>28713.911999999997</v>
      </c>
      <c r="R104" s="154">
        <f t="shared" si="24"/>
        <v>3.1674427432412485E-5</v>
      </c>
      <c r="S104" s="156">
        <f t="shared" si="18"/>
        <v>0.1</v>
      </c>
      <c r="T104" s="154">
        <f t="shared" si="25"/>
        <v>3.1674427432412486E-6</v>
      </c>
      <c r="U104" s="154">
        <f t="shared" si="26"/>
        <v>-5.628003858599644E-3</v>
      </c>
    </row>
    <row r="105" spans="1:23" ht="12.95" customHeight="1" x14ac:dyDescent="0.2">
      <c r="A105" s="20" t="s">
        <v>181</v>
      </c>
      <c r="B105" s="156"/>
      <c r="C105" s="31">
        <v>43755.421000000002</v>
      </c>
      <c r="D105" s="31"/>
      <c r="E105" s="154">
        <f t="shared" si="19"/>
        <v>-137.00872800408447</v>
      </c>
      <c r="F105" s="154">
        <f t="shared" si="20"/>
        <v>-137</v>
      </c>
      <c r="G105" s="154">
        <f t="shared" si="21"/>
        <v>-5.0859999973908998E-3</v>
      </c>
      <c r="I105" s="154">
        <f t="shared" si="17"/>
        <v>-5.0859999973908998E-3</v>
      </c>
      <c r="P105" s="154">
        <f t="shared" si="22"/>
        <v>8.981047168232897E-3</v>
      </c>
      <c r="Q105" s="182">
        <f t="shared" si="23"/>
        <v>28736.921000000002</v>
      </c>
      <c r="R105" s="154">
        <f t="shared" si="24"/>
        <v>1.978818159598845E-4</v>
      </c>
      <c r="S105" s="156">
        <f t="shared" si="18"/>
        <v>0.1</v>
      </c>
      <c r="T105" s="154">
        <f t="shared" si="25"/>
        <v>1.9788181595988451E-5</v>
      </c>
      <c r="U105" s="154">
        <f t="shared" si="26"/>
        <v>-1.4067047165623797E-2</v>
      </c>
    </row>
    <row r="106" spans="1:23" ht="12.95" customHeight="1" x14ac:dyDescent="0.2">
      <c r="A106" s="20" t="s">
        <v>181</v>
      </c>
      <c r="B106" s="156"/>
      <c r="C106" s="31">
        <v>43762.425999999999</v>
      </c>
      <c r="D106" s="31"/>
      <c r="E106" s="154">
        <f t="shared" si="19"/>
        <v>-124.98755838976172</v>
      </c>
      <c r="F106" s="154">
        <f t="shared" si="20"/>
        <v>-125</v>
      </c>
      <c r="G106" s="154">
        <f t="shared" si="21"/>
        <v>7.2500000023865141E-3</v>
      </c>
      <c r="I106" s="154">
        <f t="shared" si="17"/>
        <v>7.2500000023865141E-3</v>
      </c>
      <c r="P106" s="154">
        <f t="shared" si="22"/>
        <v>8.9568349247424756E-3</v>
      </c>
      <c r="Q106" s="182">
        <f t="shared" si="23"/>
        <v>28743.925999999999</v>
      </c>
      <c r="R106" s="154">
        <f t="shared" si="24"/>
        <v>2.9132854521738813E-6</v>
      </c>
      <c r="S106" s="156">
        <f t="shared" si="18"/>
        <v>0.1</v>
      </c>
      <c r="T106" s="154">
        <f t="shared" si="25"/>
        <v>2.9132854521738817E-7</v>
      </c>
      <c r="U106" s="154">
        <f t="shared" si="26"/>
        <v>-1.7068349223559615E-3</v>
      </c>
    </row>
    <row r="107" spans="1:23" ht="12.95" customHeight="1" x14ac:dyDescent="0.2">
      <c r="A107" s="20" t="s">
        <v>181</v>
      </c>
      <c r="B107" s="156" t="s">
        <v>58</v>
      </c>
      <c r="C107" s="31">
        <v>43795.343000000001</v>
      </c>
      <c r="D107" s="31"/>
      <c r="E107" s="154">
        <f t="shared" si="19"/>
        <v>-68.499215749529696</v>
      </c>
      <c r="F107" s="154">
        <f t="shared" si="20"/>
        <v>-68.5</v>
      </c>
      <c r="G107" s="154">
        <f t="shared" si="21"/>
        <v>4.5700000191573054E-4</v>
      </c>
      <c r="I107" s="154">
        <f t="shared" si="17"/>
        <v>4.5700000191573054E-4</v>
      </c>
      <c r="P107" s="154">
        <f t="shared" si="22"/>
        <v>8.8433265699231645E-3</v>
      </c>
      <c r="Q107" s="182">
        <f t="shared" si="23"/>
        <v>28776.843000000001</v>
      </c>
      <c r="R107" s="154">
        <f t="shared" si="24"/>
        <v>7.0330473305267347E-5</v>
      </c>
      <c r="S107" s="156">
        <f t="shared" si="18"/>
        <v>0.1</v>
      </c>
      <c r="T107" s="154">
        <f t="shared" si="25"/>
        <v>7.0330473305267348E-6</v>
      </c>
      <c r="U107" s="154">
        <f t="shared" si="26"/>
        <v>-8.386326568007434E-3</v>
      </c>
    </row>
    <row r="108" spans="1:23" ht="12.95" customHeight="1" x14ac:dyDescent="0.2">
      <c r="A108" s="171" t="s">
        <v>497</v>
      </c>
      <c r="B108" s="170" t="s">
        <v>57</v>
      </c>
      <c r="C108" s="183">
        <v>43820.663</v>
      </c>
      <c r="D108" s="183" t="s">
        <v>172</v>
      </c>
      <c r="E108" s="154">
        <f t="shared" si="19"/>
        <v>-25.047964552561481</v>
      </c>
      <c r="F108" s="154">
        <f t="shared" si="20"/>
        <v>-25</v>
      </c>
      <c r="G108" s="154">
        <f t="shared" si="21"/>
        <v>-2.7949999996053521E-2</v>
      </c>
      <c r="I108" s="154">
        <f t="shared" si="17"/>
        <v>-2.7949999996053521E-2</v>
      </c>
      <c r="O108" s="154">
        <f ca="1">+C$11+C$12*F108</f>
        <v>-2.9257826558652375E-2</v>
      </c>
      <c r="P108" s="154">
        <f t="shared" si="22"/>
        <v>8.7564869983842147E-3</v>
      </c>
      <c r="Q108" s="182">
        <f t="shared" si="23"/>
        <v>28802.163</v>
      </c>
      <c r="R108" s="154">
        <f t="shared" si="24"/>
        <v>1.3473661874728268E-3</v>
      </c>
      <c r="S108" s="156">
        <f t="shared" si="18"/>
        <v>0.1</v>
      </c>
      <c r="T108" s="154">
        <f t="shared" si="25"/>
        <v>1.3473661874728268E-4</v>
      </c>
      <c r="U108" s="154">
        <f t="shared" si="26"/>
        <v>-3.6706486994437737E-2</v>
      </c>
      <c r="V108" s="154">
        <f>W$3+W$4*(F108-30000)+W$5*SIN(RADIANS(W$6*(F108-30000)+W$7))</f>
        <v>-1.8699535561348332E-2</v>
      </c>
      <c r="W108" s="154">
        <f>+(U108-V108)^2</f>
        <v>3.2425029991364057E-4</v>
      </c>
    </row>
    <row r="109" spans="1:23" ht="12.95" customHeight="1" x14ac:dyDescent="0.2">
      <c r="A109" s="20" t="s">
        <v>182</v>
      </c>
      <c r="B109" s="156"/>
      <c r="C109" s="31">
        <v>43835.252</v>
      </c>
      <c r="D109" s="31"/>
      <c r="E109" s="154">
        <f t="shared" si="19"/>
        <v>-1.2012589189678971E-2</v>
      </c>
      <c r="F109" s="154">
        <f t="shared" si="20"/>
        <v>0</v>
      </c>
      <c r="G109" s="154">
        <f t="shared" si="21"/>
        <v>-6.9999999977881089E-3</v>
      </c>
      <c r="I109" s="154">
        <f t="shared" si="17"/>
        <v>-6.9999999977881089E-3</v>
      </c>
      <c r="P109" s="154">
        <f t="shared" si="22"/>
        <v>8.7067964368268101E-3</v>
      </c>
      <c r="Q109" s="182">
        <f t="shared" si="23"/>
        <v>28816.752</v>
      </c>
      <c r="R109" s="154">
        <f t="shared" si="24"/>
        <v>2.4670345423843194E-4</v>
      </c>
      <c r="S109" s="156">
        <f t="shared" si="18"/>
        <v>0.1</v>
      </c>
      <c r="T109" s="154">
        <f t="shared" si="25"/>
        <v>2.4670345423843194E-5</v>
      </c>
      <c r="U109" s="154">
        <f t="shared" si="26"/>
        <v>-1.5706796434614919E-2</v>
      </c>
    </row>
    <row r="110" spans="1:23" ht="12.95" customHeight="1" x14ac:dyDescent="0.2">
      <c r="A110" s="20" t="s">
        <v>22</v>
      </c>
      <c r="B110" s="156"/>
      <c r="C110" s="31">
        <v>43835.258999999998</v>
      </c>
      <c r="D110" s="31"/>
      <c r="E110" s="154">
        <f t="shared" si="19"/>
        <v>0</v>
      </c>
      <c r="F110" s="154">
        <f t="shared" si="20"/>
        <v>0</v>
      </c>
      <c r="G110" s="154">
        <f t="shared" si="21"/>
        <v>0</v>
      </c>
      <c r="H110" s="154">
        <f>G110</f>
        <v>0</v>
      </c>
      <c r="P110" s="154">
        <f t="shared" si="22"/>
        <v>8.7067964368268101E-3</v>
      </c>
      <c r="Q110" s="182">
        <f t="shared" si="23"/>
        <v>28816.758999999998</v>
      </c>
      <c r="R110" s="154">
        <f t="shared" si="24"/>
        <v>7.5808304192340035E-5</v>
      </c>
      <c r="S110" s="156">
        <f>S$19</f>
        <v>0.5</v>
      </c>
      <c r="T110" s="154">
        <f t="shared" si="25"/>
        <v>3.7904152096170018E-5</v>
      </c>
      <c r="U110" s="154">
        <f t="shared" si="26"/>
        <v>-8.7067964368268101E-3</v>
      </c>
    </row>
    <row r="111" spans="1:23" ht="12.95" customHeight="1" x14ac:dyDescent="0.2">
      <c r="A111" s="20" t="s">
        <v>1221</v>
      </c>
      <c r="B111" s="156"/>
      <c r="C111" s="204">
        <v>43835.258999999998</v>
      </c>
      <c r="D111" s="204"/>
      <c r="E111" s="154">
        <f t="shared" si="19"/>
        <v>0</v>
      </c>
      <c r="F111" s="154">
        <f t="shared" si="20"/>
        <v>0</v>
      </c>
      <c r="G111" s="154">
        <f t="shared" si="21"/>
        <v>0</v>
      </c>
      <c r="K111" s="154">
        <f>G111</f>
        <v>0</v>
      </c>
      <c r="O111" s="154">
        <f ca="1">+C$11+C$12*F111</f>
        <v>-2.9137738253751252E-2</v>
      </c>
      <c r="P111" s="154">
        <f t="shared" si="22"/>
        <v>8.7067964368268101E-3</v>
      </c>
      <c r="Q111" s="182">
        <f t="shared" si="23"/>
        <v>28816.758999999998</v>
      </c>
      <c r="R111" s="154">
        <f t="shared" si="24"/>
        <v>7.5808304192340035E-5</v>
      </c>
      <c r="S111" s="156">
        <v>1</v>
      </c>
      <c r="T111" s="154">
        <f t="shared" si="25"/>
        <v>7.5808304192340035E-5</v>
      </c>
      <c r="U111" s="154">
        <f t="shared" si="26"/>
        <v>-8.7067964368268101E-3</v>
      </c>
      <c r="V111" s="154">
        <f>W$3+W$4*(F111-30000)+W$5*SIN(RADIANS(W$6*(F111-30000)+W$7))</f>
        <v>-1.8473449834597054E-2</v>
      </c>
      <c r="W111" s="154">
        <f>+(U111-V111)^2</f>
        <v>9.5387518592177054E-5</v>
      </c>
    </row>
    <row r="112" spans="1:23" ht="12.95" customHeight="1" x14ac:dyDescent="0.2">
      <c r="A112" s="171" t="s">
        <v>497</v>
      </c>
      <c r="B112" s="170" t="s">
        <v>57</v>
      </c>
      <c r="C112" s="183">
        <v>44046.767999999996</v>
      </c>
      <c r="D112" s="183" t="s">
        <v>172</v>
      </c>
      <c r="E112" s="154">
        <f t="shared" si="19"/>
        <v>362.96724681751886</v>
      </c>
      <c r="F112" s="154">
        <f t="shared" si="20"/>
        <v>363</v>
      </c>
      <c r="G112" s="154">
        <f t="shared" si="21"/>
        <v>-1.9086000000243075E-2</v>
      </c>
      <c r="I112" s="154">
        <f>G112</f>
        <v>-1.9086000000243075E-2</v>
      </c>
      <c r="O112" s="154">
        <f ca="1">+C$11+C$12*F112</f>
        <v>-2.7394056066586969E-2</v>
      </c>
      <c r="P112" s="154">
        <f t="shared" si="22"/>
        <v>8.0031561655763746E-3</v>
      </c>
      <c r="Q112" s="182">
        <f t="shared" si="23"/>
        <v>29028.267999999996</v>
      </c>
      <c r="R112" s="154">
        <f t="shared" si="24"/>
        <v>7.3382238177615406E-4</v>
      </c>
      <c r="S112" s="156">
        <f>S$15</f>
        <v>0.1</v>
      </c>
      <c r="T112" s="154">
        <f t="shared" si="25"/>
        <v>7.3382238177615417E-5</v>
      </c>
      <c r="U112" s="154">
        <f t="shared" si="26"/>
        <v>-2.7089156165819452E-2</v>
      </c>
      <c r="V112" s="154">
        <f>W$3+W$4*(F112-30000)+W$5*SIN(RADIANS(W$6*(F112-30000)+W$7))</f>
        <v>-1.8269431215420295E-2</v>
      </c>
      <c r="W112" s="154">
        <f>+(U112-V112)^2</f>
        <v>7.7787548200693396E-5</v>
      </c>
    </row>
    <row r="113" spans="1:23" ht="12.95" customHeight="1" x14ac:dyDescent="0.2">
      <c r="A113" s="20" t="s">
        <v>42</v>
      </c>
      <c r="B113" s="156" t="s">
        <v>58</v>
      </c>
      <c r="C113" s="31">
        <v>44498.696600000003</v>
      </c>
      <c r="D113" s="31"/>
      <c r="E113" s="154">
        <f t="shared" si="19"/>
        <v>1138.514763472127</v>
      </c>
      <c r="F113" s="154">
        <f t="shared" si="20"/>
        <v>1138.5</v>
      </c>
      <c r="G113" s="154">
        <f t="shared" si="21"/>
        <v>8.6030000020400621E-3</v>
      </c>
      <c r="J113" s="154">
        <f>G113</f>
        <v>8.6030000020400621E-3</v>
      </c>
      <c r="P113" s="154">
        <f t="shared" si="22"/>
        <v>6.6119252921094133E-3</v>
      </c>
      <c r="Q113" s="182">
        <f t="shared" si="23"/>
        <v>29480.196600000003</v>
      </c>
      <c r="R113" s="154">
        <f t="shared" si="24"/>
        <v>3.9643785005254171E-6</v>
      </c>
      <c r="S113" s="156">
        <v>1</v>
      </c>
      <c r="T113" s="154">
        <f t="shared" si="25"/>
        <v>3.9643785005254171E-6</v>
      </c>
      <c r="U113" s="154">
        <f t="shared" si="26"/>
        <v>1.9910747099306488E-3</v>
      </c>
    </row>
    <row r="114" spans="1:23" ht="12.95" customHeight="1" x14ac:dyDescent="0.2">
      <c r="A114" s="20" t="s">
        <v>42</v>
      </c>
      <c r="B114" s="156"/>
      <c r="C114" s="31">
        <v>44514.716699999997</v>
      </c>
      <c r="D114" s="31"/>
      <c r="E114" s="154">
        <f t="shared" si="19"/>
        <v>1166.0066034918864</v>
      </c>
      <c r="F114" s="154">
        <f t="shared" si="20"/>
        <v>1166</v>
      </c>
      <c r="G114" s="154">
        <f t="shared" si="21"/>
        <v>3.8480000002891757E-3</v>
      </c>
      <c r="J114" s="154">
        <f>G114</f>
        <v>3.8480000002891757E-3</v>
      </c>
      <c r="P114" s="154">
        <f t="shared" si="22"/>
        <v>6.565392126487545E-3</v>
      </c>
      <c r="Q114" s="182">
        <f t="shared" si="23"/>
        <v>29496.216699999997</v>
      </c>
      <c r="R114" s="154">
        <f t="shared" si="24"/>
        <v>7.384219967524895E-6</v>
      </c>
      <c r="S114" s="156">
        <v>1</v>
      </c>
      <c r="T114" s="154">
        <f t="shared" si="25"/>
        <v>7.384219967524895E-6</v>
      </c>
      <c r="U114" s="154">
        <f t="shared" si="26"/>
        <v>-2.7173921261983694E-3</v>
      </c>
    </row>
    <row r="115" spans="1:23" ht="12.95" customHeight="1" x14ac:dyDescent="0.2">
      <c r="A115" s="171" t="s">
        <v>497</v>
      </c>
      <c r="B115" s="170" t="s">
        <v>57</v>
      </c>
      <c r="C115" s="183">
        <v>44817.713000000003</v>
      </c>
      <c r="D115" s="183" t="s">
        <v>172</v>
      </c>
      <c r="E115" s="154">
        <f t="shared" si="19"/>
        <v>1685.9737576408738</v>
      </c>
      <c r="F115" s="154">
        <f t="shared" si="20"/>
        <v>1686</v>
      </c>
      <c r="G115" s="154">
        <f t="shared" si="21"/>
        <v>-1.5291999996406958E-2</v>
      </c>
      <c r="I115" s="154">
        <f t="shared" ref="I115:I129" si="27">G115</f>
        <v>-1.5291999996406958E-2</v>
      </c>
      <c r="O115" s="154">
        <f t="shared" ref="O115:O120" ca="1" si="28">+C$11+C$12*F115</f>
        <v>-2.1038982971219623E-2</v>
      </c>
      <c r="P115" s="154">
        <f t="shared" si="22"/>
        <v>5.7216077180658274E-3</v>
      </c>
      <c r="Q115" s="182">
        <f t="shared" si="23"/>
        <v>29799.213000000003</v>
      </c>
      <c r="R115" s="154">
        <f t="shared" si="24"/>
        <v>4.4157170917775008E-4</v>
      </c>
      <c r="S115" s="156">
        <f t="shared" ref="S115:S129" si="29">S$15</f>
        <v>0.1</v>
      </c>
      <c r="T115" s="154">
        <f t="shared" si="25"/>
        <v>4.4157170917775014E-5</v>
      </c>
      <c r="U115" s="154">
        <f t="shared" si="26"/>
        <v>-2.1013607714472783E-2</v>
      </c>
      <c r="V115" s="154">
        <f t="shared" ref="V115:V120" si="30">W$3+W$4*(F115-30000)+W$5*SIN(RADIANS(W$6*(F115-30000)+W$7))</f>
        <v>-2.6026420142812229E-2</v>
      </c>
      <c r="W115" s="154">
        <f t="shared" ref="W115:W120" si="31">+(U115-V115)^2</f>
        <v>2.5128288441714409E-5</v>
      </c>
    </row>
    <row r="116" spans="1:23" ht="12.95" customHeight="1" x14ac:dyDescent="0.2">
      <c r="A116" s="171" t="s">
        <v>497</v>
      </c>
      <c r="B116" s="170" t="s">
        <v>57</v>
      </c>
      <c r="C116" s="183">
        <v>44915.610999999997</v>
      </c>
      <c r="D116" s="183" t="s">
        <v>172</v>
      </c>
      <c r="E116" s="154">
        <f t="shared" si="19"/>
        <v>1853.9749657641191</v>
      </c>
      <c r="F116" s="154">
        <f t="shared" si="20"/>
        <v>1854</v>
      </c>
      <c r="G116" s="154">
        <f t="shared" si="21"/>
        <v>-1.4587999998184387E-2</v>
      </c>
      <c r="I116" s="154">
        <f t="shared" si="27"/>
        <v>-1.4587999998184387E-2</v>
      </c>
      <c r="O116" s="154">
        <f t="shared" ca="1" si="28"/>
        <v>-2.0231989562284086E-2</v>
      </c>
      <c r="P116" s="154">
        <f t="shared" si="22"/>
        <v>5.4636627878117744E-3</v>
      </c>
      <c r="Q116" s="182">
        <f t="shared" si="23"/>
        <v>29897.110999999997</v>
      </c>
      <c r="R116" s="154">
        <f t="shared" si="24"/>
        <v>4.0206918048330334E-4</v>
      </c>
      <c r="S116" s="156">
        <f t="shared" si="29"/>
        <v>0.1</v>
      </c>
      <c r="T116" s="154">
        <f t="shared" si="25"/>
        <v>4.0206918048330337E-5</v>
      </c>
      <c r="U116" s="154">
        <f t="shared" si="26"/>
        <v>-2.0051662785996162E-2</v>
      </c>
      <c r="V116" s="154">
        <f t="shared" si="30"/>
        <v>-2.3295429622880649E-2</v>
      </c>
      <c r="W116" s="154">
        <f t="shared" si="31"/>
        <v>1.0522023292071593E-5</v>
      </c>
    </row>
    <row r="117" spans="1:23" ht="12.95" customHeight="1" x14ac:dyDescent="0.2">
      <c r="A117" s="171" t="s">
        <v>497</v>
      </c>
      <c r="B117" s="170" t="s">
        <v>57</v>
      </c>
      <c r="C117" s="183">
        <v>45131.792000000001</v>
      </c>
      <c r="D117" s="183" t="s">
        <v>172</v>
      </c>
      <c r="E117" s="154">
        <f t="shared" si="19"/>
        <v>2224.9597578262074</v>
      </c>
      <c r="F117" s="154">
        <f t="shared" si="20"/>
        <v>2225</v>
      </c>
      <c r="G117" s="154">
        <f t="shared" ref="G117:G148" si="32">C117-(C$7+C$8*F117)</f>
        <v>-2.3449999993317761E-2</v>
      </c>
      <c r="I117" s="154">
        <f t="shared" si="27"/>
        <v>-2.3449999993317761E-2</v>
      </c>
      <c r="O117" s="154">
        <f t="shared" ca="1" si="28"/>
        <v>-1.8449879117551447E-2</v>
      </c>
      <c r="P117" s="154">
        <f t="shared" si="22"/>
        <v>4.9194013497389603E-3</v>
      </c>
      <c r="Q117" s="182">
        <f t="shared" si="23"/>
        <v>30113.292000000001</v>
      </c>
      <c r="R117" s="154">
        <f t="shared" ref="R117:R148" si="33">+(P117-G117)^2</f>
        <v>8.0482293256342846E-4</v>
      </c>
      <c r="S117" s="156">
        <f t="shared" si="29"/>
        <v>0.1</v>
      </c>
      <c r="T117" s="154">
        <f t="shared" si="25"/>
        <v>8.0482293256342854E-5</v>
      </c>
      <c r="U117" s="154">
        <f t="shared" ref="U117:U129" si="34">+(G117-P117)</f>
        <v>-2.8369401343056721E-2</v>
      </c>
      <c r="V117" s="154">
        <f t="shared" si="30"/>
        <v>-1.7531342915815977E-2</v>
      </c>
      <c r="W117" s="154">
        <f t="shared" si="31"/>
        <v>1.1746351047228411E-4</v>
      </c>
    </row>
    <row r="118" spans="1:23" ht="12.95" customHeight="1" x14ac:dyDescent="0.2">
      <c r="A118" s="171" t="s">
        <v>497</v>
      </c>
      <c r="B118" s="170" t="s">
        <v>57</v>
      </c>
      <c r="C118" s="183">
        <v>45553.7</v>
      </c>
      <c r="D118" s="183" t="s">
        <v>172</v>
      </c>
      <c r="E118" s="154">
        <f t="shared" si="19"/>
        <v>2948.989398031993</v>
      </c>
      <c r="F118" s="154">
        <f t="shared" si="20"/>
        <v>2949</v>
      </c>
      <c r="G118" s="154">
        <f t="shared" si="32"/>
        <v>-6.1780000032740645E-3</v>
      </c>
      <c r="I118" s="154">
        <f t="shared" si="27"/>
        <v>-6.1780000032740645E-3</v>
      </c>
      <c r="O118" s="154">
        <f t="shared" ca="1" si="28"/>
        <v>-1.4972121807614971E-2</v>
      </c>
      <c r="P118" s="154">
        <f t="shared" si="22"/>
        <v>3.9578523283084113E-3</v>
      </c>
      <c r="Q118" s="182">
        <f t="shared" si="23"/>
        <v>30535.199999999997</v>
      </c>
      <c r="R118" s="154">
        <f t="shared" si="33"/>
        <v>1.0273550248764591E-4</v>
      </c>
      <c r="S118" s="156">
        <f t="shared" si="29"/>
        <v>0.1</v>
      </c>
      <c r="T118" s="154">
        <f t="shared" si="25"/>
        <v>1.0273550248764591E-5</v>
      </c>
      <c r="U118" s="154">
        <f t="shared" si="34"/>
        <v>-1.0135852331582476E-2</v>
      </c>
      <c r="V118" s="154">
        <f t="shared" si="30"/>
        <v>-2.0176600679057501E-2</v>
      </c>
      <c r="W118" s="154">
        <f t="shared" si="31"/>
        <v>1.0081662737732245E-4</v>
      </c>
    </row>
    <row r="119" spans="1:23" ht="12.95" customHeight="1" x14ac:dyDescent="0.2">
      <c r="A119" s="171" t="s">
        <v>497</v>
      </c>
      <c r="B119" s="170" t="s">
        <v>57</v>
      </c>
      <c r="C119" s="183">
        <v>45923.707999999999</v>
      </c>
      <c r="D119" s="183" t="s">
        <v>172</v>
      </c>
      <c r="E119" s="154">
        <f t="shared" si="19"/>
        <v>3583.9542697890256</v>
      </c>
      <c r="F119" s="154">
        <f t="shared" si="20"/>
        <v>3584</v>
      </c>
      <c r="G119" s="154">
        <f t="shared" si="32"/>
        <v>-2.6647999999113381E-2</v>
      </c>
      <c r="I119" s="154">
        <f t="shared" si="27"/>
        <v>-2.6647999999113381E-2</v>
      </c>
      <c r="O119" s="154">
        <f t="shared" ca="1" si="28"/>
        <v>-1.1921878863126487E-2</v>
      </c>
      <c r="P119" s="154">
        <f t="shared" si="22"/>
        <v>3.2239756911589821E-3</v>
      </c>
      <c r="Q119" s="182">
        <f t="shared" si="23"/>
        <v>30905.207999999999</v>
      </c>
      <c r="R119" s="154">
        <f t="shared" si="33"/>
        <v>8.9233493164022292E-4</v>
      </c>
      <c r="S119" s="156">
        <f t="shared" si="29"/>
        <v>0.1</v>
      </c>
      <c r="T119" s="154">
        <f t="shared" si="25"/>
        <v>8.9233493164022292E-5</v>
      </c>
      <c r="U119" s="154">
        <f t="shared" si="34"/>
        <v>-2.9871975690272362E-2</v>
      </c>
      <c r="V119" s="154">
        <f t="shared" si="30"/>
        <v>-2.739843676825637E-2</v>
      </c>
      <c r="W119" s="154">
        <f t="shared" si="31"/>
        <v>6.1183947987280364E-6</v>
      </c>
    </row>
    <row r="120" spans="1:23" ht="12.95" customHeight="1" x14ac:dyDescent="0.2">
      <c r="A120" s="171" t="s">
        <v>497</v>
      </c>
      <c r="B120" s="170" t="s">
        <v>57</v>
      </c>
      <c r="C120" s="183">
        <v>46387.546000000002</v>
      </c>
      <c r="D120" s="183" t="s">
        <v>172</v>
      </c>
      <c r="E120" s="154">
        <f t="shared" si="19"/>
        <v>4379.9393192637381</v>
      </c>
      <c r="F120" s="154">
        <f t="shared" si="20"/>
        <v>4380</v>
      </c>
      <c r="G120" s="154">
        <f t="shared" si="32"/>
        <v>-3.5359999994398095E-2</v>
      </c>
      <c r="I120" s="154">
        <f t="shared" si="27"/>
        <v>-3.5359999994398095E-2</v>
      </c>
      <c r="O120" s="154">
        <f t="shared" ca="1" si="28"/>
        <v>-8.0982672350747818E-3</v>
      </c>
      <c r="P120" s="154">
        <f t="shared" si="22"/>
        <v>2.4485263586901318E-3</v>
      </c>
      <c r="Q120" s="182">
        <f t="shared" si="23"/>
        <v>31369.046000000002</v>
      </c>
      <c r="R120" s="154">
        <f t="shared" si="33"/>
        <v>1.429484664992167E-3</v>
      </c>
      <c r="S120" s="156">
        <f t="shared" si="29"/>
        <v>0.1</v>
      </c>
      <c r="T120" s="154">
        <f t="shared" si="25"/>
        <v>1.429484664992167E-4</v>
      </c>
      <c r="U120" s="154">
        <f t="shared" si="34"/>
        <v>-3.7808526353088227E-2</v>
      </c>
      <c r="V120" s="154">
        <f t="shared" si="30"/>
        <v>-1.7766756870971203E-2</v>
      </c>
      <c r="W120" s="154">
        <f t="shared" si="31"/>
        <v>4.0167252397431728E-4</v>
      </c>
    </row>
    <row r="121" spans="1:23" ht="12.95" customHeight="1" x14ac:dyDescent="0.2">
      <c r="A121" s="20" t="s">
        <v>183</v>
      </c>
      <c r="B121" s="156" t="s">
        <v>58</v>
      </c>
      <c r="C121" s="31">
        <v>47353.438000000002</v>
      </c>
      <c r="D121" s="31"/>
      <c r="E121" s="154">
        <f t="shared" si="19"/>
        <v>6037.4912908728411</v>
      </c>
      <c r="F121" s="154">
        <f t="shared" si="20"/>
        <v>6037.5</v>
      </c>
      <c r="G121" s="154">
        <f t="shared" si="32"/>
        <v>-5.0749999936670065E-3</v>
      </c>
      <c r="I121" s="154">
        <f t="shared" si="27"/>
        <v>-5.0749999936670065E-3</v>
      </c>
      <c r="P121" s="154">
        <f t="shared" si="22"/>
        <v>1.3496945524017496E-3</v>
      </c>
      <c r="Q121" s="182">
        <f t="shared" si="23"/>
        <v>32334.938000000002</v>
      </c>
      <c r="R121" s="154">
        <f t="shared" si="33"/>
        <v>4.127670001028562E-5</v>
      </c>
      <c r="S121" s="156">
        <f t="shared" si="29"/>
        <v>0.1</v>
      </c>
      <c r="T121" s="154">
        <f t="shared" si="25"/>
        <v>4.1276700010285622E-6</v>
      </c>
      <c r="U121" s="154">
        <f t="shared" si="34"/>
        <v>-6.4246945460687561E-3</v>
      </c>
    </row>
    <row r="122" spans="1:23" ht="12.95" customHeight="1" x14ac:dyDescent="0.2">
      <c r="A122" s="20" t="s">
        <v>183</v>
      </c>
      <c r="B122" s="156"/>
      <c r="C122" s="31">
        <v>47362.470999999998</v>
      </c>
      <c r="D122" s="31"/>
      <c r="E122" s="154">
        <f t="shared" si="19"/>
        <v>6052.9926791849284</v>
      </c>
      <c r="F122" s="154">
        <f t="shared" si="20"/>
        <v>6053</v>
      </c>
      <c r="G122" s="154">
        <f t="shared" si="32"/>
        <v>-4.2660000035539269E-3</v>
      </c>
      <c r="I122" s="154">
        <f t="shared" si="27"/>
        <v>-4.2660000035539269E-3</v>
      </c>
      <c r="P122" s="154">
        <f t="shared" si="22"/>
        <v>1.3427084256583764E-3</v>
      </c>
      <c r="Q122" s="182">
        <f t="shared" si="23"/>
        <v>32343.970999999998</v>
      </c>
      <c r="R122" s="154">
        <f t="shared" si="33"/>
        <v>3.1457610243917139E-5</v>
      </c>
      <c r="S122" s="156">
        <f t="shared" si="29"/>
        <v>0.1</v>
      </c>
      <c r="T122" s="154">
        <f t="shared" si="25"/>
        <v>3.1457610243917143E-6</v>
      </c>
      <c r="U122" s="154">
        <f t="shared" si="34"/>
        <v>-5.6087084292123033E-3</v>
      </c>
    </row>
    <row r="123" spans="1:23" ht="12.95" customHeight="1" x14ac:dyDescent="0.2">
      <c r="A123" s="20" t="s">
        <v>183</v>
      </c>
      <c r="B123" s="156"/>
      <c r="C123" s="31">
        <v>47383.464</v>
      </c>
      <c r="D123" s="31"/>
      <c r="E123" s="154">
        <f t="shared" si="19"/>
        <v>6089.0184341761633</v>
      </c>
      <c r="F123" s="154">
        <f t="shared" si="20"/>
        <v>6089</v>
      </c>
      <c r="G123" s="154">
        <f t="shared" si="32"/>
        <v>1.0741999998572282E-2</v>
      </c>
      <c r="I123" s="154">
        <f t="shared" si="27"/>
        <v>1.0741999998572282E-2</v>
      </c>
      <c r="P123" s="154">
        <f t="shared" si="22"/>
        <v>1.3267177709762566E-3</v>
      </c>
      <c r="Q123" s="182">
        <f t="shared" si="23"/>
        <v>32364.964</v>
      </c>
      <c r="R123" s="154">
        <f t="shared" si="33"/>
        <v>8.8647539425285588E-5</v>
      </c>
      <c r="S123" s="156">
        <f t="shared" si="29"/>
        <v>0.1</v>
      </c>
      <c r="T123" s="154">
        <f t="shared" si="25"/>
        <v>8.8647539425285598E-6</v>
      </c>
      <c r="U123" s="154">
        <f t="shared" si="34"/>
        <v>9.4152822275960259E-3</v>
      </c>
    </row>
    <row r="124" spans="1:23" ht="12.95" customHeight="1" x14ac:dyDescent="0.2">
      <c r="A124" s="20" t="s">
        <v>184</v>
      </c>
      <c r="B124" s="156"/>
      <c r="C124" s="31">
        <v>47456.303999999996</v>
      </c>
      <c r="D124" s="31"/>
      <c r="E124" s="154">
        <f t="shared" si="19"/>
        <v>6214.0180051551142</v>
      </c>
      <c r="F124" s="154">
        <f t="shared" si="20"/>
        <v>6214</v>
      </c>
      <c r="G124" s="154">
        <f t="shared" si="32"/>
        <v>1.0492000001249835E-2</v>
      </c>
      <c r="I124" s="154">
        <f t="shared" si="27"/>
        <v>1.0492000001249835E-2</v>
      </c>
      <c r="P124" s="154">
        <f t="shared" si="22"/>
        <v>1.2737476094482284E-3</v>
      </c>
      <c r="Q124" s="182">
        <f t="shared" si="23"/>
        <v>32437.803999999996</v>
      </c>
      <c r="R124" s="154">
        <f t="shared" si="33"/>
        <v>8.4976177158956038E-5</v>
      </c>
      <c r="S124" s="156">
        <f t="shared" si="29"/>
        <v>0.1</v>
      </c>
      <c r="T124" s="154">
        <f t="shared" si="25"/>
        <v>8.4976177158956041E-6</v>
      </c>
      <c r="U124" s="154">
        <f t="shared" si="34"/>
        <v>9.2182523918016065E-3</v>
      </c>
    </row>
    <row r="125" spans="1:23" ht="12.95" customHeight="1" x14ac:dyDescent="0.2">
      <c r="A125" s="20" t="s">
        <v>184</v>
      </c>
      <c r="B125" s="156" t="s">
        <v>58</v>
      </c>
      <c r="C125" s="31">
        <v>47461.273999999998</v>
      </c>
      <c r="D125" s="31"/>
      <c r="E125" s="154">
        <f t="shared" si="19"/>
        <v>6222.5469434824836</v>
      </c>
      <c r="F125" s="154">
        <f t="shared" si="20"/>
        <v>6222.5</v>
      </c>
      <c r="G125" s="154">
        <f t="shared" si="32"/>
        <v>2.7354999998351559E-2</v>
      </c>
      <c r="I125" s="154">
        <f t="shared" si="27"/>
        <v>2.7354999998351559E-2</v>
      </c>
      <c r="P125" s="154">
        <f t="shared" si="22"/>
        <v>1.2702895865064007E-3</v>
      </c>
      <c r="Q125" s="182">
        <f t="shared" si="23"/>
        <v>32442.773999999998</v>
      </c>
      <c r="R125" s="154">
        <f t="shared" si="33"/>
        <v>6.8041211726982322E-4</v>
      </c>
      <c r="S125" s="156">
        <f t="shared" si="29"/>
        <v>0.1</v>
      </c>
      <c r="T125" s="154">
        <f t="shared" si="25"/>
        <v>6.8041211726982322E-5</v>
      </c>
      <c r="U125" s="154">
        <f t="shared" si="34"/>
        <v>2.6084710411845159E-2</v>
      </c>
    </row>
    <row r="126" spans="1:23" ht="12.95" customHeight="1" x14ac:dyDescent="0.2">
      <c r="A126" s="20" t="s">
        <v>184</v>
      </c>
      <c r="B126" s="156" t="s">
        <v>58</v>
      </c>
      <c r="C126" s="31">
        <v>47468.273999999998</v>
      </c>
      <c r="D126" s="31"/>
      <c r="E126" s="154">
        <f t="shared" si="19"/>
        <v>6234.5595326759585</v>
      </c>
      <c r="F126" s="154">
        <f t="shared" si="20"/>
        <v>6234.5</v>
      </c>
      <c r="G126" s="154">
        <f t="shared" si="32"/>
        <v>3.4691000000748318E-2</v>
      </c>
      <c r="I126" s="154">
        <f t="shared" si="27"/>
        <v>3.4691000000748318E-2</v>
      </c>
      <c r="P126" s="154">
        <f t="shared" si="22"/>
        <v>1.2654388779499296E-3</v>
      </c>
      <c r="Q126" s="182">
        <f t="shared" si="23"/>
        <v>32449.773999999998</v>
      </c>
      <c r="R126" s="154">
        <f t="shared" si="33"/>
        <v>1.1172681363739311E-3</v>
      </c>
      <c r="S126" s="156">
        <f t="shared" si="29"/>
        <v>0.1</v>
      </c>
      <c r="T126" s="154">
        <f t="shared" si="25"/>
        <v>1.1172681363739312E-4</v>
      </c>
      <c r="U126" s="154">
        <f t="shared" si="34"/>
        <v>3.3425561122798389E-2</v>
      </c>
    </row>
    <row r="127" spans="1:23" ht="12.95" customHeight="1" x14ac:dyDescent="0.2">
      <c r="A127" s="20" t="s">
        <v>184</v>
      </c>
      <c r="B127" s="156"/>
      <c r="C127" s="31">
        <v>47470.281999999999</v>
      </c>
      <c r="D127" s="31"/>
      <c r="E127" s="154">
        <f t="shared" si="19"/>
        <v>6238.0054296903172</v>
      </c>
      <c r="F127" s="154">
        <f t="shared" si="20"/>
        <v>6238</v>
      </c>
      <c r="G127" s="154">
        <f t="shared" si="32"/>
        <v>3.1640000015613623E-3</v>
      </c>
      <c r="I127" s="154">
        <f t="shared" si="27"/>
        <v>3.1640000015613623E-3</v>
      </c>
      <c r="P127" s="154">
        <f t="shared" si="22"/>
        <v>1.264030969806049E-3</v>
      </c>
      <c r="Q127" s="182">
        <f t="shared" si="23"/>
        <v>32451.781999999999</v>
      </c>
      <c r="R127" s="154">
        <f t="shared" si="33"/>
        <v>3.6098823216292227E-6</v>
      </c>
      <c r="S127" s="156">
        <f t="shared" si="29"/>
        <v>0.1</v>
      </c>
      <c r="T127" s="154">
        <f t="shared" si="25"/>
        <v>3.6098823216292228E-7</v>
      </c>
      <c r="U127" s="154">
        <f t="shared" si="34"/>
        <v>1.8999690317553133E-3</v>
      </c>
    </row>
    <row r="128" spans="1:23" ht="12.95" customHeight="1" x14ac:dyDescent="0.2">
      <c r="A128" s="20" t="s">
        <v>185</v>
      </c>
      <c r="B128" s="156" t="s">
        <v>58</v>
      </c>
      <c r="C128" s="31">
        <v>47691.425000000003</v>
      </c>
      <c r="D128" s="31"/>
      <c r="E128" s="154">
        <f t="shared" si="19"/>
        <v>6617.5054314064082</v>
      </c>
      <c r="F128" s="154">
        <f t="shared" si="20"/>
        <v>6617.5</v>
      </c>
      <c r="G128" s="154">
        <f t="shared" si="32"/>
        <v>3.1650000018998981E-3</v>
      </c>
      <c r="I128" s="154">
        <f t="shared" si="27"/>
        <v>3.1650000018998981E-3</v>
      </c>
      <c r="P128" s="154">
        <f t="shared" si="22"/>
        <v>1.1298115993167877E-3</v>
      </c>
      <c r="Q128" s="182">
        <f t="shared" si="23"/>
        <v>32672.925000000003</v>
      </c>
      <c r="R128" s="154">
        <f t="shared" si="33"/>
        <v>4.1419918340087923E-6</v>
      </c>
      <c r="S128" s="156">
        <f t="shared" si="29"/>
        <v>0.1</v>
      </c>
      <c r="T128" s="154">
        <f t="shared" si="25"/>
        <v>4.1419918340087924E-7</v>
      </c>
      <c r="U128" s="154">
        <f t="shared" si="34"/>
        <v>2.0351884025831104E-3</v>
      </c>
    </row>
    <row r="129" spans="1:23" ht="12.95" customHeight="1" x14ac:dyDescent="0.2">
      <c r="A129" s="20" t="s">
        <v>185</v>
      </c>
      <c r="B129" s="156"/>
      <c r="C129" s="31">
        <v>47728.419000000002</v>
      </c>
      <c r="D129" s="31"/>
      <c r="E129" s="154">
        <f t="shared" si="19"/>
        <v>6680.9902492097499</v>
      </c>
      <c r="F129" s="154">
        <f t="shared" si="20"/>
        <v>6681</v>
      </c>
      <c r="G129" s="154">
        <f t="shared" si="32"/>
        <v>-5.6819999954313971E-3</v>
      </c>
      <c r="I129" s="154">
        <f t="shared" si="27"/>
        <v>-5.6819999954313971E-3</v>
      </c>
      <c r="P129" s="154">
        <f t="shared" si="22"/>
        <v>1.1109217636663116E-3</v>
      </c>
      <c r="Q129" s="182">
        <f t="shared" si="23"/>
        <v>32709.919000000002</v>
      </c>
      <c r="R129" s="154">
        <f t="shared" si="33"/>
        <v>4.6143786025223108E-5</v>
      </c>
      <c r="S129" s="156">
        <f t="shared" si="29"/>
        <v>0.1</v>
      </c>
      <c r="T129" s="154">
        <f t="shared" si="25"/>
        <v>4.6143786025223113E-6</v>
      </c>
      <c r="U129" s="154">
        <f t="shared" si="34"/>
        <v>-6.7929217590977087E-3</v>
      </c>
    </row>
    <row r="130" spans="1:23" ht="12.95" customHeight="1" x14ac:dyDescent="0.2">
      <c r="A130" s="20" t="s">
        <v>186</v>
      </c>
      <c r="B130" s="156"/>
      <c r="C130" s="31">
        <v>47728.521999999997</v>
      </c>
      <c r="D130" s="31"/>
      <c r="E130" s="154">
        <f t="shared" si="19"/>
        <v>6681.1670058793034</v>
      </c>
      <c r="F130" s="154">
        <f t="shared" si="20"/>
        <v>6681</v>
      </c>
      <c r="P130" s="154">
        <f t="shared" si="22"/>
        <v>1.1109217636663116E-3</v>
      </c>
      <c r="Q130" s="182">
        <f t="shared" si="23"/>
        <v>32710.021999999997</v>
      </c>
      <c r="R130" s="154">
        <f t="shared" si="33"/>
        <v>1.2341471649874682E-6</v>
      </c>
      <c r="S130" s="156">
        <v>1</v>
      </c>
      <c r="T130" s="154">
        <f t="shared" si="25"/>
        <v>1.2341471649874682E-6</v>
      </c>
      <c r="V130" s="173">
        <v>0.11768769999616779</v>
      </c>
    </row>
    <row r="131" spans="1:23" ht="12.95" customHeight="1" x14ac:dyDescent="0.2">
      <c r="A131" s="20" t="s">
        <v>185</v>
      </c>
      <c r="B131" s="156" t="s">
        <v>58</v>
      </c>
      <c r="C131" s="31">
        <v>47758.436000000002</v>
      </c>
      <c r="D131" s="31"/>
      <c r="E131" s="154">
        <f t="shared" si="19"/>
        <v>6732.5019477555397</v>
      </c>
      <c r="F131" s="154">
        <f t="shared" si="20"/>
        <v>6732.5</v>
      </c>
      <c r="G131" s="154">
        <f t="shared" ref="G131:G176" si="35">C131-(C$7+C$8*F131)</f>
        <v>1.135000005888287E-3</v>
      </c>
      <c r="I131" s="154">
        <f>G131</f>
        <v>1.135000005888287E-3</v>
      </c>
      <c r="P131" s="154">
        <f t="shared" si="22"/>
        <v>1.0963529559821356E-3</v>
      </c>
      <c r="Q131" s="182">
        <f t="shared" si="23"/>
        <v>32739.936000000002</v>
      </c>
      <c r="R131" s="154">
        <f t="shared" si="33"/>
        <v>1.4935944664485584E-9</v>
      </c>
      <c r="S131" s="156">
        <f>S$15</f>
        <v>0.1</v>
      </c>
      <c r="T131" s="154">
        <f t="shared" si="25"/>
        <v>1.4935944664485586E-10</v>
      </c>
      <c r="U131" s="154">
        <f t="shared" ref="U131:U176" si="36">+(G131-P131)</f>
        <v>3.8647049906151421E-5</v>
      </c>
    </row>
    <row r="132" spans="1:23" ht="12.95" customHeight="1" x14ac:dyDescent="0.2">
      <c r="A132" s="20" t="s">
        <v>51</v>
      </c>
      <c r="B132" s="156"/>
      <c r="C132" s="31">
        <v>47763.39</v>
      </c>
      <c r="D132" s="31"/>
      <c r="E132" s="154">
        <f t="shared" si="19"/>
        <v>6741.003428736175</v>
      </c>
      <c r="F132" s="154">
        <f t="shared" si="20"/>
        <v>6741</v>
      </c>
      <c r="G132" s="154">
        <f t="shared" si="35"/>
        <v>1.9979999997303821E-3</v>
      </c>
      <c r="I132" s="154">
        <f>G132</f>
        <v>1.9979999997303821E-3</v>
      </c>
      <c r="P132" s="154">
        <f t="shared" si="22"/>
        <v>1.0940130912398208E-3</v>
      </c>
      <c r="Q132" s="182">
        <f t="shared" si="23"/>
        <v>32744.89</v>
      </c>
      <c r="R132" s="154">
        <f t="shared" si="33"/>
        <v>8.1719233072232239E-7</v>
      </c>
      <c r="S132" s="156">
        <f>S$15</f>
        <v>0.1</v>
      </c>
      <c r="T132" s="154">
        <f t="shared" si="25"/>
        <v>8.1719233072232247E-8</v>
      </c>
      <c r="U132" s="154">
        <f t="shared" si="36"/>
        <v>9.0398690849056128E-4</v>
      </c>
    </row>
    <row r="133" spans="1:23" ht="12.95" customHeight="1" x14ac:dyDescent="0.2">
      <c r="A133" s="20" t="s">
        <v>185</v>
      </c>
      <c r="B133" s="156"/>
      <c r="C133" s="31">
        <v>47770.385999999999</v>
      </c>
      <c r="D133" s="31"/>
      <c r="E133" s="154">
        <f t="shared" si="19"/>
        <v>6753.0091535929669</v>
      </c>
      <c r="F133" s="154">
        <f t="shared" si="20"/>
        <v>6753</v>
      </c>
      <c r="G133" s="154">
        <f t="shared" si="35"/>
        <v>5.3340000013122335E-3</v>
      </c>
      <c r="I133" s="154">
        <f>G133</f>
        <v>5.3340000013122335E-3</v>
      </c>
      <c r="P133" s="154">
        <f t="shared" si="22"/>
        <v>1.0907409589650157E-3</v>
      </c>
      <c r="Q133" s="182">
        <f t="shared" si="23"/>
        <v>32751.885999999999</v>
      </c>
      <c r="R133" s="154">
        <f t="shared" si="33"/>
        <v>1.8005247300461428E-5</v>
      </c>
      <c r="S133" s="156">
        <f>S$15</f>
        <v>0.1</v>
      </c>
      <c r="T133" s="154">
        <f t="shared" si="25"/>
        <v>1.8005247300461428E-6</v>
      </c>
      <c r="U133" s="154">
        <f t="shared" si="36"/>
        <v>4.2432590423472178E-3</v>
      </c>
    </row>
    <row r="134" spans="1:23" ht="12.95" customHeight="1" x14ac:dyDescent="0.2">
      <c r="A134" s="146" t="s">
        <v>1220</v>
      </c>
      <c r="B134" s="208" t="s">
        <v>58</v>
      </c>
      <c r="C134" s="146">
        <v>47804.472500000003</v>
      </c>
      <c r="D134" s="146">
        <v>6.8999999999999999E-3</v>
      </c>
      <c r="E134" s="154">
        <f t="shared" si="19"/>
        <v>6811.5044566706001</v>
      </c>
      <c r="F134" s="154">
        <f t="shared" si="20"/>
        <v>6811.5</v>
      </c>
      <c r="G134" s="154">
        <f t="shared" si="35"/>
        <v>2.5970000060624443E-3</v>
      </c>
      <c r="K134" s="154">
        <f>G134</f>
        <v>2.5970000060624443E-3</v>
      </c>
      <c r="O134" s="154">
        <f ca="1">+C$11+C$12*F134</f>
        <v>3.5815212996082868E-3</v>
      </c>
      <c r="P134" s="154">
        <f t="shared" si="22"/>
        <v>1.0753124934269782E-3</v>
      </c>
      <c r="Q134" s="182">
        <f t="shared" si="23"/>
        <v>32785.972500000003</v>
      </c>
      <c r="R134" s="154">
        <f t="shared" si="33"/>
        <v>2.3155328861107116E-6</v>
      </c>
      <c r="S134" s="156">
        <v>1</v>
      </c>
      <c r="T134" s="154">
        <f t="shared" si="25"/>
        <v>2.3155328861107116E-6</v>
      </c>
      <c r="U134" s="154">
        <f t="shared" si="36"/>
        <v>1.5216875126354661E-3</v>
      </c>
      <c r="V134" s="154">
        <f>W$3+W$4*(F134-30000)+W$5*SIN(RADIANS(W$6*(F134-30000)+W$7))</f>
        <v>-1.4299322302318325E-2</v>
      </c>
      <c r="W134" s="154">
        <f>+(U134-V134)^2</f>
        <v>2.503043515648641E-4</v>
      </c>
    </row>
    <row r="135" spans="1:23" ht="12.95" customHeight="1" x14ac:dyDescent="0.2">
      <c r="A135" s="20" t="s">
        <v>186</v>
      </c>
      <c r="B135" s="156"/>
      <c r="C135" s="31">
        <v>47812.358999999997</v>
      </c>
      <c r="D135" s="31"/>
      <c r="E135" s="154">
        <f t="shared" si="19"/>
        <v>6825.0383544812084</v>
      </c>
      <c r="F135" s="154">
        <f t="shared" si="20"/>
        <v>6825</v>
      </c>
      <c r="G135" s="154">
        <f t="shared" si="35"/>
        <v>2.2349999999278225E-2</v>
      </c>
      <c r="I135" s="154">
        <f t="shared" ref="I135:I143" si="37">G135</f>
        <v>2.2349999999278225E-2</v>
      </c>
      <c r="P135" s="154">
        <f t="shared" si="22"/>
        <v>1.0718753807896185E-3</v>
      </c>
      <c r="Q135" s="182">
        <f t="shared" si="23"/>
        <v>32793.858999999997</v>
      </c>
      <c r="R135" s="154">
        <f t="shared" si="33"/>
        <v>4.5275858727993089E-4</v>
      </c>
      <c r="S135" s="156">
        <f t="shared" ref="S135:S143" si="38">S$15</f>
        <v>0.1</v>
      </c>
      <c r="T135" s="154">
        <f t="shared" si="25"/>
        <v>4.5275858727993095E-5</v>
      </c>
      <c r="U135" s="154">
        <f t="shared" si="36"/>
        <v>2.1278124618488607E-2</v>
      </c>
    </row>
    <row r="136" spans="1:23" ht="12.95" customHeight="1" x14ac:dyDescent="0.2">
      <c r="A136" s="20" t="s">
        <v>186</v>
      </c>
      <c r="B136" s="156" t="s">
        <v>58</v>
      </c>
      <c r="C136" s="31">
        <v>47838.294000000002</v>
      </c>
      <c r="D136" s="31"/>
      <c r="E136" s="154">
        <f t="shared" si="19"/>
        <v>6869.5449974430412</v>
      </c>
      <c r="F136" s="154">
        <f t="shared" si="20"/>
        <v>6869.5</v>
      </c>
      <c r="G136" s="154">
        <f t="shared" si="35"/>
        <v>2.6221000000077765E-2</v>
      </c>
      <c r="I136" s="154">
        <f t="shared" si="37"/>
        <v>2.6221000000077765E-2</v>
      </c>
      <c r="P136" s="154">
        <f t="shared" si="22"/>
        <v>1.0608730503661006E-3</v>
      </c>
      <c r="Q136" s="182">
        <f t="shared" si="23"/>
        <v>32819.794000000002</v>
      </c>
      <c r="R136" s="154">
        <f t="shared" si="33"/>
        <v>6.3303198812560721E-4</v>
      </c>
      <c r="S136" s="156">
        <f t="shared" si="38"/>
        <v>0.1</v>
      </c>
      <c r="T136" s="154">
        <f t="shared" si="25"/>
        <v>6.3303198812560721E-5</v>
      </c>
      <c r="U136" s="154">
        <f t="shared" si="36"/>
        <v>2.5160126949711665E-2</v>
      </c>
    </row>
    <row r="137" spans="1:23" ht="12.95" customHeight="1" x14ac:dyDescent="0.2">
      <c r="A137" s="20" t="s">
        <v>187</v>
      </c>
      <c r="B137" s="156"/>
      <c r="C137" s="31">
        <v>48084.489000000001</v>
      </c>
      <c r="D137" s="31"/>
      <c r="E137" s="154">
        <f t="shared" si="19"/>
        <v>7292.0363397984001</v>
      </c>
      <c r="F137" s="154">
        <f t="shared" si="20"/>
        <v>7292</v>
      </c>
      <c r="G137" s="154">
        <f t="shared" si="35"/>
        <v>2.1176000002014916E-2</v>
      </c>
      <c r="I137" s="154">
        <f t="shared" si="37"/>
        <v>2.1176000002014916E-2</v>
      </c>
      <c r="P137" s="154">
        <f t="shared" si="22"/>
        <v>9.8144204874631678E-4</v>
      </c>
      <c r="Q137" s="182">
        <f t="shared" si="23"/>
        <v>33065.989000000001</v>
      </c>
      <c r="R137" s="154">
        <f t="shared" si="33"/>
        <v>4.0782017092792398E-4</v>
      </c>
      <c r="S137" s="156">
        <f t="shared" si="38"/>
        <v>0.1</v>
      </c>
      <c r="T137" s="154">
        <f t="shared" si="25"/>
        <v>4.0782017092792402E-5</v>
      </c>
      <c r="U137" s="154">
        <f t="shared" si="36"/>
        <v>2.0194557953268598E-2</v>
      </c>
    </row>
    <row r="138" spans="1:23" ht="12.95" customHeight="1" x14ac:dyDescent="0.2">
      <c r="A138" s="20" t="s">
        <v>187</v>
      </c>
      <c r="B138" s="156" t="s">
        <v>58</v>
      </c>
      <c r="C138" s="31">
        <v>48089.436000000002</v>
      </c>
      <c r="D138" s="31"/>
      <c r="E138" s="154">
        <f t="shared" si="19"/>
        <v>7300.5258081898464</v>
      </c>
      <c r="F138" s="154">
        <f t="shared" si="20"/>
        <v>7300.5</v>
      </c>
      <c r="G138" s="154">
        <f t="shared" si="35"/>
        <v>1.503900000534486E-2</v>
      </c>
      <c r="I138" s="154">
        <f t="shared" si="37"/>
        <v>1.503900000534486E-2</v>
      </c>
      <c r="P138" s="154">
        <f t="shared" si="22"/>
        <v>9.803087597274893E-4</v>
      </c>
      <c r="Q138" s="182">
        <f t="shared" si="23"/>
        <v>33070.936000000002</v>
      </c>
      <c r="R138" s="154">
        <f t="shared" si="33"/>
        <v>1.9764679953959853E-4</v>
      </c>
      <c r="S138" s="156">
        <f t="shared" si="38"/>
        <v>0.1</v>
      </c>
      <c r="T138" s="154">
        <f t="shared" si="25"/>
        <v>1.9764679953959855E-5</v>
      </c>
      <c r="U138" s="154">
        <f t="shared" si="36"/>
        <v>1.4058691245617372E-2</v>
      </c>
    </row>
    <row r="139" spans="1:23" ht="12.95" customHeight="1" x14ac:dyDescent="0.2">
      <c r="A139" s="20" t="s">
        <v>187</v>
      </c>
      <c r="B139" s="156"/>
      <c r="C139" s="31">
        <v>48091.483</v>
      </c>
      <c r="D139" s="31"/>
      <c r="E139" s="154">
        <f t="shared" si="19"/>
        <v>7304.0386324868505</v>
      </c>
      <c r="F139" s="154">
        <f t="shared" si="20"/>
        <v>7304</v>
      </c>
      <c r="G139" s="154">
        <f t="shared" si="35"/>
        <v>2.2512000003189314E-2</v>
      </c>
      <c r="I139" s="154">
        <f t="shared" si="37"/>
        <v>2.2512000003189314E-2</v>
      </c>
      <c r="P139" s="154">
        <f t="shared" si="22"/>
        <v>9.7984743919320421E-4</v>
      </c>
      <c r="Q139" s="182">
        <f t="shared" si="23"/>
        <v>33072.983</v>
      </c>
      <c r="R139" s="154">
        <f t="shared" si="33"/>
        <v>4.6363359403920419E-4</v>
      </c>
      <c r="S139" s="156">
        <f t="shared" si="38"/>
        <v>0.1</v>
      </c>
      <c r="T139" s="154">
        <f t="shared" si="25"/>
        <v>4.6363359403920419E-5</v>
      </c>
      <c r="U139" s="154">
        <f t="shared" si="36"/>
        <v>2.1532152563996109E-2</v>
      </c>
    </row>
    <row r="140" spans="1:23" ht="12.95" customHeight="1" x14ac:dyDescent="0.2">
      <c r="A140" s="20" t="s">
        <v>187</v>
      </c>
      <c r="B140" s="156"/>
      <c r="C140" s="31">
        <v>48108.387000000002</v>
      </c>
      <c r="D140" s="31"/>
      <c r="E140" s="154">
        <f t="shared" si="19"/>
        <v>7333.0473193049247</v>
      </c>
      <c r="F140" s="154">
        <f t="shared" si="20"/>
        <v>7333</v>
      </c>
      <c r="G140" s="154">
        <f t="shared" si="35"/>
        <v>2.7574000007007271E-2</v>
      </c>
      <c r="I140" s="154">
        <f t="shared" si="37"/>
        <v>2.7574000007007271E-2</v>
      </c>
      <c r="P140" s="154">
        <f t="shared" si="22"/>
        <v>9.7614462933368236E-4</v>
      </c>
      <c r="Q140" s="182">
        <f t="shared" si="23"/>
        <v>33089.887000000002</v>
      </c>
      <c r="R140" s="154">
        <f t="shared" si="33"/>
        <v>7.0744591069163995E-4</v>
      </c>
      <c r="S140" s="156">
        <f t="shared" si="38"/>
        <v>0.1</v>
      </c>
      <c r="T140" s="154">
        <f t="shared" si="25"/>
        <v>7.0744591069164003E-5</v>
      </c>
      <c r="U140" s="154">
        <f t="shared" si="36"/>
        <v>2.659785537767359E-2</v>
      </c>
    </row>
    <row r="141" spans="1:23" ht="12.95" customHeight="1" x14ac:dyDescent="0.2">
      <c r="A141" s="20" t="s">
        <v>187</v>
      </c>
      <c r="B141" s="156"/>
      <c r="C141" s="31">
        <v>48115.37</v>
      </c>
      <c r="D141" s="31"/>
      <c r="E141" s="154">
        <f t="shared" si="19"/>
        <v>7345.0307350675021</v>
      </c>
      <c r="F141" s="154">
        <f t="shared" si="20"/>
        <v>7345</v>
      </c>
      <c r="G141" s="154">
        <f t="shared" si="35"/>
        <v>1.7910000002302695E-2</v>
      </c>
      <c r="I141" s="154">
        <f t="shared" si="37"/>
        <v>1.7910000002302695E-2</v>
      </c>
      <c r="P141" s="154">
        <f t="shared" si="22"/>
        <v>9.746748445202966E-4</v>
      </c>
      <c r="Q141" s="182">
        <f t="shared" si="23"/>
        <v>33096.870000000003</v>
      </c>
      <c r="R141" s="154">
        <f t="shared" si="33"/>
        <v>2.8680523819981746E-4</v>
      </c>
      <c r="S141" s="156">
        <f t="shared" si="38"/>
        <v>0.1</v>
      </c>
      <c r="T141" s="154">
        <f t="shared" si="25"/>
        <v>2.8680523819981748E-5</v>
      </c>
      <c r="U141" s="154">
        <f t="shared" si="36"/>
        <v>1.6935325157782399E-2</v>
      </c>
    </row>
    <row r="142" spans="1:23" ht="12.95" customHeight="1" x14ac:dyDescent="0.2">
      <c r="A142" s="20" t="s">
        <v>187</v>
      </c>
      <c r="B142" s="107"/>
      <c r="C142" s="18">
        <v>48175.377999999997</v>
      </c>
      <c r="D142" s="18"/>
      <c r="E142" s="154">
        <f t="shared" si="19"/>
        <v>7448.00951397064</v>
      </c>
      <c r="F142" s="154">
        <f t="shared" si="20"/>
        <v>7448</v>
      </c>
      <c r="G142" s="154">
        <f t="shared" si="35"/>
        <v>5.5439999996451661E-3</v>
      </c>
      <c r="I142" s="154">
        <f t="shared" si="37"/>
        <v>5.5439999996451661E-3</v>
      </c>
      <c r="P142" s="154">
        <f t="shared" si="22"/>
        <v>9.6356178202862929E-4</v>
      </c>
      <c r="Q142" s="182">
        <f t="shared" si="23"/>
        <v>33156.877999999997</v>
      </c>
      <c r="R142" s="154">
        <f t="shared" si="33"/>
        <v>2.0980414265402156E-5</v>
      </c>
      <c r="S142" s="156">
        <f t="shared" si="38"/>
        <v>0.1</v>
      </c>
      <c r="T142" s="154">
        <f t="shared" si="25"/>
        <v>2.0980414265402158E-6</v>
      </c>
      <c r="U142" s="154">
        <f t="shared" si="36"/>
        <v>4.5804382176165368E-3</v>
      </c>
    </row>
    <row r="143" spans="1:23" ht="12.95" customHeight="1" x14ac:dyDescent="0.2">
      <c r="A143" s="20" t="s">
        <v>187</v>
      </c>
      <c r="B143" s="107"/>
      <c r="C143" s="18">
        <v>48189.377999999997</v>
      </c>
      <c r="D143" s="18"/>
      <c r="E143" s="154">
        <f t="shared" si="19"/>
        <v>7472.0346923575889</v>
      </c>
      <c r="F143" s="154">
        <f t="shared" si="20"/>
        <v>7472</v>
      </c>
      <c r="G143" s="154">
        <f t="shared" si="35"/>
        <v>2.0215999997162726E-2</v>
      </c>
      <c r="I143" s="154">
        <f t="shared" si="37"/>
        <v>2.0215999997162726E-2</v>
      </c>
      <c r="P143" s="154">
        <f t="shared" si="22"/>
        <v>9.6135898281682775E-4</v>
      </c>
      <c r="Q143" s="182">
        <f t="shared" si="23"/>
        <v>33170.877999999997</v>
      </c>
      <c r="R143" s="154">
        <f t="shared" si="33"/>
        <v>3.7074120059133126E-4</v>
      </c>
      <c r="S143" s="156">
        <f t="shared" si="38"/>
        <v>0.1</v>
      </c>
      <c r="T143" s="154">
        <f t="shared" si="25"/>
        <v>3.7074120059133131E-5</v>
      </c>
      <c r="U143" s="154">
        <f t="shared" si="36"/>
        <v>1.9254641014345899E-2</v>
      </c>
    </row>
    <row r="144" spans="1:23" ht="12.95" customHeight="1" x14ac:dyDescent="0.2">
      <c r="A144" s="20" t="s">
        <v>222</v>
      </c>
      <c r="B144" s="107"/>
      <c r="C144" s="18">
        <v>48254.059300000001</v>
      </c>
      <c r="D144" s="18">
        <v>5.0000000000000001E-4</v>
      </c>
      <c r="E144" s="154">
        <f t="shared" si="19"/>
        <v>7583.0332474147244</v>
      </c>
      <c r="F144" s="154">
        <f t="shared" si="20"/>
        <v>7583</v>
      </c>
      <c r="G144" s="154">
        <f t="shared" si="35"/>
        <v>1.9374000003153924E-2</v>
      </c>
      <c r="J144" s="154">
        <f>G144</f>
        <v>1.9374000003153924E-2</v>
      </c>
      <c r="P144" s="154">
        <f t="shared" si="22"/>
        <v>9.5307194980046375E-4</v>
      </c>
      <c r="Q144" s="182">
        <f t="shared" si="23"/>
        <v>33235.559300000001</v>
      </c>
      <c r="R144" s="154">
        <f t="shared" si="33"/>
        <v>3.3933059034682448E-4</v>
      </c>
      <c r="S144" s="156">
        <v>1</v>
      </c>
      <c r="T144" s="154">
        <f t="shared" si="25"/>
        <v>3.3933059034682448E-4</v>
      </c>
      <c r="U144" s="154">
        <f t="shared" si="36"/>
        <v>1.842092805335346E-2</v>
      </c>
      <c r="W144" s="154" t="s">
        <v>223</v>
      </c>
    </row>
    <row r="145" spans="1:23" ht="12.95" customHeight="1" x14ac:dyDescent="0.2">
      <c r="A145" s="20" t="s">
        <v>42</v>
      </c>
      <c r="B145" s="107"/>
      <c r="C145" s="18">
        <v>48439.946000000004</v>
      </c>
      <c r="D145" s="18"/>
      <c r="E145" s="154">
        <f t="shared" si="19"/>
        <v>7902.0304707905407</v>
      </c>
      <c r="F145" s="154">
        <f t="shared" si="20"/>
        <v>7902</v>
      </c>
      <c r="G145" s="154">
        <f t="shared" si="35"/>
        <v>1.775600000837585E-2</v>
      </c>
      <c r="J145" s="154">
        <f>G145</f>
        <v>1.775600000837585E-2</v>
      </c>
      <c r="P145" s="154">
        <f t="shared" si="22"/>
        <v>9.4665668158247507E-4</v>
      </c>
      <c r="Q145" s="182">
        <f t="shared" si="23"/>
        <v>33421.446000000004</v>
      </c>
      <c r="R145" s="154">
        <f t="shared" si="33"/>
        <v>2.8255402307801294E-4</v>
      </c>
      <c r="S145" s="156">
        <v>1</v>
      </c>
      <c r="T145" s="154">
        <f t="shared" si="25"/>
        <v>2.8255402307801294E-4</v>
      </c>
      <c r="U145" s="154">
        <f t="shared" si="36"/>
        <v>1.6809343326793375E-2</v>
      </c>
    </row>
    <row r="146" spans="1:23" ht="12.95" customHeight="1" x14ac:dyDescent="0.2">
      <c r="A146" s="20" t="s">
        <v>74</v>
      </c>
      <c r="B146" s="107"/>
      <c r="C146" s="18">
        <v>48500.542000000001</v>
      </c>
      <c r="D146" s="18"/>
      <c r="E146" s="154">
        <f t="shared" si="19"/>
        <v>8006.0183071859365</v>
      </c>
      <c r="F146" s="154">
        <f t="shared" si="20"/>
        <v>8006</v>
      </c>
      <c r="G146" s="154">
        <f t="shared" si="35"/>
        <v>1.0668000002624467E-2</v>
      </c>
      <c r="I146" s="154">
        <f t="shared" ref="I146:I151" si="39">G146</f>
        <v>1.0668000002624467E-2</v>
      </c>
      <c r="P146" s="154">
        <f t="shared" si="22"/>
        <v>9.5014576269759378E-4</v>
      </c>
      <c r="Q146" s="182">
        <f t="shared" si="23"/>
        <v>33482.042000000001</v>
      </c>
      <c r="R146" s="154">
        <f t="shared" si="33"/>
        <v>9.4436691028464703E-5</v>
      </c>
      <c r="S146" s="156">
        <f t="shared" ref="S146:S151" si="40">S$15</f>
        <v>0.1</v>
      </c>
      <c r="T146" s="154">
        <f t="shared" si="25"/>
        <v>9.4436691028464703E-6</v>
      </c>
      <c r="U146" s="154">
        <f t="shared" si="36"/>
        <v>9.7178542399268732E-3</v>
      </c>
    </row>
    <row r="147" spans="1:23" ht="12.95" customHeight="1" x14ac:dyDescent="0.2">
      <c r="A147" s="20" t="s">
        <v>188</v>
      </c>
      <c r="B147" s="107"/>
      <c r="C147" s="18">
        <v>48862.421999999999</v>
      </c>
      <c r="D147" s="18">
        <v>5.0000000000000001E-3</v>
      </c>
      <c r="E147" s="154">
        <f t="shared" si="19"/>
        <v>8627.034846805167</v>
      </c>
      <c r="F147" s="154">
        <f t="shared" si="20"/>
        <v>8627</v>
      </c>
      <c r="G147" s="154">
        <f t="shared" si="35"/>
        <v>2.0305999998527113E-2</v>
      </c>
      <c r="I147" s="154">
        <f t="shared" si="39"/>
        <v>2.0305999998527113E-2</v>
      </c>
      <c r="P147" s="154">
        <f t="shared" si="22"/>
        <v>1.02809262969112E-3</v>
      </c>
      <c r="Q147" s="182">
        <f t="shared" si="23"/>
        <v>33843.921999999999</v>
      </c>
      <c r="R147" s="154">
        <f t="shared" si="33"/>
        <v>3.7163771252142112E-4</v>
      </c>
      <c r="S147" s="156">
        <f t="shared" si="40"/>
        <v>0.1</v>
      </c>
      <c r="T147" s="154">
        <f t="shared" si="25"/>
        <v>3.7163771252142117E-5</v>
      </c>
      <c r="U147" s="154">
        <f t="shared" si="36"/>
        <v>1.9277907368835993E-2</v>
      </c>
    </row>
    <row r="148" spans="1:23" ht="12.95" customHeight="1" x14ac:dyDescent="0.2">
      <c r="A148" s="20" t="s">
        <v>188</v>
      </c>
      <c r="B148" s="107"/>
      <c r="C148" s="18">
        <v>48883.404000000002</v>
      </c>
      <c r="D148" s="18">
        <v>4.0000000000000001E-3</v>
      </c>
      <c r="E148" s="154">
        <f t="shared" si="19"/>
        <v>8663.0417248705289</v>
      </c>
      <c r="F148" s="154">
        <f t="shared" si="20"/>
        <v>8663</v>
      </c>
      <c r="G148" s="154">
        <f t="shared" si="35"/>
        <v>2.4314000002050307E-2</v>
      </c>
      <c r="I148" s="154">
        <f t="shared" si="39"/>
        <v>2.4314000002050307E-2</v>
      </c>
      <c r="P148" s="154">
        <f t="shared" si="22"/>
        <v>1.0356116491594767E-3</v>
      </c>
      <c r="Q148" s="182">
        <f t="shared" si="23"/>
        <v>33864.904000000002</v>
      </c>
      <c r="R148" s="154">
        <f t="shared" si="33"/>
        <v>5.4188336430800353E-4</v>
      </c>
      <c r="S148" s="156">
        <f t="shared" si="40"/>
        <v>0.1</v>
      </c>
      <c r="T148" s="154">
        <f t="shared" si="25"/>
        <v>5.4188336430800357E-5</v>
      </c>
      <c r="U148" s="154">
        <f t="shared" si="36"/>
        <v>2.3278388352890832E-2</v>
      </c>
    </row>
    <row r="149" spans="1:23" ht="12.95" customHeight="1" x14ac:dyDescent="0.2">
      <c r="A149" s="20" t="s">
        <v>188</v>
      </c>
      <c r="B149" s="107"/>
      <c r="C149" s="18">
        <v>48925.339</v>
      </c>
      <c r="D149" s="18">
        <v>7.0000000000000001E-3</v>
      </c>
      <c r="E149" s="154">
        <f t="shared" ref="E149:E212" si="41">(C149-C$7)/C$8</f>
        <v>8735.0057145602914</v>
      </c>
      <c r="F149" s="154">
        <f t="shared" ref="F149:F212" si="42">+ROUND(2*E149,0)/2</f>
        <v>8735</v>
      </c>
      <c r="G149" s="154">
        <f t="shared" si="35"/>
        <v>3.3299999995506369E-3</v>
      </c>
      <c r="I149" s="154">
        <f t="shared" si="39"/>
        <v>3.3299999995506369E-3</v>
      </c>
      <c r="P149" s="154">
        <f t="shared" ref="P149:P212" si="43">+D$11+D$12*F149+D$13*F149^2</f>
        <v>1.0516361079906198E-3</v>
      </c>
      <c r="Q149" s="182">
        <f t="shared" ref="Q149:Q212" si="44">C149-15018.5</f>
        <v>33906.839</v>
      </c>
      <c r="R149" s="154">
        <f t="shared" ref="R149:R176" si="45">+(P149-G149)^2</f>
        <v>5.1909420223645053E-6</v>
      </c>
      <c r="S149" s="156">
        <f t="shared" si="40"/>
        <v>0.1</v>
      </c>
      <c r="T149" s="154">
        <f t="shared" ref="T149:T212" si="46">S149*R149</f>
        <v>5.1909420223645059E-7</v>
      </c>
      <c r="U149" s="154">
        <f t="shared" si="36"/>
        <v>2.278363891560017E-3</v>
      </c>
    </row>
    <row r="150" spans="1:23" ht="12.95" customHeight="1" x14ac:dyDescent="0.2">
      <c r="A150" s="171" t="s">
        <v>497</v>
      </c>
      <c r="B150" s="170" t="s">
        <v>57</v>
      </c>
      <c r="C150" s="183">
        <v>49858.849000000002</v>
      </c>
      <c r="D150" s="183" t="s">
        <v>172</v>
      </c>
      <c r="E150" s="154">
        <f t="shared" si="41"/>
        <v>10336.987448560385</v>
      </c>
      <c r="F150" s="154">
        <f t="shared" si="42"/>
        <v>10337</v>
      </c>
      <c r="G150" s="154">
        <f t="shared" si="35"/>
        <v>-7.313999994948972E-3</v>
      </c>
      <c r="I150" s="154">
        <f t="shared" si="39"/>
        <v>-7.313999994948972E-3</v>
      </c>
      <c r="O150" s="154">
        <f ca="1">+C$11+C$12*F150</f>
        <v>2.051637405676443E-2</v>
      </c>
      <c r="P150" s="154">
        <f t="shared" si="43"/>
        <v>1.7483718780735638E-3</v>
      </c>
      <c r="Q150" s="182">
        <f t="shared" si="44"/>
        <v>34840.349000000002</v>
      </c>
      <c r="R150" s="154">
        <f t="shared" si="45"/>
        <v>8.2126583964949984E-5</v>
      </c>
      <c r="S150" s="156">
        <f t="shared" si="40"/>
        <v>0.1</v>
      </c>
      <c r="T150" s="154">
        <f t="shared" si="46"/>
        <v>8.212658396494998E-6</v>
      </c>
      <c r="U150" s="154">
        <f t="shared" si="36"/>
        <v>-9.0623718730225358E-3</v>
      </c>
      <c r="V150" s="154">
        <f>W$3+W$4*(F150-30000)+W$5*SIN(RADIANS(W$6*(F150-30000)+W$7))</f>
        <v>-2.203516016642457E-2</v>
      </c>
      <c r="W150" s="154">
        <f>+(U150-V150)^2</f>
        <v>1.6829323610542888E-4</v>
      </c>
    </row>
    <row r="151" spans="1:23" ht="12.95" customHeight="1" x14ac:dyDescent="0.2">
      <c r="A151" s="20" t="s">
        <v>52</v>
      </c>
      <c r="B151" s="107"/>
      <c r="C151" s="18">
        <v>49919.476000000002</v>
      </c>
      <c r="D151" s="18"/>
      <c r="E151" s="154">
        <f t="shared" si="41"/>
        <v>10441.028483565069</v>
      </c>
      <c r="F151" s="154">
        <f t="shared" si="42"/>
        <v>10441</v>
      </c>
      <c r="G151" s="154">
        <f t="shared" si="35"/>
        <v>1.6598000001977198E-2</v>
      </c>
      <c r="I151" s="154">
        <f t="shared" si="39"/>
        <v>1.6598000001977198E-2</v>
      </c>
      <c r="O151" s="154">
        <f ca="1">+C$11+C$12*F151</f>
        <v>2.1015941405153095E-2</v>
      </c>
      <c r="P151" s="154">
        <f t="shared" si="43"/>
        <v>1.8161101809130564E-3</v>
      </c>
      <c r="Q151" s="182">
        <f t="shared" si="44"/>
        <v>34900.976000000002</v>
      </c>
      <c r="R151" s="154">
        <f t="shared" si="45"/>
        <v>2.1850426668207967E-4</v>
      </c>
      <c r="S151" s="156">
        <f t="shared" si="40"/>
        <v>0.1</v>
      </c>
      <c r="T151" s="154">
        <f t="shared" si="46"/>
        <v>2.1850426668207969E-5</v>
      </c>
      <c r="U151" s="154">
        <f t="shared" si="36"/>
        <v>1.4781889821064141E-2</v>
      </c>
    </row>
    <row r="152" spans="1:23" ht="12.95" customHeight="1" x14ac:dyDescent="0.2">
      <c r="A152" s="171" t="s">
        <v>497</v>
      </c>
      <c r="B152" s="170" t="s">
        <v>57</v>
      </c>
      <c r="C152" s="183">
        <v>50284.849499999997</v>
      </c>
      <c r="D152" s="183" t="s">
        <v>172</v>
      </c>
      <c r="E152" s="154">
        <f t="shared" si="41"/>
        <v>11068.040163233924</v>
      </c>
      <c r="F152" s="154">
        <f t="shared" si="42"/>
        <v>11068</v>
      </c>
      <c r="G152" s="154">
        <f t="shared" si="35"/>
        <v>2.3403999999572989E-2</v>
      </c>
      <c r="K152" s="154">
        <f>G152</f>
        <v>2.3403999999572989E-2</v>
      </c>
      <c r="O152" s="154">
        <f ca="1">+C$11+C$12*F152</f>
        <v>2.4027756092073221E-2</v>
      </c>
      <c r="P152" s="154">
        <f t="shared" si="43"/>
        <v>2.2826360573047055E-3</v>
      </c>
      <c r="Q152" s="182">
        <f t="shared" si="44"/>
        <v>35266.349499999997</v>
      </c>
      <c r="R152" s="154">
        <f t="shared" si="45"/>
        <v>4.4611201478175072E-4</v>
      </c>
      <c r="S152" s="156">
        <v>1</v>
      </c>
      <c r="T152" s="154">
        <f t="shared" si="46"/>
        <v>4.4611201478175072E-4</v>
      </c>
      <c r="U152" s="154">
        <f t="shared" si="36"/>
        <v>2.1121363942268281E-2</v>
      </c>
      <c r="V152" s="154">
        <f>W$3+W$4*(F152-30000)+W$5*SIN(RADIANS(W$6*(F152-30000)+W$7))</f>
        <v>-1.6138867039236546E-2</v>
      </c>
      <c r="W152" s="154">
        <f>+(U152-V152)^2</f>
        <v>1.3883248127950921E-3</v>
      </c>
    </row>
    <row r="153" spans="1:23" ht="12.95" customHeight="1" x14ac:dyDescent="0.2">
      <c r="A153" s="20" t="s">
        <v>222</v>
      </c>
      <c r="B153" s="107"/>
      <c r="C153" s="18">
        <v>51333.464339999999</v>
      </c>
      <c r="D153" s="18">
        <v>1E-4</v>
      </c>
      <c r="E153" s="154">
        <f t="shared" si="41"/>
        <v>12867.551491105538</v>
      </c>
      <c r="F153" s="154">
        <f t="shared" si="42"/>
        <v>12867.5</v>
      </c>
      <c r="G153" s="154">
        <f t="shared" si="35"/>
        <v>3.0005000000528526E-2</v>
      </c>
      <c r="J153" s="154">
        <f t="shared" ref="J153:J158" si="47">G153</f>
        <v>3.0005000000528526E-2</v>
      </c>
      <c r="P153" s="154">
        <f t="shared" si="43"/>
        <v>4.1754808648691473E-3</v>
      </c>
      <c r="Q153" s="182">
        <f t="shared" si="44"/>
        <v>36314.964339999999</v>
      </c>
      <c r="R153" s="154">
        <f t="shared" si="45"/>
        <v>6.6716405877939404E-4</v>
      </c>
      <c r="S153" s="156">
        <v>1</v>
      </c>
      <c r="T153" s="154">
        <f t="shared" si="46"/>
        <v>6.6716405877939404E-4</v>
      </c>
      <c r="U153" s="154">
        <f t="shared" si="36"/>
        <v>2.5829519135659378E-2</v>
      </c>
    </row>
    <row r="154" spans="1:23" ht="12.95" customHeight="1" x14ac:dyDescent="0.2">
      <c r="A154" s="20" t="s">
        <v>222</v>
      </c>
      <c r="B154" s="107"/>
      <c r="C154" s="18">
        <v>51391.444349999998</v>
      </c>
      <c r="D154" s="18">
        <v>1E-4</v>
      </c>
      <c r="E154" s="154">
        <f t="shared" si="41"/>
        <v>12967.050068471759</v>
      </c>
      <c r="F154" s="154">
        <f t="shared" si="42"/>
        <v>12967</v>
      </c>
      <c r="G154" s="154">
        <f t="shared" si="35"/>
        <v>2.9176000003644731E-2</v>
      </c>
      <c r="J154" s="154">
        <f t="shared" si="47"/>
        <v>2.9176000003644731E-2</v>
      </c>
      <c r="P154" s="154">
        <f t="shared" si="43"/>
        <v>4.3041113963521692E-3</v>
      </c>
      <c r="Q154" s="182">
        <f t="shared" si="44"/>
        <v>36372.944349999998</v>
      </c>
      <c r="R154" s="154">
        <f t="shared" si="45"/>
        <v>6.1861084289356952E-4</v>
      </c>
      <c r="S154" s="156">
        <v>1</v>
      </c>
      <c r="T154" s="154">
        <f t="shared" si="46"/>
        <v>6.1861084289356952E-4</v>
      </c>
      <c r="U154" s="154">
        <f t="shared" si="36"/>
        <v>2.4871888607292562E-2</v>
      </c>
    </row>
    <row r="155" spans="1:23" ht="12.95" customHeight="1" x14ac:dyDescent="0.2">
      <c r="A155" s="20" t="s">
        <v>40</v>
      </c>
      <c r="B155" s="107"/>
      <c r="C155" s="18">
        <v>51393.487500000003</v>
      </c>
      <c r="D155" s="18">
        <v>8.9999999999999998E-4</v>
      </c>
      <c r="E155" s="154">
        <f t="shared" si="41"/>
        <v>12970.556285844717</v>
      </c>
      <c r="F155" s="154">
        <f t="shared" si="42"/>
        <v>12970.5</v>
      </c>
      <c r="G155" s="154">
        <f t="shared" si="35"/>
        <v>3.2799000007798895E-2</v>
      </c>
      <c r="J155" s="154">
        <f t="shared" si="47"/>
        <v>3.2799000007798895E-2</v>
      </c>
      <c r="O155" s="154">
        <f ca="1">+C$11+C$12*F155</f>
        <v>3.316647609504856E-2</v>
      </c>
      <c r="P155" s="154">
        <f t="shared" si="43"/>
        <v>4.3086818194293004E-3</v>
      </c>
      <c r="Q155" s="182">
        <f t="shared" si="44"/>
        <v>36374.987500000003</v>
      </c>
      <c r="R155" s="154">
        <f t="shared" si="45"/>
        <v>8.1169823047454333E-4</v>
      </c>
      <c r="S155" s="156">
        <v>1</v>
      </c>
      <c r="T155" s="154">
        <f t="shared" si="46"/>
        <v>8.1169823047454333E-4</v>
      </c>
      <c r="U155" s="154">
        <f t="shared" si="36"/>
        <v>2.8490318188369595E-2</v>
      </c>
    </row>
    <row r="156" spans="1:23" ht="12.95" customHeight="1" x14ac:dyDescent="0.2">
      <c r="A156" s="20" t="s">
        <v>222</v>
      </c>
      <c r="B156" s="107"/>
      <c r="C156" s="18">
        <v>51394.36</v>
      </c>
      <c r="D156" s="18">
        <v>5.0000000000000001E-4</v>
      </c>
      <c r="E156" s="154">
        <f t="shared" si="41"/>
        <v>12972.053569283471</v>
      </c>
      <c r="F156" s="154">
        <f t="shared" si="42"/>
        <v>12972</v>
      </c>
      <c r="G156" s="154">
        <f t="shared" si="35"/>
        <v>3.12160000030417E-2</v>
      </c>
      <c r="J156" s="154">
        <f t="shared" si="47"/>
        <v>3.12160000030417E-2</v>
      </c>
      <c r="P156" s="154">
        <f t="shared" si="43"/>
        <v>4.3106415235847177E-3</v>
      </c>
      <c r="Q156" s="182">
        <f t="shared" si="44"/>
        <v>36375.86</v>
      </c>
      <c r="R156" s="154">
        <f t="shared" si="45"/>
        <v>7.2389831490808772E-4</v>
      </c>
      <c r="S156" s="156">
        <v>1</v>
      </c>
      <c r="T156" s="154">
        <f t="shared" si="46"/>
        <v>7.2389831490808772E-4</v>
      </c>
      <c r="U156" s="154">
        <f t="shared" si="36"/>
        <v>2.6905358479456982E-2</v>
      </c>
    </row>
    <row r="157" spans="1:23" ht="12.95" customHeight="1" x14ac:dyDescent="0.2">
      <c r="A157" s="20" t="s">
        <v>222</v>
      </c>
      <c r="B157" s="107"/>
      <c r="C157" s="18">
        <v>51680.480450000003</v>
      </c>
      <c r="D157" s="18">
        <v>1E-4</v>
      </c>
      <c r="E157" s="154">
        <f t="shared" si="41"/>
        <v>13463.060344383781</v>
      </c>
      <c r="F157" s="154">
        <f t="shared" si="42"/>
        <v>13463</v>
      </c>
      <c r="G157" s="154">
        <f t="shared" si="35"/>
        <v>3.516400000808062E-2</v>
      </c>
      <c r="J157" s="154">
        <f t="shared" si="47"/>
        <v>3.516400000808062E-2</v>
      </c>
      <c r="P157" s="154">
        <f t="shared" si="43"/>
        <v>4.9827936334852843E-3</v>
      </c>
      <c r="Q157" s="182">
        <f t="shared" si="44"/>
        <v>36661.980450000003</v>
      </c>
      <c r="R157" s="154">
        <f t="shared" si="45"/>
        <v>9.1090521822591417E-4</v>
      </c>
      <c r="S157" s="156">
        <v>1</v>
      </c>
      <c r="T157" s="154">
        <f t="shared" si="46"/>
        <v>9.1090521822591417E-4</v>
      </c>
      <c r="U157" s="154">
        <f t="shared" si="36"/>
        <v>3.0181206374595336E-2</v>
      </c>
    </row>
    <row r="158" spans="1:23" ht="12.95" customHeight="1" x14ac:dyDescent="0.2">
      <c r="A158" s="20" t="s">
        <v>222</v>
      </c>
      <c r="B158" s="107"/>
      <c r="C158" s="18">
        <v>51738.464699999997</v>
      </c>
      <c r="D158" s="18">
        <v>1E-4</v>
      </c>
      <c r="E158" s="154">
        <f t="shared" si="41"/>
        <v>13562.566197946875</v>
      </c>
      <c r="F158" s="154">
        <f t="shared" si="42"/>
        <v>13562.5</v>
      </c>
      <c r="G158" s="154">
        <f t="shared" si="35"/>
        <v>3.8574999998672865E-2</v>
      </c>
      <c r="J158" s="154">
        <f t="shared" si="47"/>
        <v>3.8574999998672865E-2</v>
      </c>
      <c r="P158" s="154">
        <f t="shared" si="43"/>
        <v>5.126456983432677E-3</v>
      </c>
      <c r="Q158" s="182">
        <f t="shared" si="44"/>
        <v>36719.964699999997</v>
      </c>
      <c r="R158" s="154">
        <f t="shared" si="45"/>
        <v>1.1188050298423732E-3</v>
      </c>
      <c r="S158" s="156">
        <v>1</v>
      </c>
      <c r="T158" s="154">
        <f t="shared" si="46"/>
        <v>1.1188050298423732E-3</v>
      </c>
      <c r="U158" s="154">
        <f t="shared" si="36"/>
        <v>3.3448543015240188E-2</v>
      </c>
    </row>
    <row r="159" spans="1:23" ht="12.95" customHeight="1" x14ac:dyDescent="0.2">
      <c r="A159" s="184" t="s">
        <v>38</v>
      </c>
      <c r="B159" s="107"/>
      <c r="C159" s="18">
        <v>51742.833830000003</v>
      </c>
      <c r="D159" s="18">
        <v>1.7000000000000001E-4</v>
      </c>
      <c r="E159" s="154">
        <f t="shared" si="41"/>
        <v>13570.063992778727</v>
      </c>
      <c r="F159" s="154">
        <f t="shared" si="42"/>
        <v>13570</v>
      </c>
      <c r="G159" s="154">
        <f t="shared" si="35"/>
        <v>3.7290000007487833E-2</v>
      </c>
      <c r="K159" s="154">
        <f t="shared" ref="K159:K166" si="48">G159</f>
        <v>3.7290000007487833E-2</v>
      </c>
      <c r="O159" s="154">
        <f t="shared" ref="O159:O222" ca="1" si="49">+C$11+C$12*F159</f>
        <v>3.6046193646577449E-2</v>
      </c>
      <c r="P159" s="154">
        <f t="shared" si="43"/>
        <v>5.1373876798216159E-3</v>
      </c>
      <c r="Q159" s="182">
        <f t="shared" si="44"/>
        <v>36724.333830000003</v>
      </c>
      <c r="R159" s="154">
        <f t="shared" si="45"/>
        <v>1.0337904794931936E-3</v>
      </c>
      <c r="S159" s="156">
        <v>1</v>
      </c>
      <c r="T159" s="154">
        <f t="shared" si="46"/>
        <v>1.0337904794931936E-3</v>
      </c>
      <c r="U159" s="154">
        <f t="shared" si="36"/>
        <v>3.2152612327666218E-2</v>
      </c>
    </row>
    <row r="160" spans="1:23" ht="12.95" customHeight="1" x14ac:dyDescent="0.2">
      <c r="A160" s="171" t="s">
        <v>497</v>
      </c>
      <c r="B160" s="170" t="s">
        <v>57</v>
      </c>
      <c r="C160" s="183">
        <v>52146.666700000002</v>
      </c>
      <c r="D160" s="183" t="s">
        <v>172</v>
      </c>
      <c r="E160" s="154">
        <f t="shared" si="41"/>
        <v>14263.075188511853</v>
      </c>
      <c r="F160" s="154">
        <f t="shared" si="42"/>
        <v>14263</v>
      </c>
      <c r="G160" s="154">
        <f t="shared" si="35"/>
        <v>4.381400000420399E-2</v>
      </c>
      <c r="K160" s="154">
        <f t="shared" si="48"/>
        <v>4.381400000420399E-2</v>
      </c>
      <c r="O160" s="154">
        <f t="shared" ca="1" si="49"/>
        <v>3.9375041458436538E-2</v>
      </c>
      <c r="P160" s="154">
        <f t="shared" si="43"/>
        <v>6.2089650556449057E-3</v>
      </c>
      <c r="Q160" s="182">
        <f t="shared" si="44"/>
        <v>37128.166700000002</v>
      </c>
      <c r="R160" s="154">
        <f t="shared" si="45"/>
        <v>1.4141386534823504E-3</v>
      </c>
      <c r="S160" s="156">
        <v>1</v>
      </c>
      <c r="T160" s="154">
        <f t="shared" si="46"/>
        <v>1.4141386534823504E-3</v>
      </c>
      <c r="U160" s="154">
        <f t="shared" si="36"/>
        <v>3.7605034948559088E-2</v>
      </c>
      <c r="V160" s="154">
        <f>W$3+W$4*(F160-30000)+W$5*SIN(RADIANS(W$6*(F160-30000)+W$7))</f>
        <v>-9.8622704452436295E-3</v>
      </c>
      <c r="W160" s="154">
        <f>+(U160-V160)^2</f>
        <v>2.2531450813485323E-3</v>
      </c>
    </row>
    <row r="161" spans="1:23" ht="12.95" customHeight="1" x14ac:dyDescent="0.2">
      <c r="A161" s="18" t="s">
        <v>64</v>
      </c>
      <c r="B161" s="102" t="s">
        <v>58</v>
      </c>
      <c r="C161" s="103">
        <v>52471.529600000002</v>
      </c>
      <c r="D161" s="103">
        <v>2.9999999999999997E-4</v>
      </c>
      <c r="E161" s="154">
        <f t="shared" si="41"/>
        <v>14820.567268783407</v>
      </c>
      <c r="F161" s="154">
        <f t="shared" si="42"/>
        <v>14820.5</v>
      </c>
      <c r="G161" s="154">
        <f t="shared" si="35"/>
        <v>3.9199000006192364E-2</v>
      </c>
      <c r="K161" s="154">
        <f t="shared" si="48"/>
        <v>3.9199000006192364E-2</v>
      </c>
      <c r="O161" s="154">
        <f t="shared" ca="1" si="49"/>
        <v>4.2053010657731538E-2</v>
      </c>
      <c r="P161" s="154">
        <f t="shared" si="43"/>
        <v>7.1594574760109608E-3</v>
      </c>
      <c r="Q161" s="182">
        <f t="shared" si="44"/>
        <v>37453.029600000002</v>
      </c>
      <c r="R161" s="154">
        <f t="shared" si="45"/>
        <v>1.0265322855433029E-3</v>
      </c>
      <c r="S161" s="156">
        <v>1</v>
      </c>
      <c r="T161" s="154">
        <f t="shared" si="46"/>
        <v>1.0265322855433029E-3</v>
      </c>
      <c r="U161" s="154">
        <f t="shared" si="36"/>
        <v>3.2039542530181403E-2</v>
      </c>
    </row>
    <row r="162" spans="1:23" ht="12.95" customHeight="1" x14ac:dyDescent="0.2">
      <c r="A162" s="171" t="s">
        <v>497</v>
      </c>
      <c r="B162" s="170" t="s">
        <v>57</v>
      </c>
      <c r="C162" s="183">
        <v>52500.372900000002</v>
      </c>
      <c r="D162" s="183" t="s">
        <v>172</v>
      </c>
      <c r="E162" s="154">
        <f t="shared" si="41"/>
        <v>14870.064799338286</v>
      </c>
      <c r="F162" s="154">
        <f t="shared" si="42"/>
        <v>14870</v>
      </c>
      <c r="G162" s="154">
        <f t="shared" si="35"/>
        <v>3.7760000006528571E-2</v>
      </c>
      <c r="K162" s="154">
        <f t="shared" si="48"/>
        <v>3.7760000006528571E-2</v>
      </c>
      <c r="O162" s="154">
        <f t="shared" ca="1" si="49"/>
        <v>4.2290785501435765E-2</v>
      </c>
      <c r="P162" s="154">
        <f t="shared" si="43"/>
        <v>7.2476625044634486E-3</v>
      </c>
      <c r="Q162" s="182">
        <f t="shared" si="44"/>
        <v>37481.872900000002</v>
      </c>
      <c r="R162" s="154">
        <f t="shared" si="45"/>
        <v>9.3100273983992966E-4</v>
      </c>
      <c r="S162" s="156">
        <v>1</v>
      </c>
      <c r="T162" s="154">
        <f t="shared" si="46"/>
        <v>9.3100273983992966E-4</v>
      </c>
      <c r="U162" s="154">
        <f t="shared" si="36"/>
        <v>3.0512337502065123E-2</v>
      </c>
      <c r="V162" s="154">
        <f>W$3+W$4*(F162-30000)+W$5*SIN(RADIANS(W$6*(F162-30000)+W$7))</f>
        <v>-1.8362486777323613E-2</v>
      </c>
      <c r="W162" s="154">
        <f>+(U162-V162)^2</f>
        <v>2.3887484483411264E-3</v>
      </c>
    </row>
    <row r="163" spans="1:23" ht="12.95" customHeight="1" x14ac:dyDescent="0.2">
      <c r="A163" s="171" t="s">
        <v>497</v>
      </c>
      <c r="B163" s="170" t="s">
        <v>57</v>
      </c>
      <c r="C163" s="183">
        <v>52533.587800000001</v>
      </c>
      <c r="D163" s="183" t="s">
        <v>172</v>
      </c>
      <c r="E163" s="154">
        <f t="shared" si="41"/>
        <v>14927.064363452904</v>
      </c>
      <c r="F163" s="154">
        <f t="shared" si="42"/>
        <v>14927</v>
      </c>
      <c r="G163" s="154">
        <f t="shared" si="35"/>
        <v>3.7506000000576023E-2</v>
      </c>
      <c r="K163" s="154">
        <f t="shared" si="48"/>
        <v>3.7506000000576023E-2</v>
      </c>
      <c r="O163" s="154">
        <f t="shared" ca="1" si="49"/>
        <v>4.2564586836610324E-2</v>
      </c>
      <c r="P163" s="154">
        <f t="shared" si="43"/>
        <v>7.3500020008639873E-3</v>
      </c>
      <c r="Q163" s="182">
        <f t="shared" si="44"/>
        <v>37515.087800000001</v>
      </c>
      <c r="R163" s="154">
        <f t="shared" si="45"/>
        <v>9.0938421535863626E-4</v>
      </c>
      <c r="S163" s="156">
        <v>1</v>
      </c>
      <c r="T163" s="154">
        <f t="shared" si="46"/>
        <v>9.0938421535863626E-4</v>
      </c>
      <c r="U163" s="154">
        <f t="shared" si="36"/>
        <v>3.0155997999712036E-2</v>
      </c>
      <c r="V163" s="154">
        <f>W$3+W$4*(F163-30000)+W$5*SIN(RADIANS(W$6*(F163-30000)+W$7))</f>
        <v>-1.8797569823937293E-2</v>
      </c>
      <c r="W163" s="154">
        <f>+(U163-V163)^2</f>
        <v>2.3964518026646352E-3</v>
      </c>
    </row>
    <row r="164" spans="1:23" ht="12.95" customHeight="1" x14ac:dyDescent="0.2">
      <c r="A164" s="20" t="s">
        <v>77</v>
      </c>
      <c r="B164" s="102" t="s">
        <v>57</v>
      </c>
      <c r="C164" s="103">
        <v>52727.637799999997</v>
      </c>
      <c r="D164" s="103">
        <v>2.0000000000000001E-4</v>
      </c>
      <c r="E164" s="154">
        <f t="shared" si="41"/>
        <v>15260.070496737722</v>
      </c>
      <c r="F164" s="154">
        <f t="shared" si="42"/>
        <v>15260</v>
      </c>
      <c r="G164" s="154">
        <f t="shared" si="35"/>
        <v>4.1079999995417893E-2</v>
      </c>
      <c r="K164" s="154">
        <f t="shared" si="48"/>
        <v>4.1079999995417893E-2</v>
      </c>
      <c r="O164" s="154">
        <f t="shared" ca="1" si="49"/>
        <v>4.4164163057893252E-2</v>
      </c>
      <c r="P164" s="154">
        <f t="shared" si="43"/>
        <v>7.9643546936790412E-3</v>
      </c>
      <c r="Q164" s="182">
        <f t="shared" si="44"/>
        <v>37709.137799999997</v>
      </c>
      <c r="R164" s="154">
        <f t="shared" si="45"/>
        <v>1.0966459637505787E-3</v>
      </c>
      <c r="S164" s="156">
        <v>1</v>
      </c>
      <c r="T164" s="154">
        <f t="shared" si="46"/>
        <v>1.0966459637505787E-3</v>
      </c>
      <c r="U164" s="154">
        <f t="shared" si="36"/>
        <v>3.3115645301738855E-2</v>
      </c>
    </row>
    <row r="165" spans="1:23" ht="12.95" customHeight="1" x14ac:dyDescent="0.2">
      <c r="A165" s="171" t="s">
        <v>497</v>
      </c>
      <c r="B165" s="170" t="s">
        <v>57</v>
      </c>
      <c r="C165" s="183">
        <v>52886.721400000002</v>
      </c>
      <c r="D165" s="183" t="s">
        <v>172</v>
      </c>
      <c r="E165" s="154">
        <f t="shared" si="41"/>
        <v>15533.071344483313</v>
      </c>
      <c r="F165" s="154">
        <f t="shared" si="42"/>
        <v>15533</v>
      </c>
      <c r="G165" s="154">
        <f t="shared" si="35"/>
        <v>4.1574000002583489E-2</v>
      </c>
      <c r="K165" s="154">
        <f t="shared" si="48"/>
        <v>4.1574000002583489E-2</v>
      </c>
      <c r="O165" s="154">
        <f t="shared" ca="1" si="49"/>
        <v>4.5475527347413502E-2</v>
      </c>
      <c r="P165" s="154">
        <f t="shared" si="43"/>
        <v>8.4889997475382784E-3</v>
      </c>
      <c r="Q165" s="182">
        <f t="shared" si="44"/>
        <v>37868.221400000002</v>
      </c>
      <c r="R165" s="154">
        <f t="shared" si="45"/>
        <v>1.0946172418763416E-3</v>
      </c>
      <c r="S165" s="156">
        <v>1</v>
      </c>
      <c r="T165" s="154">
        <f t="shared" si="46"/>
        <v>1.0946172418763416E-3</v>
      </c>
      <c r="U165" s="154">
        <f t="shared" si="36"/>
        <v>3.308500025504521E-2</v>
      </c>
      <c r="V165" s="154">
        <f>W$3+W$4*(F165-30000)+W$5*SIN(RADIANS(W$6*(F165-30000)+W$7))</f>
        <v>-1.4987905598103556E-2</v>
      </c>
      <c r="W165" s="154">
        <f>+(U165-V165)^2</f>
        <v>2.3110042771657051E-3</v>
      </c>
    </row>
    <row r="166" spans="1:23" ht="12.95" customHeight="1" x14ac:dyDescent="0.2">
      <c r="A166" s="171" t="s">
        <v>497</v>
      </c>
      <c r="B166" s="170" t="s">
        <v>57</v>
      </c>
      <c r="C166" s="183">
        <v>52889.637600000002</v>
      </c>
      <c r="D166" s="183" t="s">
        <v>172</v>
      </c>
      <c r="E166" s="154">
        <f t="shared" si="41"/>
        <v>15538.075789141312</v>
      </c>
      <c r="F166" s="154">
        <f t="shared" si="42"/>
        <v>15538</v>
      </c>
      <c r="G166" s="154">
        <f t="shared" si="35"/>
        <v>4.4164000006276183E-2</v>
      </c>
      <c r="K166" s="154">
        <f t="shared" si="48"/>
        <v>4.4164000006276183E-2</v>
      </c>
      <c r="O166" s="154">
        <f t="shared" ca="1" si="49"/>
        <v>4.5499545008393733E-2</v>
      </c>
      <c r="P166" s="154">
        <f t="shared" si="43"/>
        <v>8.4987849589388993E-3</v>
      </c>
      <c r="Q166" s="182">
        <f t="shared" si="44"/>
        <v>37871.137600000002</v>
      </c>
      <c r="R166" s="154">
        <f t="shared" si="45"/>
        <v>1.272007564372814E-3</v>
      </c>
      <c r="S166" s="156">
        <v>1</v>
      </c>
      <c r="T166" s="154">
        <f t="shared" si="46"/>
        <v>1.272007564372814E-3</v>
      </c>
      <c r="U166" s="154">
        <f t="shared" si="36"/>
        <v>3.5665215047337287E-2</v>
      </c>
      <c r="V166" s="154">
        <f>W$3+W$4*(F166-30000)+W$5*SIN(RADIANS(W$6*(F166-30000)+W$7))</f>
        <v>-1.4905842754464802E-2</v>
      </c>
      <c r="W166" s="154">
        <f>+(U166-V166)^2</f>
        <v>2.5574318871932076E-3</v>
      </c>
    </row>
    <row r="167" spans="1:23" ht="12.95" customHeight="1" x14ac:dyDescent="0.2">
      <c r="A167" s="20" t="s">
        <v>66</v>
      </c>
      <c r="B167" s="102"/>
      <c r="C167" s="18">
        <v>52898.381300000001</v>
      </c>
      <c r="D167" s="18">
        <v>4.0000000000000002E-4</v>
      </c>
      <c r="E167" s="154">
        <f t="shared" si="41"/>
        <v>15553.080714302881</v>
      </c>
      <c r="F167" s="154">
        <f t="shared" si="42"/>
        <v>15553</v>
      </c>
      <c r="G167" s="154">
        <f t="shared" si="35"/>
        <v>4.7034000002895482E-2</v>
      </c>
      <c r="J167" s="154">
        <f>G167</f>
        <v>4.7034000002895482E-2</v>
      </c>
      <c r="O167" s="154">
        <f t="shared" ca="1" si="49"/>
        <v>4.5571597991334395E-2</v>
      </c>
      <c r="P167" s="154">
        <f t="shared" si="43"/>
        <v>8.5281786494638481E-3</v>
      </c>
      <c r="Q167" s="182">
        <f t="shared" si="44"/>
        <v>37879.881300000001</v>
      </c>
      <c r="R167" s="154">
        <f t="shared" si="45"/>
        <v>1.4826982781023916E-3</v>
      </c>
      <c r="S167" s="156">
        <v>1</v>
      </c>
      <c r="T167" s="154">
        <f t="shared" si="46"/>
        <v>1.4826982781023916E-3</v>
      </c>
      <c r="U167" s="154">
        <f t="shared" si="36"/>
        <v>3.8505821353431634E-2</v>
      </c>
    </row>
    <row r="168" spans="1:23" ht="12.95" customHeight="1" x14ac:dyDescent="0.2">
      <c r="A168" s="18" t="s">
        <v>65</v>
      </c>
      <c r="B168" s="102" t="s">
        <v>57</v>
      </c>
      <c r="C168" s="103">
        <v>52914.113499999999</v>
      </c>
      <c r="D168" s="103">
        <v>1E-4</v>
      </c>
      <c r="E168" s="154">
        <f t="shared" si="41"/>
        <v>15580.078493689962</v>
      </c>
      <c r="F168" s="154">
        <f t="shared" si="42"/>
        <v>15580</v>
      </c>
      <c r="G168" s="154">
        <f t="shared" si="35"/>
        <v>4.5740000001387671E-2</v>
      </c>
      <c r="K168" s="154">
        <f t="shared" ref="K168:K174" si="50">G168</f>
        <v>4.5740000001387671E-2</v>
      </c>
      <c r="O168" s="154">
        <f t="shared" ca="1" si="49"/>
        <v>4.5701293360627615E-2</v>
      </c>
      <c r="P168" s="154">
        <f t="shared" si="43"/>
        <v>8.5812311453100261E-3</v>
      </c>
      <c r="Q168" s="182">
        <f t="shared" si="44"/>
        <v>37895.613499999999</v>
      </c>
      <c r="R168" s="154">
        <f t="shared" si="45"/>
        <v>1.3807741028994062E-3</v>
      </c>
      <c r="S168" s="156">
        <v>1</v>
      </c>
      <c r="T168" s="154">
        <f t="shared" si="46"/>
        <v>1.3807741028994062E-3</v>
      </c>
      <c r="U168" s="154">
        <f t="shared" si="36"/>
        <v>3.7158768856077648E-2</v>
      </c>
    </row>
    <row r="169" spans="1:23" ht="12.95" customHeight="1" x14ac:dyDescent="0.2">
      <c r="A169" s="171" t="s">
        <v>497</v>
      </c>
      <c r="B169" s="170" t="s">
        <v>57</v>
      </c>
      <c r="C169" s="183">
        <v>53189.749300000003</v>
      </c>
      <c r="D169" s="183" t="s">
        <v>172</v>
      </c>
      <c r="E169" s="154">
        <f t="shared" si="41"/>
        <v>16053.092726892079</v>
      </c>
      <c r="F169" s="154">
        <f t="shared" si="42"/>
        <v>16053</v>
      </c>
      <c r="G169" s="154">
        <f t="shared" si="35"/>
        <v>5.4034000007959548E-2</v>
      </c>
      <c r="K169" s="154">
        <f t="shared" si="50"/>
        <v>5.4034000007959548E-2</v>
      </c>
      <c r="O169" s="154">
        <f t="shared" ca="1" si="49"/>
        <v>4.7973364089356832E-2</v>
      </c>
      <c r="P169" s="154">
        <f t="shared" si="43"/>
        <v>9.5406333442788586E-3</v>
      </c>
      <c r="Q169" s="182">
        <f t="shared" si="44"/>
        <v>38171.249300000003</v>
      </c>
      <c r="R169" s="154">
        <f t="shared" si="45"/>
        <v>1.9796596770687317E-3</v>
      </c>
      <c r="S169" s="156">
        <v>1</v>
      </c>
      <c r="T169" s="154">
        <f t="shared" si="46"/>
        <v>1.9796596770687317E-3</v>
      </c>
      <c r="U169" s="154">
        <f t="shared" si="36"/>
        <v>4.4493366663680686E-2</v>
      </c>
      <c r="V169" s="154">
        <f t="shared" ref="V169:V232" si="51">W$3+W$4*(F169-30000)+W$5*SIN(RADIANS(W$6*(F169-30000)+W$7))</f>
        <v>-7.1448820445736676E-3</v>
      </c>
      <c r="W169" s="154">
        <f t="shared" ref="W169:W232" si="52">+(U169-V169)^2</f>
        <v>2.6665087296555328E-3</v>
      </c>
    </row>
    <row r="170" spans="1:23" ht="12.95" customHeight="1" x14ac:dyDescent="0.2">
      <c r="A170" s="171" t="s">
        <v>687</v>
      </c>
      <c r="B170" s="170" t="s">
        <v>57</v>
      </c>
      <c r="C170" s="183">
        <v>53200.236799999999</v>
      </c>
      <c r="D170" s="183" t="s">
        <v>172</v>
      </c>
      <c r="E170" s="154">
        <f t="shared" si="41"/>
        <v>16071.090159630152</v>
      </c>
      <c r="F170" s="154">
        <f t="shared" si="42"/>
        <v>16071</v>
      </c>
      <c r="G170" s="154">
        <f t="shared" si="35"/>
        <v>5.2538000003551133E-2</v>
      </c>
      <c r="K170" s="154">
        <f t="shared" si="50"/>
        <v>5.2538000003551133E-2</v>
      </c>
      <c r="O170" s="154">
        <f t="shared" ca="1" si="49"/>
        <v>4.8059827668885641E-2</v>
      </c>
      <c r="P170" s="154">
        <f t="shared" si="43"/>
        <v>9.5782645038137611E-3</v>
      </c>
      <c r="Q170" s="182">
        <f t="shared" si="44"/>
        <v>38181.736799999999</v>
      </c>
      <c r="R170" s="154">
        <f t="shared" si="45"/>
        <v>1.8455388742073956E-3</v>
      </c>
      <c r="S170" s="156">
        <v>1</v>
      </c>
      <c r="T170" s="154">
        <f t="shared" si="46"/>
        <v>1.8455388742073956E-3</v>
      </c>
      <c r="U170" s="154">
        <f t="shared" si="36"/>
        <v>4.2959735499737375E-2</v>
      </c>
      <c r="V170" s="154">
        <f t="shared" si="51"/>
        <v>-6.9937562886474422E-3</v>
      </c>
      <c r="W170" s="154">
        <f t="shared" si="52"/>
        <v>2.4953513418522295E-3</v>
      </c>
    </row>
    <row r="171" spans="1:23" ht="12.95" customHeight="1" x14ac:dyDescent="0.2">
      <c r="A171" s="171" t="s">
        <v>1185</v>
      </c>
      <c r="B171" s="170" t="s">
        <v>58</v>
      </c>
      <c r="C171" s="183">
        <v>53256.4735</v>
      </c>
      <c r="D171" s="183" t="s">
        <v>172</v>
      </c>
      <c r="E171" s="154">
        <f t="shared" si="41"/>
        <v>16167.597070301108</v>
      </c>
      <c r="F171" s="154">
        <f t="shared" si="42"/>
        <v>16167.5</v>
      </c>
      <c r="G171" s="154">
        <f t="shared" si="35"/>
        <v>5.656499999895459E-2</v>
      </c>
      <c r="K171" s="154">
        <f t="shared" si="50"/>
        <v>5.656499999895459E-2</v>
      </c>
      <c r="O171" s="154">
        <f t="shared" ca="1" si="49"/>
        <v>4.8523368525803967E-2</v>
      </c>
      <c r="P171" s="154">
        <f t="shared" si="43"/>
        <v>9.7814109774132067E-3</v>
      </c>
      <c r="Q171" s="182">
        <f t="shared" si="44"/>
        <v>38237.9735</v>
      </c>
      <c r="R171" s="154">
        <f t="shared" si="45"/>
        <v>2.188704201736487E-3</v>
      </c>
      <c r="S171" s="156">
        <v>1</v>
      </c>
      <c r="T171" s="154">
        <f t="shared" si="46"/>
        <v>2.188704201736487E-3</v>
      </c>
      <c r="U171" s="154">
        <f t="shared" si="36"/>
        <v>4.678358902154138E-2</v>
      </c>
      <c r="V171" s="154">
        <f t="shared" si="51"/>
        <v>-6.4176926488032646E-3</v>
      </c>
      <c r="W171" s="154">
        <f t="shared" si="52"/>
        <v>2.8303763713673491E-3</v>
      </c>
    </row>
    <row r="172" spans="1:23" ht="12.95" customHeight="1" x14ac:dyDescent="0.2">
      <c r="A172" s="171" t="s">
        <v>696</v>
      </c>
      <c r="B172" s="170" t="s">
        <v>57</v>
      </c>
      <c r="C172" s="183">
        <v>53259.674299999999</v>
      </c>
      <c r="D172" s="183" t="s">
        <v>172</v>
      </c>
      <c r="E172" s="154">
        <f t="shared" si="41"/>
        <v>16173.089912514031</v>
      </c>
      <c r="F172" s="154">
        <f t="shared" si="42"/>
        <v>16173</v>
      </c>
      <c r="G172" s="154">
        <f t="shared" si="35"/>
        <v>5.239399999845773E-2</v>
      </c>
      <c r="K172" s="154">
        <f t="shared" si="50"/>
        <v>5.239399999845773E-2</v>
      </c>
      <c r="O172" s="154">
        <f t="shared" ca="1" si="49"/>
        <v>4.8549787952882215E-2</v>
      </c>
      <c r="P172" s="154">
        <f t="shared" si="43"/>
        <v>9.7930604391601415E-3</v>
      </c>
      <c r="Q172" s="182">
        <f t="shared" si="44"/>
        <v>38241.174299999999</v>
      </c>
      <c r="R172" s="154">
        <f t="shared" si="45"/>
        <v>1.814840051334926E-3</v>
      </c>
      <c r="S172" s="156">
        <v>1</v>
      </c>
      <c r="T172" s="154">
        <f t="shared" si="46"/>
        <v>1.814840051334926E-3</v>
      </c>
      <c r="U172" s="154">
        <f t="shared" si="36"/>
        <v>4.2600939559297585E-2</v>
      </c>
      <c r="V172" s="154">
        <f t="shared" si="51"/>
        <v>-6.3972023443022268E-3</v>
      </c>
      <c r="W172" s="154">
        <f t="shared" si="52"/>
        <v>2.4008179100053042E-3</v>
      </c>
    </row>
    <row r="173" spans="1:23" ht="12.95" customHeight="1" x14ac:dyDescent="0.2">
      <c r="A173" s="185" t="s">
        <v>234</v>
      </c>
      <c r="B173" s="186" t="s">
        <v>57</v>
      </c>
      <c r="C173" s="187">
        <v>53283.5671</v>
      </c>
      <c r="D173" s="187">
        <v>2.0000000000000001E-4</v>
      </c>
      <c r="E173" s="154">
        <f t="shared" si="41"/>
        <v>16214.091968382871</v>
      </c>
      <c r="F173" s="154">
        <f t="shared" si="42"/>
        <v>16214</v>
      </c>
      <c r="G173" s="154">
        <f t="shared" si="35"/>
        <v>5.3592000003845897E-2</v>
      </c>
      <c r="K173" s="154">
        <f t="shared" si="50"/>
        <v>5.3592000003845897E-2</v>
      </c>
      <c r="O173" s="154">
        <f t="shared" ca="1" si="49"/>
        <v>4.8746732772920048E-2</v>
      </c>
      <c r="P173" s="154">
        <f t="shared" si="43"/>
        <v>9.8801437292069146E-3</v>
      </c>
      <c r="Q173" s="182">
        <f t="shared" si="44"/>
        <v>38265.0671</v>
      </c>
      <c r="R173" s="154">
        <f t="shared" si="45"/>
        <v>1.9107263789746956E-3</v>
      </c>
      <c r="S173" s="156">
        <v>1</v>
      </c>
      <c r="T173" s="154">
        <f t="shared" si="46"/>
        <v>1.9107263789746956E-3</v>
      </c>
      <c r="U173" s="154">
        <f t="shared" si="36"/>
        <v>4.3711856274638985E-2</v>
      </c>
      <c r="V173" s="154">
        <f t="shared" si="51"/>
        <v>-6.287638474851893E-3</v>
      </c>
      <c r="W173" s="154">
        <f t="shared" si="52"/>
        <v>2.4999494752043659E-3</v>
      </c>
    </row>
    <row r="174" spans="1:23" ht="12.95" customHeight="1" x14ac:dyDescent="0.2">
      <c r="A174" s="171" t="s">
        <v>696</v>
      </c>
      <c r="B174" s="170" t="s">
        <v>57</v>
      </c>
      <c r="C174" s="183">
        <v>53322.608099999998</v>
      </c>
      <c r="D174" s="183" t="s">
        <v>172</v>
      </c>
      <c r="E174" s="154">
        <f t="shared" si="41"/>
        <v>16281.089610483215</v>
      </c>
      <c r="F174" s="154">
        <f t="shared" si="42"/>
        <v>16281</v>
      </c>
      <c r="G174" s="154">
        <f t="shared" si="35"/>
        <v>5.2217999997083098E-2</v>
      </c>
      <c r="K174" s="154">
        <f t="shared" si="50"/>
        <v>5.2217999997083098E-2</v>
      </c>
      <c r="O174" s="154">
        <f t="shared" ca="1" si="49"/>
        <v>4.9068569430055053E-2</v>
      </c>
      <c r="P174" s="154">
        <f t="shared" si="43"/>
        <v>1.0023368487552312E-2</v>
      </c>
      <c r="Q174" s="182">
        <f t="shared" si="44"/>
        <v>38304.108099999998</v>
      </c>
      <c r="R174" s="154">
        <f t="shared" si="45"/>
        <v>1.7803869282250885E-3</v>
      </c>
      <c r="S174" s="156">
        <v>1</v>
      </c>
      <c r="T174" s="154">
        <f t="shared" si="46"/>
        <v>1.7803869282250885E-3</v>
      </c>
      <c r="U174" s="154">
        <f t="shared" si="36"/>
        <v>4.2194631509530789E-2</v>
      </c>
      <c r="V174" s="154">
        <f t="shared" si="51"/>
        <v>-6.2737864465401087E-3</v>
      </c>
      <c r="W174" s="154">
        <f t="shared" si="52"/>
        <v>2.3491875391643754E-3</v>
      </c>
    </row>
    <row r="175" spans="1:23" ht="12.95" customHeight="1" x14ac:dyDescent="0.2">
      <c r="A175" s="20" t="s">
        <v>81</v>
      </c>
      <c r="B175" s="107" t="s">
        <v>58</v>
      </c>
      <c r="C175" s="18">
        <v>53517.523500000003</v>
      </c>
      <c r="D175" s="18">
        <v>2.9999999999999997E-4</v>
      </c>
      <c r="E175" s="154">
        <f t="shared" si="41"/>
        <v>16615.580843009197</v>
      </c>
      <c r="F175" s="154">
        <f t="shared" si="42"/>
        <v>16615.5</v>
      </c>
      <c r="G175" s="154">
        <f t="shared" si="35"/>
        <v>4.7109000006457791E-2</v>
      </c>
      <c r="J175" s="154">
        <f>G175</f>
        <v>4.7109000006457791E-2</v>
      </c>
      <c r="O175" s="154">
        <f t="shared" ca="1" si="49"/>
        <v>5.0675350949632061E-2</v>
      </c>
      <c r="P175" s="154">
        <f t="shared" si="43"/>
        <v>1.0755460207096449E-2</v>
      </c>
      <c r="Q175" s="182">
        <f t="shared" si="44"/>
        <v>38499.023500000003</v>
      </c>
      <c r="R175" s="154">
        <f t="shared" si="45"/>
        <v>1.3215798559437493E-3</v>
      </c>
      <c r="S175" s="156">
        <v>1</v>
      </c>
      <c r="T175" s="154">
        <f t="shared" si="46"/>
        <v>1.3215798559437493E-3</v>
      </c>
      <c r="U175" s="154">
        <f t="shared" si="36"/>
        <v>3.6353539799361345E-2</v>
      </c>
      <c r="V175" s="154">
        <f t="shared" si="51"/>
        <v>-8.9941146058385973E-3</v>
      </c>
      <c r="W175" s="154">
        <f t="shared" si="52"/>
        <v>2.0564097600534498E-3</v>
      </c>
    </row>
    <row r="176" spans="1:23" ht="12.95" customHeight="1" x14ac:dyDescent="0.2">
      <c r="A176" s="20" t="s">
        <v>76</v>
      </c>
      <c r="B176" s="102" t="s">
        <v>57</v>
      </c>
      <c r="C176" s="103">
        <v>53520.438900000001</v>
      </c>
      <c r="D176" s="103">
        <v>1E-4</v>
      </c>
      <c r="E176" s="154">
        <f t="shared" si="41"/>
        <v>16620.583914799859</v>
      </c>
      <c r="F176" s="154">
        <f t="shared" si="42"/>
        <v>16620.5</v>
      </c>
      <c r="G176" s="154">
        <f t="shared" si="35"/>
        <v>4.8899000001256354E-2</v>
      </c>
      <c r="K176" s="154">
        <f>G176</f>
        <v>4.8899000001256354E-2</v>
      </c>
      <c r="O176" s="154">
        <f t="shared" ca="1" si="49"/>
        <v>5.0699368610612291E-2</v>
      </c>
      <c r="P176" s="154">
        <f t="shared" si="43"/>
        <v>1.0766618617488479E-2</v>
      </c>
      <c r="Q176" s="182">
        <f t="shared" si="44"/>
        <v>38501.938900000001</v>
      </c>
      <c r="R176" s="154">
        <f t="shared" si="45"/>
        <v>1.4540785099971265E-3</v>
      </c>
      <c r="S176" s="156">
        <v>1</v>
      </c>
      <c r="T176" s="154">
        <f t="shared" si="46"/>
        <v>1.4540785099971265E-3</v>
      </c>
      <c r="U176" s="154">
        <f t="shared" si="36"/>
        <v>3.8132381383767872E-2</v>
      </c>
      <c r="V176" s="154">
        <f t="shared" si="51"/>
        <v>-9.0628435720350106E-3</v>
      </c>
      <c r="W176" s="154">
        <f t="shared" si="52"/>
        <v>2.227389258628839E-3</v>
      </c>
    </row>
    <row r="177" spans="1:24" ht="12.95" customHeight="1" x14ac:dyDescent="0.2">
      <c r="A177" s="188" t="s">
        <v>1193</v>
      </c>
      <c r="B177" s="189" t="s">
        <v>57</v>
      </c>
      <c r="C177" s="188">
        <v>53532.341899999999</v>
      </c>
      <c r="D177" s="188">
        <v>2.9999999999999997E-4</v>
      </c>
      <c r="E177" s="154">
        <f t="shared" si="41"/>
        <v>16641.010464681276</v>
      </c>
      <c r="F177" s="154">
        <f t="shared" si="42"/>
        <v>16641</v>
      </c>
      <c r="O177" s="154">
        <f t="shared" ca="1" si="49"/>
        <v>5.0797841020631201E-2</v>
      </c>
      <c r="P177" s="154">
        <f t="shared" si="43"/>
        <v>1.0812434413238762E-2</v>
      </c>
      <c r="Q177" s="182">
        <f t="shared" si="44"/>
        <v>38513.841899999999</v>
      </c>
      <c r="R177" s="154">
        <f>+(P177-X177)^2</f>
        <v>2.2225891855407774E-5</v>
      </c>
      <c r="S177" s="156">
        <v>1</v>
      </c>
      <c r="T177" s="154">
        <f t="shared" si="46"/>
        <v>2.2225891855407774E-5</v>
      </c>
      <c r="U177" s="154">
        <f>+(X177-P177)</f>
        <v>-4.714434415219685E-3</v>
      </c>
      <c r="V177" s="154">
        <f t="shared" si="51"/>
        <v>-9.3504200442686529E-3</v>
      </c>
      <c r="W177" s="154">
        <f t="shared" si="52"/>
        <v>2.1492362752748555E-5</v>
      </c>
      <c r="X177" s="154">
        <f>C177-(C$7+C$8*F177)</f>
        <v>6.0979999980190769E-3</v>
      </c>
    </row>
    <row r="178" spans="1:24" ht="12.95" customHeight="1" x14ac:dyDescent="0.2">
      <c r="A178" s="188" t="s">
        <v>1193</v>
      </c>
      <c r="B178" s="189" t="s">
        <v>57</v>
      </c>
      <c r="C178" s="188">
        <v>53533.507899999997</v>
      </c>
      <c r="D178" s="188">
        <v>2.9999999999999997E-4</v>
      </c>
      <c r="E178" s="154">
        <f t="shared" si="41"/>
        <v>16643.01141882407</v>
      </c>
      <c r="F178" s="154">
        <f t="shared" si="42"/>
        <v>16643</v>
      </c>
      <c r="O178" s="154">
        <f t="shared" ca="1" si="49"/>
        <v>5.0807448085023299E-2</v>
      </c>
      <c r="P178" s="154">
        <f t="shared" si="43"/>
        <v>1.0816909955418955E-2</v>
      </c>
      <c r="Q178" s="182">
        <f t="shared" si="44"/>
        <v>38515.007899999997</v>
      </c>
      <c r="R178" s="154">
        <f>+(P178-X178)^2</f>
        <v>1.7329819321320407E-5</v>
      </c>
      <c r="S178" s="156">
        <v>1</v>
      </c>
      <c r="T178" s="154">
        <f t="shared" si="46"/>
        <v>1.7329819321320407E-5</v>
      </c>
      <c r="U178" s="154">
        <f>+(X178-P178)</f>
        <v>-4.1629099583488961E-3</v>
      </c>
      <c r="V178" s="154">
        <f t="shared" si="51"/>
        <v>-9.3789517345110578E-3</v>
      </c>
      <c r="W178" s="154">
        <f t="shared" si="52"/>
        <v>2.7207091810668919E-5</v>
      </c>
      <c r="X178" s="154">
        <f>C178-(C$7+C$8*F178)</f>
        <v>6.6539999970700592E-3</v>
      </c>
    </row>
    <row r="179" spans="1:24" ht="12.95" customHeight="1" x14ac:dyDescent="0.2">
      <c r="A179" s="188" t="s">
        <v>1193</v>
      </c>
      <c r="B179" s="189" t="s">
        <v>58</v>
      </c>
      <c r="C179" s="188">
        <v>53534.382899999997</v>
      </c>
      <c r="D179" s="188">
        <v>1E-4</v>
      </c>
      <c r="E179" s="154">
        <f t="shared" si="41"/>
        <v>16644.512992473254</v>
      </c>
      <c r="F179" s="154">
        <f t="shared" si="42"/>
        <v>16644.5</v>
      </c>
      <c r="O179" s="154">
        <f t="shared" ca="1" si="49"/>
        <v>5.0814653383317365E-2</v>
      </c>
      <c r="P179" s="154">
        <f t="shared" si="43"/>
        <v>1.0820267278039763E-2</v>
      </c>
      <c r="Q179" s="182">
        <f t="shared" si="44"/>
        <v>38515.882899999997</v>
      </c>
      <c r="R179" s="154">
        <f>+(P179-X179)^2</f>
        <v>1.055773783168141E-5</v>
      </c>
      <c r="S179" s="156">
        <v>1</v>
      </c>
      <c r="T179" s="154">
        <f t="shared" si="46"/>
        <v>1.055773783168141E-5</v>
      </c>
      <c r="U179" s="154">
        <f>+(X179-P179)</f>
        <v>-3.2492672761226353E-3</v>
      </c>
      <c r="V179" s="154">
        <f t="shared" si="51"/>
        <v>-9.4004036278887652E-3</v>
      </c>
      <c r="W179" s="154">
        <f t="shared" si="52"/>
        <v>3.7836478418018731E-5</v>
      </c>
      <c r="X179" s="154">
        <f>C179-(C$7+C$8*F179)</f>
        <v>7.5710000019171275E-3</v>
      </c>
    </row>
    <row r="180" spans="1:24" ht="12.95" customHeight="1" x14ac:dyDescent="0.2">
      <c r="A180" s="18" t="s">
        <v>221</v>
      </c>
      <c r="B180" s="107" t="s">
        <v>57</v>
      </c>
      <c r="C180" s="18">
        <v>53547.54</v>
      </c>
      <c r="D180" s="18">
        <v>4.0000000000000001E-3</v>
      </c>
      <c r="E180" s="154">
        <f t="shared" si="41"/>
        <v>16667.091683512899</v>
      </c>
      <c r="F180" s="154">
        <f t="shared" si="42"/>
        <v>16667</v>
      </c>
      <c r="G180" s="154">
        <f t="shared" ref="G180:G243" si="53">C180-(C$7+C$8*F180)</f>
        <v>5.3426000005856622E-2</v>
      </c>
      <c r="K180" s="154">
        <f>G180</f>
        <v>5.3426000005856622E-2</v>
      </c>
      <c r="O180" s="154">
        <f t="shared" ca="1" si="49"/>
        <v>5.0922732857728373E-2</v>
      </c>
      <c r="P180" s="154">
        <f t="shared" si="43"/>
        <v>1.0870695618733352E-2</v>
      </c>
      <c r="Q180" s="182">
        <f t="shared" si="44"/>
        <v>38529.040000000001</v>
      </c>
      <c r="R180" s="154">
        <f t="shared" ref="R180:R243" si="54">+(P180-G180)^2</f>
        <v>1.8109539314807128E-3</v>
      </c>
      <c r="S180" s="156">
        <v>1</v>
      </c>
      <c r="T180" s="154">
        <f t="shared" si="46"/>
        <v>1.8109539314807128E-3</v>
      </c>
      <c r="U180" s="154">
        <f t="shared" ref="U180:U243" si="55">+(G180-P180)</f>
        <v>4.2555304387123266E-2</v>
      </c>
      <c r="V180" s="154">
        <f t="shared" si="51"/>
        <v>-9.7273811477063613E-3</v>
      </c>
      <c r="W180" s="154">
        <f t="shared" si="52"/>
        <v>2.7334792067338831E-3</v>
      </c>
    </row>
    <row r="181" spans="1:24" ht="12.95" customHeight="1" x14ac:dyDescent="0.2">
      <c r="A181" s="18" t="s">
        <v>82</v>
      </c>
      <c r="B181" s="102" t="s">
        <v>57</v>
      </c>
      <c r="C181" s="108">
        <v>53550.447999999997</v>
      </c>
      <c r="D181" s="103">
        <v>1E-4</v>
      </c>
      <c r="E181" s="154">
        <f t="shared" si="41"/>
        <v>16672.082056280695</v>
      </c>
      <c r="F181" s="154">
        <f t="shared" si="42"/>
        <v>16672</v>
      </c>
      <c r="G181" s="154">
        <f t="shared" si="53"/>
        <v>4.7815999998420011E-2</v>
      </c>
      <c r="K181" s="154">
        <f>G181</f>
        <v>4.7815999998420011E-2</v>
      </c>
      <c r="O181" s="154">
        <f t="shared" ca="1" si="49"/>
        <v>5.0946750518708589E-2</v>
      </c>
      <c r="P181" s="154">
        <f t="shared" si="43"/>
        <v>1.0881919359146685E-2</v>
      </c>
      <c r="Q181" s="182">
        <f t="shared" si="44"/>
        <v>38531.947999999997</v>
      </c>
      <c r="R181" s="154">
        <f t="shared" si="54"/>
        <v>1.3641263126683446E-3</v>
      </c>
      <c r="S181" s="156">
        <v>1</v>
      </c>
      <c r="T181" s="154">
        <f t="shared" si="46"/>
        <v>1.3641263126683446E-3</v>
      </c>
      <c r="U181" s="154">
        <f t="shared" si="55"/>
        <v>3.6934080639273323E-2</v>
      </c>
      <c r="V181" s="154">
        <f t="shared" si="51"/>
        <v>-9.8012906030833478E-3</v>
      </c>
      <c r="W181" s="154">
        <f t="shared" si="52"/>
        <v>2.1841949251608993E-3</v>
      </c>
    </row>
    <row r="182" spans="1:24" ht="12.95" customHeight="1" x14ac:dyDescent="0.2">
      <c r="A182" s="171" t="s">
        <v>696</v>
      </c>
      <c r="B182" s="170" t="s">
        <v>57</v>
      </c>
      <c r="C182" s="183">
        <v>53562.684099999999</v>
      </c>
      <c r="D182" s="183" t="s">
        <v>172</v>
      </c>
      <c r="E182" s="154">
        <f t="shared" si="41"/>
        <v>16693.080233799308</v>
      </c>
      <c r="F182" s="154">
        <f t="shared" si="42"/>
        <v>16693</v>
      </c>
      <c r="G182" s="154">
        <f t="shared" si="53"/>
        <v>4.6754000002692919E-2</v>
      </c>
      <c r="K182" s="154">
        <f>G182</f>
        <v>4.6754000002692919E-2</v>
      </c>
      <c r="O182" s="154">
        <f t="shared" ca="1" si="49"/>
        <v>5.104762469482553E-2</v>
      </c>
      <c r="P182" s="154">
        <f t="shared" si="43"/>
        <v>1.0929128331390658E-2</v>
      </c>
      <c r="Q182" s="182">
        <f t="shared" si="44"/>
        <v>38544.184099999999</v>
      </c>
      <c r="R182" s="154">
        <f t="shared" si="54"/>
        <v>1.2834214302652751E-3</v>
      </c>
      <c r="S182" s="156">
        <v>1</v>
      </c>
      <c r="T182" s="154">
        <f t="shared" si="46"/>
        <v>1.2834214302652751E-3</v>
      </c>
      <c r="U182" s="154">
        <f t="shared" si="55"/>
        <v>3.5824871671302258E-2</v>
      </c>
      <c r="V182" s="154">
        <f t="shared" si="51"/>
        <v>-1.0116152622355417E-2</v>
      </c>
      <c r="W182" s="154">
        <f t="shared" si="52"/>
        <v>2.1105777131504451E-3</v>
      </c>
    </row>
    <row r="183" spans="1:24" ht="12.95" customHeight="1" x14ac:dyDescent="0.2">
      <c r="A183" s="20" t="s">
        <v>81</v>
      </c>
      <c r="B183" s="150"/>
      <c r="C183" s="18">
        <v>53578.419900000001</v>
      </c>
      <c r="D183" s="18">
        <v>2.3E-3</v>
      </c>
      <c r="E183" s="154">
        <f t="shared" si="41"/>
        <v>16720.084191089409</v>
      </c>
      <c r="F183" s="154">
        <f t="shared" si="42"/>
        <v>16720</v>
      </c>
      <c r="G183" s="154">
        <f t="shared" si="53"/>
        <v>4.9060000004828908E-2</v>
      </c>
      <c r="J183" s="154">
        <f>G183</f>
        <v>4.9060000004828908E-2</v>
      </c>
      <c r="O183" s="154">
        <f t="shared" ca="1" si="49"/>
        <v>5.117732006411875E-2</v>
      </c>
      <c r="P183" s="154">
        <f t="shared" si="43"/>
        <v>1.0989989984734379E-2</v>
      </c>
      <c r="Q183" s="182">
        <f t="shared" si="44"/>
        <v>38559.919900000001</v>
      </c>
      <c r="R183" s="154">
        <f t="shared" si="54"/>
        <v>1.4493256629300975E-3</v>
      </c>
      <c r="S183" s="156">
        <v>1</v>
      </c>
      <c r="T183" s="154">
        <f t="shared" si="46"/>
        <v>1.4493256629300975E-3</v>
      </c>
      <c r="U183" s="154">
        <f t="shared" si="55"/>
        <v>3.8070010020094525E-2</v>
      </c>
      <c r="V183" s="154">
        <f t="shared" si="51"/>
        <v>-1.0530164165361323E-2</v>
      </c>
      <c r="W183" s="154">
        <f t="shared" si="52"/>
        <v>2.3619769308566491E-3</v>
      </c>
    </row>
    <row r="184" spans="1:24" ht="12.95" customHeight="1" x14ac:dyDescent="0.2">
      <c r="A184" s="18" t="s">
        <v>82</v>
      </c>
      <c r="B184" s="102" t="s">
        <v>58</v>
      </c>
      <c r="C184" s="103">
        <v>53584.537499999999</v>
      </c>
      <c r="D184" s="103">
        <v>1E-4</v>
      </c>
      <c r="E184" s="154">
        <f t="shared" si="41"/>
        <v>16730.582507610834</v>
      </c>
      <c r="F184" s="154">
        <f t="shared" si="42"/>
        <v>16730.5</v>
      </c>
      <c r="G184" s="154">
        <f t="shared" si="53"/>
        <v>4.8079000000143424E-2</v>
      </c>
      <c r="K184" s="154">
        <f>G184</f>
        <v>4.8079000000143424E-2</v>
      </c>
      <c r="O184" s="154">
        <f t="shared" ca="1" si="49"/>
        <v>5.1227757152177214E-2</v>
      </c>
      <c r="P184" s="154">
        <f t="shared" si="43"/>
        <v>1.1013708354403216E-2</v>
      </c>
      <c r="Q184" s="182">
        <f t="shared" si="44"/>
        <v>38566.037499999999</v>
      </c>
      <c r="R184" s="154">
        <f t="shared" si="54"/>
        <v>1.3738358447837791E-3</v>
      </c>
      <c r="S184" s="156">
        <v>1</v>
      </c>
      <c r="T184" s="154">
        <f t="shared" si="46"/>
        <v>1.3738358447837791E-3</v>
      </c>
      <c r="U184" s="154">
        <f t="shared" si="55"/>
        <v>3.7065291645740212E-2</v>
      </c>
      <c r="V184" s="154">
        <f t="shared" si="51"/>
        <v>-1.0693499493510176E-2</v>
      </c>
      <c r="W184" s="154">
        <f t="shared" si="52"/>
        <v>2.2809021310825411E-3</v>
      </c>
    </row>
    <row r="185" spans="1:24" ht="12.95" customHeight="1" x14ac:dyDescent="0.2">
      <c r="A185" s="18" t="s">
        <v>87</v>
      </c>
      <c r="B185" s="107" t="s">
        <v>58</v>
      </c>
      <c r="C185" s="18">
        <v>53584.538289999997</v>
      </c>
      <c r="D185" s="18" t="s">
        <v>88</v>
      </c>
      <c r="E185" s="154">
        <f t="shared" si="41"/>
        <v>16730.583863317326</v>
      </c>
      <c r="F185" s="154">
        <f t="shared" si="42"/>
        <v>16730.5</v>
      </c>
      <c r="G185" s="154">
        <f t="shared" si="53"/>
        <v>4.8868999998376239E-2</v>
      </c>
      <c r="K185" s="154">
        <f>G185</f>
        <v>4.8868999998376239E-2</v>
      </c>
      <c r="O185" s="154">
        <f t="shared" ca="1" si="49"/>
        <v>5.1227757152177214E-2</v>
      </c>
      <c r="P185" s="154">
        <f t="shared" si="43"/>
        <v>1.1013708354403216E-2</v>
      </c>
      <c r="Q185" s="182">
        <f t="shared" si="44"/>
        <v>38566.038289999997</v>
      </c>
      <c r="R185" s="154">
        <f t="shared" si="54"/>
        <v>1.4330231054502541E-3</v>
      </c>
      <c r="S185" s="156">
        <v>1</v>
      </c>
      <c r="T185" s="154">
        <f t="shared" si="46"/>
        <v>1.4330231054502541E-3</v>
      </c>
      <c r="U185" s="154">
        <f t="shared" si="55"/>
        <v>3.7855291643973027E-2</v>
      </c>
      <c r="V185" s="154">
        <f t="shared" si="51"/>
        <v>-1.0693499493510176E-2</v>
      </c>
      <c r="W185" s="154">
        <f t="shared" si="52"/>
        <v>2.3569851209109672E-3</v>
      </c>
    </row>
    <row r="186" spans="1:24" ht="12.95" customHeight="1" x14ac:dyDescent="0.2">
      <c r="A186" s="20" t="s">
        <v>81</v>
      </c>
      <c r="B186" s="150"/>
      <c r="C186" s="18">
        <v>53613.3802</v>
      </c>
      <c r="D186" s="18">
        <v>1.6999999999999999E-3</v>
      </c>
      <c r="E186" s="154">
        <f t="shared" si="41"/>
        <v>16780.079008515215</v>
      </c>
      <c r="F186" s="154">
        <f t="shared" si="42"/>
        <v>16780</v>
      </c>
      <c r="G186" s="154">
        <f t="shared" si="53"/>
        <v>4.6040000001084991E-2</v>
      </c>
      <c r="J186" s="154">
        <f>G186</f>
        <v>4.6040000001084991E-2</v>
      </c>
      <c r="O186" s="154">
        <f t="shared" ca="1" si="49"/>
        <v>5.1465531995881442E-2</v>
      </c>
      <c r="P186" s="154">
        <f t="shared" si="43"/>
        <v>1.1125900283297695E-2</v>
      </c>
      <c r="Q186" s="182">
        <f t="shared" si="44"/>
        <v>38594.8802</v>
      </c>
      <c r="R186" s="154">
        <f t="shared" si="54"/>
        <v>1.2189943591035947E-3</v>
      </c>
      <c r="S186" s="156">
        <v>1</v>
      </c>
      <c r="T186" s="154">
        <f t="shared" si="46"/>
        <v>1.2189943591035947E-3</v>
      </c>
      <c r="U186" s="154">
        <f t="shared" si="55"/>
        <v>3.4914099717787292E-2</v>
      </c>
      <c r="V186" s="154">
        <f t="shared" si="51"/>
        <v>-1.147582109245391E-2</v>
      </c>
      <c r="W186" s="154">
        <f t="shared" si="52"/>
        <v>2.1520247527804497E-3</v>
      </c>
    </row>
    <row r="187" spans="1:24" ht="12.95" customHeight="1" x14ac:dyDescent="0.2">
      <c r="A187" s="32" t="s">
        <v>82</v>
      </c>
      <c r="B187" s="33" t="s">
        <v>57</v>
      </c>
      <c r="C187" s="34">
        <v>53617.460500000001</v>
      </c>
      <c r="D187" s="34">
        <v>1E-4</v>
      </c>
      <c r="E187" s="154">
        <f t="shared" si="41"/>
        <v>16787.081146756092</v>
      </c>
      <c r="F187" s="154">
        <f t="shared" si="42"/>
        <v>16787</v>
      </c>
      <c r="G187" s="154">
        <f t="shared" si="53"/>
        <v>4.7286000000895001E-2</v>
      </c>
      <c r="K187" s="154">
        <f>G187</f>
        <v>4.7286000000895001E-2</v>
      </c>
      <c r="O187" s="154">
        <f t="shared" ca="1" si="49"/>
        <v>5.1499156721253755E-2</v>
      </c>
      <c r="P187" s="154">
        <f t="shared" si="43"/>
        <v>1.1141815979515173E-2</v>
      </c>
      <c r="Q187" s="182">
        <f t="shared" si="44"/>
        <v>38598.960500000001</v>
      </c>
      <c r="R187" s="154">
        <f t="shared" si="54"/>
        <v>1.3064020385713687E-3</v>
      </c>
      <c r="S187" s="156">
        <v>1</v>
      </c>
      <c r="T187" s="154">
        <f t="shared" si="46"/>
        <v>1.3064020385713687E-3</v>
      </c>
      <c r="U187" s="154">
        <f t="shared" si="55"/>
        <v>3.6144184021379824E-2</v>
      </c>
      <c r="V187" s="154">
        <f t="shared" si="51"/>
        <v>-1.1587545047291883E-2</v>
      </c>
      <c r="W187" s="154">
        <f t="shared" si="52"/>
        <v>2.2783179598850796E-3</v>
      </c>
    </row>
    <row r="188" spans="1:24" ht="12.95" customHeight="1" x14ac:dyDescent="0.2">
      <c r="A188" s="32" t="s">
        <v>82</v>
      </c>
      <c r="B188" s="33" t="s">
        <v>57</v>
      </c>
      <c r="C188" s="34">
        <v>53620.374000000003</v>
      </c>
      <c r="D188" s="34">
        <v>1E-4</v>
      </c>
      <c r="E188" s="154">
        <f t="shared" si="41"/>
        <v>16792.080957986836</v>
      </c>
      <c r="F188" s="154">
        <f t="shared" si="42"/>
        <v>16792</v>
      </c>
      <c r="G188" s="154">
        <f t="shared" si="53"/>
        <v>4.7176000007311814E-2</v>
      </c>
      <c r="K188" s="154">
        <f>G188</f>
        <v>4.7176000007311814E-2</v>
      </c>
      <c r="O188" s="154">
        <f t="shared" ca="1" si="49"/>
        <v>5.1523174382233972E-2</v>
      </c>
      <c r="P188" s="154">
        <f t="shared" si="43"/>
        <v>1.1153191945220849E-2</v>
      </c>
      <c r="Q188" s="182">
        <f t="shared" si="44"/>
        <v>38601.874000000003</v>
      </c>
      <c r="R188" s="154">
        <f t="shared" si="54"/>
        <v>1.2976427006782456E-3</v>
      </c>
      <c r="S188" s="156">
        <v>1</v>
      </c>
      <c r="T188" s="154">
        <f t="shared" si="46"/>
        <v>1.2976427006782456E-3</v>
      </c>
      <c r="U188" s="154">
        <f t="shared" si="55"/>
        <v>3.6022808062090961E-2</v>
      </c>
      <c r="V188" s="154">
        <f t="shared" si="51"/>
        <v>-1.1667436967627795E-2</v>
      </c>
      <c r="W188" s="154">
        <f t="shared" si="52"/>
        <v>2.2743594709946145E-3</v>
      </c>
    </row>
    <row r="189" spans="1:24" ht="12.95" customHeight="1" x14ac:dyDescent="0.2">
      <c r="A189" s="32" t="s">
        <v>82</v>
      </c>
      <c r="B189" s="33" t="s">
        <v>57</v>
      </c>
      <c r="C189" s="34">
        <v>53651.258399999999</v>
      </c>
      <c r="D189" s="34">
        <v>1E-4</v>
      </c>
      <c r="E189" s="154">
        <f t="shared" si="41"/>
        <v>16845.081187942109</v>
      </c>
      <c r="F189" s="154">
        <f t="shared" si="42"/>
        <v>16845</v>
      </c>
      <c r="G189" s="154">
        <f t="shared" si="53"/>
        <v>4.7310000001743902E-2</v>
      </c>
      <c r="K189" s="154">
        <f>G189</f>
        <v>4.7310000001743902E-2</v>
      </c>
      <c r="O189" s="154">
        <f t="shared" ca="1" si="49"/>
        <v>5.1777761588624349E-2</v>
      </c>
      <c r="P189" s="154">
        <f t="shared" si="43"/>
        <v>1.1274167132158234E-2</v>
      </c>
      <c r="Q189" s="182">
        <f t="shared" si="44"/>
        <v>38632.758399999999</v>
      </c>
      <c r="R189" s="154">
        <f t="shared" si="54"/>
        <v>1.2985812506047111E-3</v>
      </c>
      <c r="S189" s="156">
        <v>1</v>
      </c>
      <c r="T189" s="154">
        <f t="shared" si="46"/>
        <v>1.2985812506047111E-3</v>
      </c>
      <c r="U189" s="154">
        <f t="shared" si="55"/>
        <v>3.6035832869585671E-2</v>
      </c>
      <c r="V189" s="154">
        <f t="shared" si="51"/>
        <v>-1.2514684093892198E-2</v>
      </c>
      <c r="W189" s="154">
        <f t="shared" si="52"/>
        <v>2.3571526974209521E-3</v>
      </c>
    </row>
    <row r="190" spans="1:24" ht="12.95" customHeight="1" x14ac:dyDescent="0.2">
      <c r="A190" s="32" t="s">
        <v>82</v>
      </c>
      <c r="B190" s="33" t="s">
        <v>58</v>
      </c>
      <c r="C190" s="34">
        <v>53653.299700000003</v>
      </c>
      <c r="D190" s="34">
        <v>1E-4</v>
      </c>
      <c r="E190" s="154">
        <f t="shared" si="41"/>
        <v>16848.584230559351</v>
      </c>
      <c r="F190" s="154">
        <f t="shared" si="42"/>
        <v>16848.5</v>
      </c>
      <c r="G190" s="154">
        <f t="shared" si="53"/>
        <v>4.9083000005339272E-2</v>
      </c>
      <c r="K190" s="154">
        <f>G190</f>
        <v>4.9083000005339272E-2</v>
      </c>
      <c r="O190" s="154">
        <f t="shared" ca="1" si="49"/>
        <v>5.1794573951310513E-2</v>
      </c>
      <c r="P190" s="154">
        <f t="shared" si="43"/>
        <v>1.1282181145057125E-2</v>
      </c>
      <c r="Q190" s="182">
        <f t="shared" si="44"/>
        <v>38634.799700000003</v>
      </c>
      <c r="R190" s="154">
        <f t="shared" si="54"/>
        <v>1.4289019065078627E-3</v>
      </c>
      <c r="S190" s="156">
        <v>1</v>
      </c>
      <c r="T190" s="154">
        <f t="shared" si="46"/>
        <v>1.4289019065078627E-3</v>
      </c>
      <c r="U190" s="154">
        <f t="shared" si="55"/>
        <v>3.7800818860282151E-2</v>
      </c>
      <c r="V190" s="154">
        <f t="shared" si="51"/>
        <v>-1.2570405731945979E-2</v>
      </c>
      <c r="W190" s="154">
        <f t="shared" si="52"/>
        <v>2.5372602669206882E-3</v>
      </c>
    </row>
    <row r="191" spans="1:24" ht="12.95" customHeight="1" x14ac:dyDescent="0.2">
      <c r="A191" s="154" t="s">
        <v>81</v>
      </c>
      <c r="B191" s="151"/>
      <c r="C191" s="31">
        <v>53655.337699999996</v>
      </c>
      <c r="D191" s="31">
        <v>2.0000000000000001E-4</v>
      </c>
      <c r="E191" s="154">
        <f t="shared" si="41"/>
        <v>16852.081610098809</v>
      </c>
      <c r="F191" s="154">
        <f t="shared" si="42"/>
        <v>16852</v>
      </c>
      <c r="G191" s="154">
        <f t="shared" si="53"/>
        <v>4.7555999997712206E-2</v>
      </c>
      <c r="J191" s="154">
        <f>G191</f>
        <v>4.7555999997712206E-2</v>
      </c>
      <c r="O191" s="154">
        <f t="shared" ca="1" si="49"/>
        <v>5.1811386313996663E-2</v>
      </c>
      <c r="P191" s="154">
        <f t="shared" si="43"/>
        <v>1.1290198265889072E-2</v>
      </c>
      <c r="Q191" s="182">
        <f t="shared" si="44"/>
        <v>38636.837699999996</v>
      </c>
      <c r="R191" s="154">
        <f t="shared" si="54"/>
        <v>1.3152083752519055E-3</v>
      </c>
      <c r="S191" s="156">
        <v>1</v>
      </c>
      <c r="T191" s="154">
        <f t="shared" si="46"/>
        <v>1.3152083752519055E-3</v>
      </c>
      <c r="U191" s="154">
        <f t="shared" si="55"/>
        <v>3.626580173182313E-2</v>
      </c>
      <c r="V191" s="154">
        <f t="shared" si="51"/>
        <v>-1.2626068407346348E-2</v>
      </c>
      <c r="W191" s="154">
        <f t="shared" si="52"/>
        <v>2.3904149657054123E-3</v>
      </c>
    </row>
    <row r="192" spans="1:24" ht="12.95" customHeight="1" x14ac:dyDescent="0.2">
      <c r="A192" s="154" t="s">
        <v>81</v>
      </c>
      <c r="B192" s="156" t="s">
        <v>58</v>
      </c>
      <c r="C192" s="31">
        <v>53661.459900000002</v>
      </c>
      <c r="D192" s="31">
        <v>1.6000000000000001E-3</v>
      </c>
      <c r="E192" s="154">
        <f t="shared" si="41"/>
        <v>16862.587820607434</v>
      </c>
      <c r="F192" s="154">
        <f t="shared" si="42"/>
        <v>16862.5</v>
      </c>
      <c r="G192" s="154">
        <f t="shared" si="53"/>
        <v>5.1175000000512227E-2</v>
      </c>
      <c r="J192" s="154">
        <f>G192</f>
        <v>5.1175000000512227E-2</v>
      </c>
      <c r="O192" s="154">
        <f t="shared" ca="1" si="49"/>
        <v>5.1861823402055141E-2</v>
      </c>
      <c r="P192" s="154">
        <f t="shared" si="43"/>
        <v>1.1314268275983228E-2</v>
      </c>
      <c r="Q192" s="182">
        <f t="shared" si="44"/>
        <v>38642.959900000002</v>
      </c>
      <c r="R192" s="154">
        <f t="shared" si="54"/>
        <v>1.588877933614873E-3</v>
      </c>
      <c r="S192" s="156">
        <v>1</v>
      </c>
      <c r="T192" s="154">
        <f t="shared" si="46"/>
        <v>1.588877933614873E-3</v>
      </c>
      <c r="U192" s="154">
        <f t="shared" si="55"/>
        <v>3.9860731724529003E-2</v>
      </c>
      <c r="V192" s="154">
        <f t="shared" si="51"/>
        <v>-1.2792649258847467E-2</v>
      </c>
      <c r="W192" s="154">
        <f t="shared" si="52"/>
        <v>2.7723785289805909E-3</v>
      </c>
    </row>
    <row r="193" spans="1:23" ht="12.95" customHeight="1" x14ac:dyDescent="0.2">
      <c r="A193" s="32" t="s">
        <v>82</v>
      </c>
      <c r="B193" s="33" t="s">
        <v>58</v>
      </c>
      <c r="C193" s="34">
        <v>53900.375800000002</v>
      </c>
      <c r="D193" s="34">
        <v>1E-4</v>
      </c>
      <c r="E193" s="154">
        <f t="shared" si="41"/>
        <v>17272.587614677333</v>
      </c>
      <c r="F193" s="154">
        <f t="shared" si="42"/>
        <v>17272.5</v>
      </c>
      <c r="G193" s="154">
        <f t="shared" si="53"/>
        <v>5.1055000003543682E-2</v>
      </c>
      <c r="K193" s="154">
        <f>G193</f>
        <v>5.1055000003543682E-2</v>
      </c>
      <c r="O193" s="154">
        <f t="shared" ca="1" si="49"/>
        <v>5.3831271602433534E-2</v>
      </c>
      <c r="P193" s="154">
        <f t="shared" si="43"/>
        <v>1.2276015195218561E-2</v>
      </c>
      <c r="Q193" s="182">
        <f t="shared" si="44"/>
        <v>38881.875800000002</v>
      </c>
      <c r="R193" s="154">
        <f t="shared" si="54"/>
        <v>1.5038096627643103E-3</v>
      </c>
      <c r="S193" s="156">
        <v>1</v>
      </c>
      <c r="T193" s="154">
        <f t="shared" si="46"/>
        <v>1.5038096627643103E-3</v>
      </c>
      <c r="U193" s="154">
        <f t="shared" si="55"/>
        <v>3.8778984808325118E-2</v>
      </c>
      <c r="V193" s="154">
        <f t="shared" si="51"/>
        <v>-1.7450519780058352E-2</v>
      </c>
      <c r="W193" s="154">
        <f t="shared" si="52"/>
        <v>3.1617571862550373E-3</v>
      </c>
    </row>
    <row r="194" spans="1:23" ht="12.95" customHeight="1" x14ac:dyDescent="0.2">
      <c r="A194" s="32" t="s">
        <v>82</v>
      </c>
      <c r="B194" s="33" t="s">
        <v>57</v>
      </c>
      <c r="C194" s="34">
        <v>53920.479599999999</v>
      </c>
      <c r="D194" s="34">
        <v>1E-4</v>
      </c>
      <c r="E194" s="154">
        <f t="shared" si="41"/>
        <v>17307.087427624152</v>
      </c>
      <c r="F194" s="154">
        <f t="shared" si="42"/>
        <v>17307</v>
      </c>
      <c r="G194" s="154">
        <f t="shared" si="53"/>
        <v>5.0946000003023073E-2</v>
      </c>
      <c r="K194" s="154">
        <f>G194</f>
        <v>5.0946000003023073E-2</v>
      </c>
      <c r="O194" s="154">
        <f t="shared" ca="1" si="49"/>
        <v>5.3996993463197085E-2</v>
      </c>
      <c r="P194" s="154">
        <f t="shared" si="43"/>
        <v>1.2358888023981347E-2</v>
      </c>
      <c r="Q194" s="182">
        <f t="shared" si="44"/>
        <v>38901.979599999999</v>
      </c>
      <c r="R194" s="154">
        <f t="shared" si="54"/>
        <v>1.4889652108831058E-3</v>
      </c>
      <c r="S194" s="156">
        <v>1</v>
      </c>
      <c r="T194" s="154">
        <f t="shared" si="46"/>
        <v>1.4889652108831058E-3</v>
      </c>
      <c r="U194" s="154">
        <f t="shared" si="55"/>
        <v>3.858711197904173E-2</v>
      </c>
      <c r="V194" s="154">
        <f t="shared" si="51"/>
        <v>-1.7572540285906695E-2</v>
      </c>
      <c r="W194" s="154">
        <f t="shared" si="52"/>
        <v>3.1539065425199271E-3</v>
      </c>
    </row>
    <row r="195" spans="1:23" ht="12.95" customHeight="1" x14ac:dyDescent="0.2">
      <c r="A195" s="32" t="s">
        <v>87</v>
      </c>
      <c r="B195" s="97" t="s">
        <v>58</v>
      </c>
      <c r="C195" s="32">
        <v>53922.520109999998</v>
      </c>
      <c r="D195" s="32" t="s">
        <v>88</v>
      </c>
      <c r="E195" s="154">
        <f t="shared" si="41"/>
        <v>17310.589114534891</v>
      </c>
      <c r="F195" s="154">
        <f t="shared" si="42"/>
        <v>17310.5</v>
      </c>
      <c r="G195" s="154">
        <f t="shared" si="53"/>
        <v>5.1929000001109671E-2</v>
      </c>
      <c r="K195" s="154">
        <f>G195</f>
        <v>5.1929000001109671E-2</v>
      </c>
      <c r="O195" s="154">
        <f t="shared" ca="1" si="49"/>
        <v>5.4013805825883235E-2</v>
      </c>
      <c r="P195" s="154">
        <f t="shared" si="43"/>
        <v>1.2367312284043124E-2</v>
      </c>
      <c r="Q195" s="182">
        <f t="shared" si="44"/>
        <v>38904.020109999998</v>
      </c>
      <c r="R195" s="154">
        <f t="shared" si="54"/>
        <v>1.5651271350226937E-3</v>
      </c>
      <c r="S195" s="156">
        <v>1</v>
      </c>
      <c r="T195" s="154">
        <f t="shared" si="46"/>
        <v>1.5651271350226937E-3</v>
      </c>
      <c r="U195" s="154">
        <f t="shared" si="55"/>
        <v>3.9561687717066543E-2</v>
      </c>
      <c r="V195" s="154">
        <f t="shared" si="51"/>
        <v>-1.758196166618297E-2</v>
      </c>
      <c r="W195" s="154">
        <f t="shared" si="52"/>
        <v>3.2653966648357523E-3</v>
      </c>
    </row>
    <row r="196" spans="1:23" ht="12.95" customHeight="1" x14ac:dyDescent="0.2">
      <c r="A196" s="32" t="s">
        <v>82</v>
      </c>
      <c r="B196" s="92" t="s">
        <v>57</v>
      </c>
      <c r="C196" s="93">
        <v>53927.471400000002</v>
      </c>
      <c r="D196" s="93">
        <v>1E-4</v>
      </c>
      <c r="E196" s="154">
        <f t="shared" si="41"/>
        <v>17319.085944927436</v>
      </c>
      <c r="F196" s="154">
        <f t="shared" si="42"/>
        <v>17319</v>
      </c>
      <c r="G196" s="154">
        <f t="shared" si="53"/>
        <v>5.0082000008842442E-2</v>
      </c>
      <c r="K196" s="154">
        <f>G196</f>
        <v>5.0082000008842442E-2</v>
      </c>
      <c r="O196" s="154">
        <f t="shared" ca="1" si="49"/>
        <v>5.4054635849549615E-2</v>
      </c>
      <c r="P196" s="154">
        <f t="shared" si="43"/>
        <v>1.2387784140485868E-2</v>
      </c>
      <c r="Q196" s="182">
        <f t="shared" si="44"/>
        <v>38908.971400000002</v>
      </c>
      <c r="R196" s="154">
        <f t="shared" si="54"/>
        <v>1.4208539099302643E-3</v>
      </c>
      <c r="S196" s="156">
        <v>1</v>
      </c>
      <c r="T196" s="154">
        <f t="shared" si="46"/>
        <v>1.4208539099302643E-3</v>
      </c>
      <c r="U196" s="154">
        <f t="shared" si="55"/>
        <v>3.769421586835657E-2</v>
      </c>
      <c r="V196" s="154">
        <f t="shared" si="51"/>
        <v>-1.7602552112214329E-2</v>
      </c>
      <c r="W196" s="154">
        <f t="shared" si="52"/>
        <v>3.0577325490970912E-3</v>
      </c>
    </row>
    <row r="197" spans="1:23" ht="12.95" customHeight="1" x14ac:dyDescent="0.2">
      <c r="A197" s="152" t="s">
        <v>83</v>
      </c>
      <c r="B197" s="97" t="s">
        <v>58</v>
      </c>
      <c r="C197" s="32">
        <v>53932.425199999998</v>
      </c>
      <c r="D197" s="32">
        <v>8.0000000000000004E-4</v>
      </c>
      <c r="E197" s="154">
        <f t="shared" si="41"/>
        <v>17327.587082691232</v>
      </c>
      <c r="F197" s="154">
        <f t="shared" si="42"/>
        <v>17327.5</v>
      </c>
      <c r="G197" s="154">
        <f t="shared" si="53"/>
        <v>5.0745000000461005E-2</v>
      </c>
      <c r="J197" s="154">
        <f>G197</f>
        <v>5.0745000000461005E-2</v>
      </c>
      <c r="O197" s="154">
        <f t="shared" ca="1" si="49"/>
        <v>5.4095465873215995E-2</v>
      </c>
      <c r="P197" s="154">
        <f t="shared" si="43"/>
        <v>1.2408274327390893E-2</v>
      </c>
      <c r="Q197" s="182">
        <f t="shared" si="44"/>
        <v>38913.925199999998</v>
      </c>
      <c r="R197" s="154">
        <f t="shared" si="54"/>
        <v>1.4697045353322332E-3</v>
      </c>
      <c r="S197" s="156">
        <v>1</v>
      </c>
      <c r="T197" s="154">
        <f t="shared" si="46"/>
        <v>1.4697045353322332E-3</v>
      </c>
      <c r="U197" s="154">
        <f t="shared" si="55"/>
        <v>3.8336725673070116E-2</v>
      </c>
      <c r="V197" s="154">
        <f t="shared" si="51"/>
        <v>-1.7619886935718931E-2</v>
      </c>
      <c r="W197" s="154">
        <f t="shared" si="52"/>
        <v>3.1311424946500895E-3</v>
      </c>
    </row>
    <row r="198" spans="1:23" ht="12.95" customHeight="1" x14ac:dyDescent="0.2">
      <c r="A198" s="32" t="s">
        <v>82</v>
      </c>
      <c r="B198" s="92" t="s">
        <v>57</v>
      </c>
      <c r="C198" s="93">
        <v>53941.458599999998</v>
      </c>
      <c r="D198" s="93">
        <v>2.0000000000000001E-4</v>
      </c>
      <c r="E198" s="154">
        <f t="shared" si="41"/>
        <v>17343.089157436996</v>
      </c>
      <c r="F198" s="154">
        <f t="shared" si="42"/>
        <v>17343</v>
      </c>
      <c r="G198" s="154">
        <f t="shared" si="53"/>
        <v>5.1954000002297107E-2</v>
      </c>
      <c r="K198" s="154">
        <f>G198</f>
        <v>5.1954000002297107E-2</v>
      </c>
      <c r="O198" s="154">
        <f t="shared" ca="1" si="49"/>
        <v>5.4169920622254689E-2</v>
      </c>
      <c r="P198" s="154">
        <f t="shared" si="43"/>
        <v>1.24456859757054E-2</v>
      </c>
      <c r="Q198" s="182">
        <f t="shared" si="44"/>
        <v>38922.958599999998</v>
      </c>
      <c r="R198" s="154">
        <f t="shared" si="54"/>
        <v>1.5609068772237827E-3</v>
      </c>
      <c r="S198" s="156">
        <v>1</v>
      </c>
      <c r="T198" s="154">
        <f t="shared" si="46"/>
        <v>1.5609068772237827E-3</v>
      </c>
      <c r="U198" s="154">
        <f t="shared" si="55"/>
        <v>3.9508314026591704E-2</v>
      </c>
      <c r="V198" s="154">
        <f t="shared" si="51"/>
        <v>-1.7643075903844861E-2</v>
      </c>
      <c r="W198" s="154">
        <f t="shared" si="52"/>
        <v>3.2662813709808062E-3</v>
      </c>
    </row>
    <row r="199" spans="1:23" ht="12.95" customHeight="1" x14ac:dyDescent="0.2">
      <c r="A199" s="152" t="s">
        <v>83</v>
      </c>
      <c r="B199" s="97" t="s">
        <v>58</v>
      </c>
      <c r="C199" s="32">
        <v>53992.448600000003</v>
      </c>
      <c r="D199" s="32">
        <v>8.9999999999999998E-4</v>
      </c>
      <c r="E199" s="154">
        <f t="shared" si="41"/>
        <v>17430.592289290616</v>
      </c>
      <c r="F199" s="154">
        <f t="shared" si="42"/>
        <v>17430.5</v>
      </c>
      <c r="G199" s="154">
        <f t="shared" si="53"/>
        <v>5.3779000008944422E-2</v>
      </c>
      <c r="J199" s="154">
        <f>G199</f>
        <v>5.3779000008944422E-2</v>
      </c>
      <c r="O199" s="154">
        <f t="shared" ca="1" si="49"/>
        <v>5.4590229689408618E-2</v>
      </c>
      <c r="P199" s="154">
        <f t="shared" si="43"/>
        <v>1.2658024039950342E-2</v>
      </c>
      <c r="Q199" s="182">
        <f t="shared" si="44"/>
        <v>38973.948600000003</v>
      </c>
      <c r="R199" s="154">
        <f t="shared" si="54"/>
        <v>1.6909346646425889E-3</v>
      </c>
      <c r="S199" s="156">
        <v>1</v>
      </c>
      <c r="T199" s="154">
        <f t="shared" si="46"/>
        <v>1.6909346646425889E-3</v>
      </c>
      <c r="U199" s="154">
        <f t="shared" si="55"/>
        <v>4.1120975968994083E-2</v>
      </c>
      <c r="V199" s="154">
        <f t="shared" si="51"/>
        <v>-1.7568311830499419E-2</v>
      </c>
      <c r="W199" s="154">
        <f t="shared" si="52"/>
        <v>3.4444325024117774E-3</v>
      </c>
    </row>
    <row r="200" spans="1:23" ht="12.95" customHeight="1" x14ac:dyDescent="0.2">
      <c r="A200" s="32" t="s">
        <v>87</v>
      </c>
      <c r="B200" s="97" t="s">
        <v>58</v>
      </c>
      <c r="C200" s="32">
        <v>54005.267760000002</v>
      </c>
      <c r="D200" s="32" t="s">
        <v>88</v>
      </c>
      <c r="E200" s="154">
        <f t="shared" si="41"/>
        <v>17452.591046845675</v>
      </c>
      <c r="F200" s="154">
        <f t="shared" si="42"/>
        <v>17452.5</v>
      </c>
      <c r="G200" s="154">
        <f t="shared" si="53"/>
        <v>5.3055000003951136E-2</v>
      </c>
      <c r="K200" s="154">
        <f>G200</f>
        <v>5.3055000003951136E-2</v>
      </c>
      <c r="O200" s="154">
        <f t="shared" ca="1" si="49"/>
        <v>5.4695907397721608E-2</v>
      </c>
      <c r="P200" s="154">
        <f t="shared" si="43"/>
        <v>1.2711717488377742E-2</v>
      </c>
      <c r="Q200" s="182">
        <f t="shared" si="44"/>
        <v>38986.767760000002</v>
      </c>
      <c r="R200" s="154">
        <f t="shared" si="54"/>
        <v>1.6275804441313701E-3</v>
      </c>
      <c r="S200" s="156">
        <v>1</v>
      </c>
      <c r="T200" s="154">
        <f t="shared" si="46"/>
        <v>1.6275804441313701E-3</v>
      </c>
      <c r="U200" s="154">
        <f t="shared" si="55"/>
        <v>4.0343282515573398E-2</v>
      </c>
      <c r="V200" s="154">
        <f t="shared" si="51"/>
        <v>-1.7494622430829911E-2</v>
      </c>
      <c r="W200" s="154">
        <f t="shared" si="52"/>
        <v>3.3452232485891849E-3</v>
      </c>
    </row>
    <row r="201" spans="1:23" ht="12.95" customHeight="1" x14ac:dyDescent="0.2">
      <c r="A201" s="185" t="s">
        <v>1168</v>
      </c>
      <c r="B201" s="186" t="s">
        <v>58</v>
      </c>
      <c r="C201" s="187">
        <v>54005.267800000001</v>
      </c>
      <c r="D201" s="187" t="s">
        <v>1167</v>
      </c>
      <c r="E201" s="154">
        <f t="shared" si="41"/>
        <v>17452.591115489038</v>
      </c>
      <c r="F201" s="154">
        <f t="shared" si="42"/>
        <v>17452.5</v>
      </c>
      <c r="G201" s="154">
        <f t="shared" si="53"/>
        <v>5.3095000002940651E-2</v>
      </c>
      <c r="K201" s="154">
        <f>G201</f>
        <v>5.3095000002940651E-2</v>
      </c>
      <c r="O201" s="154">
        <f t="shared" ca="1" si="49"/>
        <v>5.4695907397721608E-2</v>
      </c>
      <c r="P201" s="154">
        <f t="shared" si="43"/>
        <v>1.2711717488377742E-2</v>
      </c>
      <c r="Q201" s="182">
        <f t="shared" si="44"/>
        <v>38986.767800000001</v>
      </c>
      <c r="R201" s="154">
        <f t="shared" si="54"/>
        <v>1.6308095066510026E-3</v>
      </c>
      <c r="S201" s="156">
        <v>1</v>
      </c>
      <c r="T201" s="154">
        <f t="shared" si="46"/>
        <v>1.6308095066510026E-3</v>
      </c>
      <c r="U201" s="154">
        <f t="shared" si="55"/>
        <v>4.0383282514562913E-2</v>
      </c>
      <c r="V201" s="154">
        <f t="shared" si="51"/>
        <v>-1.7494622430829911E-2</v>
      </c>
      <c r="W201" s="154">
        <f t="shared" si="52"/>
        <v>3.3498518808679277E-3</v>
      </c>
    </row>
    <row r="202" spans="1:23" ht="12.95" customHeight="1" x14ac:dyDescent="0.2">
      <c r="A202" s="171" t="s">
        <v>696</v>
      </c>
      <c r="B202" s="170" t="s">
        <v>57</v>
      </c>
      <c r="C202" s="183">
        <v>54023.622100000001</v>
      </c>
      <c r="D202" s="183" t="s">
        <v>172</v>
      </c>
      <c r="E202" s="154">
        <f t="shared" si="41"/>
        <v>17484.088639179579</v>
      </c>
      <c r="F202" s="154">
        <f t="shared" si="42"/>
        <v>17484</v>
      </c>
      <c r="G202" s="154">
        <f t="shared" si="53"/>
        <v>5.1652000001922715E-2</v>
      </c>
      <c r="K202" s="154">
        <f>G202</f>
        <v>5.1652000001922715E-2</v>
      </c>
      <c r="O202" s="154">
        <f t="shared" ca="1" si="49"/>
        <v>5.4847218661897013E-2</v>
      </c>
      <c r="P202" s="154">
        <f t="shared" si="43"/>
        <v>1.278881052547556E-2</v>
      </c>
      <c r="Q202" s="182">
        <f t="shared" si="44"/>
        <v>39005.122100000001</v>
      </c>
      <c r="R202" s="154">
        <f t="shared" si="54"/>
        <v>1.5103474962822327E-3</v>
      </c>
      <c r="S202" s="156">
        <v>1</v>
      </c>
      <c r="T202" s="154">
        <f t="shared" si="46"/>
        <v>1.5103474962822327E-3</v>
      </c>
      <c r="U202" s="154">
        <f t="shared" si="55"/>
        <v>3.8863189476447152E-2</v>
      </c>
      <c r="V202" s="154">
        <f t="shared" si="51"/>
        <v>-1.7351307568571731E-2</v>
      </c>
      <c r="W202" s="154">
        <f t="shared" si="52"/>
        <v>3.1600696780244362E-3</v>
      </c>
    </row>
    <row r="203" spans="1:23" ht="12.95" customHeight="1" x14ac:dyDescent="0.2">
      <c r="A203" s="190" t="s">
        <v>254</v>
      </c>
      <c r="B203" s="191" t="s">
        <v>57</v>
      </c>
      <c r="C203" s="187">
        <v>54199.609400000001</v>
      </c>
      <c r="D203" s="192">
        <v>2.0000000000000001E-4</v>
      </c>
      <c r="E203" s="154">
        <f t="shared" si="41"/>
        <v>17786.097658917981</v>
      </c>
      <c r="F203" s="154">
        <f t="shared" si="42"/>
        <v>17786</v>
      </c>
      <c r="G203" s="154">
        <f t="shared" si="53"/>
        <v>5.690800000593299E-2</v>
      </c>
      <c r="J203" s="154">
        <f>G203</f>
        <v>5.690800000593299E-2</v>
      </c>
      <c r="O203" s="154">
        <f t="shared" ca="1" si="49"/>
        <v>5.6297885385102567E-2</v>
      </c>
      <c r="P203" s="154">
        <f t="shared" si="43"/>
        <v>1.3540701118054724E-2</v>
      </c>
      <c r="Q203" s="182">
        <f t="shared" si="44"/>
        <v>39181.109400000001</v>
      </c>
      <c r="R203" s="154">
        <f t="shared" si="54"/>
        <v>1.8807226128305678E-3</v>
      </c>
      <c r="S203" s="156">
        <v>1</v>
      </c>
      <c r="T203" s="154">
        <f t="shared" si="46"/>
        <v>1.8807226128305678E-3</v>
      </c>
      <c r="U203" s="154">
        <f t="shared" si="55"/>
        <v>4.3367298887878269E-2</v>
      </c>
      <c r="V203" s="154">
        <f t="shared" si="51"/>
        <v>-1.4020265996922557E-2</v>
      </c>
      <c r="W203" s="154">
        <f t="shared" si="52"/>
        <v>3.2933326034072247E-3</v>
      </c>
    </row>
    <row r="204" spans="1:23" ht="12.95" customHeight="1" x14ac:dyDescent="0.2">
      <c r="A204" s="171" t="s">
        <v>696</v>
      </c>
      <c r="B204" s="170" t="s">
        <v>57</v>
      </c>
      <c r="C204" s="183">
        <v>54211.846700000002</v>
      </c>
      <c r="D204" s="183" t="s">
        <v>172</v>
      </c>
      <c r="E204" s="154">
        <f t="shared" si="41"/>
        <v>17807.097895737599</v>
      </c>
      <c r="F204" s="154">
        <f t="shared" si="42"/>
        <v>17807</v>
      </c>
      <c r="G204" s="154">
        <f t="shared" si="53"/>
        <v>5.7046000001719221E-2</v>
      </c>
      <c r="K204" s="154">
        <f t="shared" ref="K204:K212" si="56">G204</f>
        <v>5.7046000001719221E-2</v>
      </c>
      <c r="O204" s="154">
        <f t="shared" ca="1" si="49"/>
        <v>5.6398759561219508E-2</v>
      </c>
      <c r="P204" s="154">
        <f t="shared" si="43"/>
        <v>1.3593845354447413E-2</v>
      </c>
      <c r="Q204" s="182">
        <f t="shared" si="44"/>
        <v>39193.346700000002</v>
      </c>
      <c r="R204" s="154">
        <f t="shared" si="54"/>
        <v>1.8880897434904254E-3</v>
      </c>
      <c r="S204" s="156">
        <v>1</v>
      </c>
      <c r="T204" s="154">
        <f t="shared" si="46"/>
        <v>1.8880897434904254E-3</v>
      </c>
      <c r="U204" s="154">
        <f t="shared" si="55"/>
        <v>4.3452154647271812E-2</v>
      </c>
      <c r="V204" s="154">
        <f t="shared" si="51"/>
        <v>-1.3687850684340364E-2</v>
      </c>
      <c r="W204" s="154">
        <f t="shared" si="52"/>
        <v>3.2649802092966679E-3</v>
      </c>
    </row>
    <row r="205" spans="1:23" ht="12.95" customHeight="1" x14ac:dyDescent="0.2">
      <c r="A205" s="171" t="s">
        <v>696</v>
      </c>
      <c r="B205" s="170" t="s">
        <v>57</v>
      </c>
      <c r="C205" s="183">
        <v>54239.818399999996</v>
      </c>
      <c r="D205" s="183" t="s">
        <v>172</v>
      </c>
      <c r="E205" s="154">
        <f t="shared" si="41"/>
        <v>17855.099687329461</v>
      </c>
      <c r="F205" s="154">
        <f t="shared" si="42"/>
        <v>17855</v>
      </c>
      <c r="G205" s="154">
        <f t="shared" si="53"/>
        <v>5.8089999998628628E-2</v>
      </c>
      <c r="K205" s="154">
        <f t="shared" si="56"/>
        <v>5.8089999998628628E-2</v>
      </c>
      <c r="O205" s="154">
        <f t="shared" ca="1" si="49"/>
        <v>5.6629329106629656E-2</v>
      </c>
      <c r="P205" s="154">
        <f t="shared" si="43"/>
        <v>1.3715738036580463E-2</v>
      </c>
      <c r="Q205" s="182">
        <f t="shared" si="44"/>
        <v>39221.318399999996</v>
      </c>
      <c r="R205" s="154">
        <f t="shared" si="54"/>
        <v>1.9690751246764743E-3</v>
      </c>
      <c r="S205" s="156">
        <v>1</v>
      </c>
      <c r="T205" s="154">
        <f t="shared" si="46"/>
        <v>1.9690751246764743E-3</v>
      </c>
      <c r="U205" s="154">
        <f t="shared" si="55"/>
        <v>4.4374261962048162E-2</v>
      </c>
      <c r="V205" s="154">
        <f t="shared" si="51"/>
        <v>-1.2899501501963168E-2</v>
      </c>
      <c r="W205" s="154">
        <f t="shared" si="52"/>
        <v>3.2802839813315188E-3</v>
      </c>
    </row>
    <row r="206" spans="1:23" ht="12.95" customHeight="1" x14ac:dyDescent="0.2">
      <c r="A206" s="171" t="s">
        <v>239</v>
      </c>
      <c r="B206" s="156"/>
      <c r="C206" s="18">
        <v>54260.2143</v>
      </c>
      <c r="D206" s="18">
        <v>2.0000000000000001E-4</v>
      </c>
      <c r="E206" s="154">
        <f t="shared" si="41"/>
        <v>17890.100768462496</v>
      </c>
      <c r="F206" s="154">
        <f t="shared" si="42"/>
        <v>17890</v>
      </c>
      <c r="G206" s="154">
        <f t="shared" si="53"/>
        <v>5.8720000000903383E-2</v>
      </c>
      <c r="K206" s="154">
        <f t="shared" si="56"/>
        <v>5.8720000000903383E-2</v>
      </c>
      <c r="O206" s="154">
        <f t="shared" ca="1" si="49"/>
        <v>5.6797452733491224E-2</v>
      </c>
      <c r="P206" s="154">
        <f t="shared" si="43"/>
        <v>1.3804986629364368E-2</v>
      </c>
      <c r="Q206" s="182">
        <f t="shared" si="44"/>
        <v>39241.7143</v>
      </c>
      <c r="R206" s="154">
        <f t="shared" si="54"/>
        <v>2.0173584261655281E-3</v>
      </c>
      <c r="S206" s="156">
        <v>1</v>
      </c>
      <c r="T206" s="154">
        <f t="shared" si="46"/>
        <v>2.0173584261655281E-3</v>
      </c>
      <c r="U206" s="154">
        <f t="shared" si="55"/>
        <v>4.4915013371539012E-2</v>
      </c>
      <c r="V206" s="154">
        <f t="shared" si="51"/>
        <v>-1.2305581673771436E-2</v>
      </c>
      <c r="W206" s="154">
        <f t="shared" si="52"/>
        <v>3.2741964973394067E-3</v>
      </c>
    </row>
    <row r="207" spans="1:23" ht="12.95" customHeight="1" x14ac:dyDescent="0.2">
      <c r="A207" s="32" t="s">
        <v>87</v>
      </c>
      <c r="B207" s="97" t="s">
        <v>58</v>
      </c>
      <c r="C207" s="18">
        <v>54260.506050000004</v>
      </c>
      <c r="D207" s="18">
        <v>4.0000000000000002E-4</v>
      </c>
      <c r="E207" s="154">
        <f t="shared" si="41"/>
        <v>17890.601436019246</v>
      </c>
      <c r="F207" s="154">
        <f t="shared" si="42"/>
        <v>17890.5</v>
      </c>
      <c r="G207" s="154">
        <f t="shared" si="53"/>
        <v>5.9109000001626555E-2</v>
      </c>
      <c r="K207" s="154">
        <f t="shared" si="56"/>
        <v>5.9109000001626555E-2</v>
      </c>
      <c r="O207" s="154">
        <f t="shared" ca="1" si="49"/>
        <v>5.6799854499589256E-2</v>
      </c>
      <c r="P207" s="154">
        <f t="shared" si="43"/>
        <v>1.3806263860927075E-2</v>
      </c>
      <c r="Q207" s="182">
        <f t="shared" si="44"/>
        <v>39242.006050000004</v>
      </c>
      <c r="R207" s="154">
        <f t="shared" si="54"/>
        <v>2.0523379018338385E-3</v>
      </c>
      <c r="S207" s="156">
        <v>1</v>
      </c>
      <c r="T207" s="154">
        <f t="shared" si="46"/>
        <v>2.0523379018338385E-3</v>
      </c>
      <c r="U207" s="154">
        <f t="shared" si="55"/>
        <v>4.5302736140699476E-2</v>
      </c>
      <c r="V207" s="154">
        <f t="shared" si="51"/>
        <v>-1.2297010381927513E-2</v>
      </c>
      <c r="W207" s="154">
        <f t="shared" si="52"/>
        <v>3.3177307994708802E-3</v>
      </c>
    </row>
    <row r="208" spans="1:23" ht="12.95" customHeight="1" x14ac:dyDescent="0.2">
      <c r="A208" s="32" t="s">
        <v>87</v>
      </c>
      <c r="B208" s="97" t="s">
        <v>58</v>
      </c>
      <c r="C208" s="18">
        <v>54260.507729999998</v>
      </c>
      <c r="D208" s="18">
        <v>5.9999999999999995E-4</v>
      </c>
      <c r="E208" s="154">
        <f t="shared" si="41"/>
        <v>17890.604319040642</v>
      </c>
      <c r="F208" s="154">
        <f t="shared" si="42"/>
        <v>17890.5</v>
      </c>
      <c r="G208" s="154">
        <f t="shared" si="53"/>
        <v>6.0788999995565973E-2</v>
      </c>
      <c r="K208" s="154">
        <f t="shared" si="56"/>
        <v>6.0788999995565973E-2</v>
      </c>
      <c r="O208" s="154">
        <f t="shared" ca="1" si="49"/>
        <v>5.6799854499589256E-2</v>
      </c>
      <c r="P208" s="154">
        <f t="shared" si="43"/>
        <v>1.3806263860927075E-2</v>
      </c>
      <c r="Q208" s="182">
        <f t="shared" si="44"/>
        <v>39242.007729999998</v>
      </c>
      <c r="R208" s="154">
        <f t="shared" si="54"/>
        <v>2.2073774946971031E-3</v>
      </c>
      <c r="S208" s="156">
        <v>1</v>
      </c>
      <c r="T208" s="154">
        <f t="shared" si="46"/>
        <v>2.2073774946971031E-3</v>
      </c>
      <c r="U208" s="154">
        <f t="shared" si="55"/>
        <v>4.6982736134638894E-2</v>
      </c>
      <c r="V208" s="154">
        <f t="shared" si="51"/>
        <v>-1.2297010381927513E-2</v>
      </c>
      <c r="W208" s="154">
        <f t="shared" si="52"/>
        <v>3.5140883470683674E-3</v>
      </c>
    </row>
    <row r="209" spans="1:23" ht="12.95" customHeight="1" x14ac:dyDescent="0.2">
      <c r="A209" s="32" t="s">
        <v>87</v>
      </c>
      <c r="B209" s="97" t="s">
        <v>58</v>
      </c>
      <c r="C209" s="18">
        <v>54260.508739999997</v>
      </c>
      <c r="D209" s="18">
        <v>4.0000000000000002E-4</v>
      </c>
      <c r="E209" s="154">
        <f t="shared" si="41"/>
        <v>17890.606052285653</v>
      </c>
      <c r="F209" s="154">
        <f t="shared" si="42"/>
        <v>17890.5</v>
      </c>
      <c r="G209" s="154">
        <f t="shared" si="53"/>
        <v>6.1798999995517079E-2</v>
      </c>
      <c r="K209" s="154">
        <f t="shared" si="56"/>
        <v>6.1798999995517079E-2</v>
      </c>
      <c r="O209" s="154">
        <f t="shared" ca="1" si="49"/>
        <v>5.6799854499589256E-2</v>
      </c>
      <c r="P209" s="154">
        <f t="shared" si="43"/>
        <v>1.3806263860927075E-2</v>
      </c>
      <c r="Q209" s="182">
        <f t="shared" si="44"/>
        <v>39242.008739999997</v>
      </c>
      <c r="R209" s="154">
        <f t="shared" si="54"/>
        <v>2.3033027216843808E-3</v>
      </c>
      <c r="S209" s="156">
        <v>1</v>
      </c>
      <c r="T209" s="154">
        <f t="shared" si="46"/>
        <v>2.3033027216843808E-3</v>
      </c>
      <c r="U209" s="154">
        <f t="shared" si="55"/>
        <v>4.799273613459E-2</v>
      </c>
      <c r="V209" s="154">
        <f t="shared" si="51"/>
        <v>-1.2297010381927513E-2</v>
      </c>
      <c r="W209" s="154">
        <f t="shared" si="52"/>
        <v>3.6348535350259358E-3</v>
      </c>
    </row>
    <row r="210" spans="1:23" ht="12.95" customHeight="1" x14ac:dyDescent="0.2">
      <c r="A210" s="171" t="s">
        <v>814</v>
      </c>
      <c r="B210" s="170" t="s">
        <v>57</v>
      </c>
      <c r="C210" s="183">
        <v>54327.227299999999</v>
      </c>
      <c r="D210" s="183" t="s">
        <v>172</v>
      </c>
      <c r="E210" s="154">
        <f t="shared" si="41"/>
        <v>18005.100716979967</v>
      </c>
      <c r="F210" s="154">
        <f t="shared" si="42"/>
        <v>18005</v>
      </c>
      <c r="G210" s="154">
        <f t="shared" si="53"/>
        <v>5.8690000005299225E-2</v>
      </c>
      <c r="K210" s="154">
        <f t="shared" si="56"/>
        <v>5.8690000005299225E-2</v>
      </c>
      <c r="O210" s="154">
        <f t="shared" ca="1" si="49"/>
        <v>5.7349858936036391E-2</v>
      </c>
      <c r="P210" s="154">
        <f t="shared" si="43"/>
        <v>1.4100420244231891E-2</v>
      </c>
      <c r="Q210" s="182">
        <f t="shared" si="44"/>
        <v>39308.727299999999</v>
      </c>
      <c r="R210" s="154">
        <f t="shared" si="54"/>
        <v>1.9882306232685862E-3</v>
      </c>
      <c r="S210" s="156">
        <v>1</v>
      </c>
      <c r="T210" s="154">
        <f t="shared" si="46"/>
        <v>1.9882306232685862E-3</v>
      </c>
      <c r="U210" s="154">
        <f t="shared" si="55"/>
        <v>4.4589579761067338E-2</v>
      </c>
      <c r="V210" s="154">
        <f t="shared" si="51"/>
        <v>-1.0310684007917573E-2</v>
      </c>
      <c r="W210" s="154">
        <f t="shared" si="52"/>
        <v>3.0140389619041168E-3</v>
      </c>
    </row>
    <row r="211" spans="1:23" ht="12.95" customHeight="1" x14ac:dyDescent="0.2">
      <c r="A211" s="32" t="s">
        <v>89</v>
      </c>
      <c r="B211" s="97" t="s">
        <v>58</v>
      </c>
      <c r="C211" s="18">
        <v>54375.30689</v>
      </c>
      <c r="D211" s="18">
        <v>2.9999999999999997E-4</v>
      </c>
      <c r="E211" s="154">
        <f t="shared" si="41"/>
        <v>18087.609340302926</v>
      </c>
      <c r="F211" s="154">
        <f t="shared" si="42"/>
        <v>18087.5</v>
      </c>
      <c r="G211" s="154">
        <f t="shared" si="53"/>
        <v>6.3715000003867317E-2</v>
      </c>
      <c r="K211" s="154">
        <f t="shared" si="56"/>
        <v>6.3715000003867317E-2</v>
      </c>
      <c r="O211" s="154">
        <f t="shared" ca="1" si="49"/>
        <v>5.774615034221009E-2</v>
      </c>
      <c r="P211" s="154">
        <f t="shared" si="43"/>
        <v>1.4314428684597574E-2</v>
      </c>
      <c r="Q211" s="182">
        <f t="shared" si="44"/>
        <v>39356.80689</v>
      </c>
      <c r="R211" s="154">
        <f t="shared" si="54"/>
        <v>2.4404164466702558E-3</v>
      </c>
      <c r="S211" s="156">
        <v>1</v>
      </c>
      <c r="T211" s="154">
        <f t="shared" si="46"/>
        <v>2.4404164466702558E-3</v>
      </c>
      <c r="U211" s="154">
        <f t="shared" si="55"/>
        <v>4.940057131926974E-2</v>
      </c>
      <c r="V211" s="154">
        <f t="shared" si="51"/>
        <v>-8.9171759060347744E-3</v>
      </c>
      <c r="W211" s="154">
        <f t="shared" si="52"/>
        <v>3.4009596414345125E-3</v>
      </c>
    </row>
    <row r="212" spans="1:23" ht="12.95" customHeight="1" x14ac:dyDescent="0.2">
      <c r="A212" s="32" t="s">
        <v>89</v>
      </c>
      <c r="B212" s="97" t="s">
        <v>58</v>
      </c>
      <c r="C212" s="18">
        <v>54375.307489999999</v>
      </c>
      <c r="D212" s="18">
        <v>2.9999999999999997E-4</v>
      </c>
      <c r="E212" s="154">
        <f t="shared" si="41"/>
        <v>18087.610369953429</v>
      </c>
      <c r="F212" s="154">
        <f t="shared" si="42"/>
        <v>18087.5</v>
      </c>
      <c r="G212" s="154">
        <f t="shared" si="53"/>
        <v>6.4315000003261957E-2</v>
      </c>
      <c r="K212" s="154">
        <f t="shared" si="56"/>
        <v>6.4315000003261957E-2</v>
      </c>
      <c r="O212" s="154">
        <f t="shared" ca="1" si="49"/>
        <v>5.774615034221009E-2</v>
      </c>
      <c r="P212" s="154">
        <f t="shared" si="43"/>
        <v>1.4314428684597574E-2</v>
      </c>
      <c r="Q212" s="182">
        <f t="shared" si="44"/>
        <v>39356.807489999999</v>
      </c>
      <c r="R212" s="154">
        <f t="shared" si="54"/>
        <v>2.500057132192843E-3</v>
      </c>
      <c r="S212" s="156">
        <v>1</v>
      </c>
      <c r="T212" s="154">
        <f t="shared" si="46"/>
        <v>2.500057132192843E-3</v>
      </c>
      <c r="U212" s="154">
        <f t="shared" si="55"/>
        <v>5.000057131866438E-2</v>
      </c>
      <c r="V212" s="154">
        <f t="shared" si="51"/>
        <v>-8.9171759060347744E-3</v>
      </c>
      <c r="W212" s="154">
        <f t="shared" si="52"/>
        <v>3.471300938033545E-3</v>
      </c>
    </row>
    <row r="213" spans="1:23" ht="12.95" customHeight="1" x14ac:dyDescent="0.2">
      <c r="A213" s="32" t="s">
        <v>85</v>
      </c>
      <c r="B213" s="97" t="s">
        <v>58</v>
      </c>
      <c r="C213" s="18">
        <v>54382.300999999999</v>
      </c>
      <c r="D213" s="18">
        <v>2.0000000000000001E-4</v>
      </c>
      <c r="E213" s="154">
        <f t="shared" ref="E213:E276" si="57">(C213-C$7)/C$8</f>
        <v>18099.611821760638</v>
      </c>
      <c r="F213" s="154">
        <f t="shared" ref="F213:F276" si="58">+ROUND(2*E213,0)/2</f>
        <v>18099.5</v>
      </c>
      <c r="G213" s="154">
        <f t="shared" si="53"/>
        <v>6.5160999998624902E-2</v>
      </c>
      <c r="J213" s="154">
        <f>G213</f>
        <v>6.5160999998624902E-2</v>
      </c>
      <c r="O213" s="154">
        <f t="shared" ca="1" si="49"/>
        <v>5.7803792728562634E-2</v>
      </c>
      <c r="P213" s="154">
        <f t="shared" ref="P213:P276" si="59">+D$11+D$12*F213+D$13*F213^2</f>
        <v>1.434570103791567E-2</v>
      </c>
      <c r="Q213" s="182">
        <f t="shared" ref="Q213:Q276" si="60">C213-15018.5</f>
        <v>39363.800999999999</v>
      </c>
      <c r="R213" s="154">
        <f t="shared" si="54"/>
        <v>2.5821946084662564E-3</v>
      </c>
      <c r="S213" s="156">
        <v>1</v>
      </c>
      <c r="T213" s="154">
        <f t="shared" ref="T213:T276" si="61">S213*R213</f>
        <v>2.5821946084662564E-3</v>
      </c>
      <c r="U213" s="154">
        <f t="shared" si="55"/>
        <v>5.0815298960709229E-2</v>
      </c>
      <c r="V213" s="154">
        <f t="shared" si="51"/>
        <v>-8.7219655708247364E-3</v>
      </c>
      <c r="W213" s="154">
        <f t="shared" si="52"/>
        <v>3.5446858678978518E-3</v>
      </c>
    </row>
    <row r="214" spans="1:23" ht="12.95" customHeight="1" x14ac:dyDescent="0.2">
      <c r="A214" s="32" t="s">
        <v>89</v>
      </c>
      <c r="B214" s="97" t="s">
        <v>58</v>
      </c>
      <c r="C214" s="18">
        <v>54612.47365</v>
      </c>
      <c r="D214" s="18">
        <v>8.9999999999999998E-4</v>
      </c>
      <c r="E214" s="154">
        <f t="shared" si="57"/>
        <v>18494.607462906846</v>
      </c>
      <c r="F214" s="154">
        <f t="shared" si="58"/>
        <v>18494.5</v>
      </c>
      <c r="G214" s="154">
        <f t="shared" si="53"/>
        <v>6.2621000004583038E-2</v>
      </c>
      <c r="K214" s="154">
        <f t="shared" ref="K214:K226" si="62">G214</f>
        <v>6.2621000004583038E-2</v>
      </c>
      <c r="O214" s="154">
        <f t="shared" ca="1" si="49"/>
        <v>5.970118794600035E-2</v>
      </c>
      <c r="P214" s="154">
        <f t="shared" si="59"/>
        <v>1.5395476417240202E-2</v>
      </c>
      <c r="Q214" s="182">
        <f t="shared" si="60"/>
        <v>39593.97365</v>
      </c>
      <c r="R214" s="154">
        <f t="shared" si="54"/>
        <v>2.2302500780986743E-3</v>
      </c>
      <c r="S214" s="156">
        <v>1</v>
      </c>
      <c r="T214" s="154">
        <f t="shared" si="61"/>
        <v>2.2302500780986743E-3</v>
      </c>
      <c r="U214" s="154">
        <f t="shared" si="55"/>
        <v>4.7225523587342833E-2</v>
      </c>
      <c r="V214" s="154">
        <f t="shared" si="51"/>
        <v>-4.6904039111108631E-3</v>
      </c>
      <c r="W214" s="154">
        <f t="shared" si="52"/>
        <v>2.6952635280247006E-3</v>
      </c>
    </row>
    <row r="215" spans="1:23" ht="12.95" customHeight="1" x14ac:dyDescent="0.2">
      <c r="A215" s="32" t="s">
        <v>89</v>
      </c>
      <c r="B215" s="97" t="s">
        <v>58</v>
      </c>
      <c r="C215" s="18">
        <v>54612.474150000002</v>
      </c>
      <c r="D215" s="18">
        <v>2.9999999999999997E-4</v>
      </c>
      <c r="E215" s="154">
        <f t="shared" si="57"/>
        <v>18494.608320948933</v>
      </c>
      <c r="F215" s="154">
        <f t="shared" si="58"/>
        <v>18494.5</v>
      </c>
      <c r="G215" s="154">
        <f t="shared" si="53"/>
        <v>6.3121000006503891E-2</v>
      </c>
      <c r="K215" s="154">
        <f t="shared" si="62"/>
        <v>6.3121000006503891E-2</v>
      </c>
      <c r="O215" s="154">
        <f t="shared" ca="1" si="49"/>
        <v>5.970118794600035E-2</v>
      </c>
      <c r="P215" s="154">
        <f t="shared" si="59"/>
        <v>1.5395476417240202E-2</v>
      </c>
      <c r="Q215" s="182">
        <f t="shared" si="60"/>
        <v>39593.974150000002</v>
      </c>
      <c r="R215" s="154">
        <f t="shared" si="54"/>
        <v>2.2777256018693647E-3</v>
      </c>
      <c r="S215" s="156">
        <v>1</v>
      </c>
      <c r="T215" s="154">
        <f t="shared" si="61"/>
        <v>2.2777256018693647E-3</v>
      </c>
      <c r="U215" s="154">
        <f t="shared" si="55"/>
        <v>4.7725523589263685E-2</v>
      </c>
      <c r="V215" s="154">
        <f t="shared" si="51"/>
        <v>-4.6904039111108631E-3</v>
      </c>
      <c r="W215" s="154">
        <f t="shared" si="52"/>
        <v>2.7474294557245206E-3</v>
      </c>
    </row>
    <row r="216" spans="1:23" ht="12.95" customHeight="1" x14ac:dyDescent="0.2">
      <c r="A216" s="32" t="s">
        <v>89</v>
      </c>
      <c r="B216" s="97" t="s">
        <v>58</v>
      </c>
      <c r="C216" s="18">
        <v>54612.475550000003</v>
      </c>
      <c r="D216" s="18">
        <v>4.0000000000000002E-4</v>
      </c>
      <c r="E216" s="154">
        <f t="shared" si="57"/>
        <v>18494.610723466772</v>
      </c>
      <c r="F216" s="154">
        <f t="shared" si="58"/>
        <v>18494.5</v>
      </c>
      <c r="G216" s="154">
        <f t="shared" si="53"/>
        <v>6.4521000007516704E-2</v>
      </c>
      <c r="K216" s="154">
        <f t="shared" si="62"/>
        <v>6.4521000007516704E-2</v>
      </c>
      <c r="O216" s="154">
        <f t="shared" ca="1" si="49"/>
        <v>5.970118794600035E-2</v>
      </c>
      <c r="P216" s="154">
        <f t="shared" si="59"/>
        <v>1.5395476417240202E-2</v>
      </c>
      <c r="Q216" s="182">
        <f t="shared" si="60"/>
        <v>39593.975550000003</v>
      </c>
      <c r="R216" s="154">
        <f t="shared" si="54"/>
        <v>2.4133170680188127E-3</v>
      </c>
      <c r="S216" s="156">
        <v>1</v>
      </c>
      <c r="T216" s="154">
        <f t="shared" si="61"/>
        <v>2.4133170680188127E-3</v>
      </c>
      <c r="U216" s="154">
        <f t="shared" si="55"/>
        <v>4.9125523590276499E-2</v>
      </c>
      <c r="V216" s="154">
        <f t="shared" si="51"/>
        <v>-4.6904039111108631E-3</v>
      </c>
      <c r="W216" s="154">
        <f t="shared" si="52"/>
        <v>2.8961540528345806E-3</v>
      </c>
    </row>
    <row r="217" spans="1:23" ht="12.95" customHeight="1" x14ac:dyDescent="0.2">
      <c r="A217" s="152" t="s">
        <v>225</v>
      </c>
      <c r="B217" s="97" t="s">
        <v>57</v>
      </c>
      <c r="C217" s="18">
        <v>54612.764300000003</v>
      </c>
      <c r="D217" s="18">
        <v>4.0000000000000002E-4</v>
      </c>
      <c r="E217" s="154">
        <f t="shared" si="57"/>
        <v>18495.106242771006</v>
      </c>
      <c r="F217" s="154">
        <f t="shared" si="58"/>
        <v>18495</v>
      </c>
      <c r="G217" s="154">
        <f t="shared" si="53"/>
        <v>6.1910000003990717E-2</v>
      </c>
      <c r="K217" s="154">
        <f t="shared" si="62"/>
        <v>6.1910000003990717E-2</v>
      </c>
      <c r="O217" s="154">
        <f t="shared" ca="1" si="49"/>
        <v>5.9703589712098368E-2</v>
      </c>
      <c r="P217" s="154">
        <f t="shared" si="59"/>
        <v>1.5396830332293918E-2</v>
      </c>
      <c r="Q217" s="182">
        <f t="shared" si="60"/>
        <v>39594.264300000003</v>
      </c>
      <c r="R217" s="154">
        <f t="shared" si="54"/>
        <v>2.1634749529080553E-3</v>
      </c>
      <c r="S217" s="156">
        <v>1</v>
      </c>
      <c r="T217" s="154">
        <f t="shared" si="61"/>
        <v>2.1634749529080553E-3</v>
      </c>
      <c r="U217" s="154">
        <f t="shared" si="55"/>
        <v>4.6513169671696802E-2</v>
      </c>
      <c r="V217" s="154">
        <f t="shared" si="51"/>
        <v>-4.6892310586788746E-3</v>
      </c>
      <c r="W217" s="154">
        <f t="shared" si="52"/>
        <v>2.6216858405539757E-3</v>
      </c>
    </row>
    <row r="218" spans="1:23" ht="12.95" customHeight="1" x14ac:dyDescent="0.2">
      <c r="A218" s="93" t="s">
        <v>86</v>
      </c>
      <c r="B218" s="92" t="s">
        <v>57</v>
      </c>
      <c r="C218" s="103">
        <v>54677.444000000003</v>
      </c>
      <c r="D218" s="103">
        <v>4.0000000000000002E-4</v>
      </c>
      <c r="E218" s="154">
        <f t="shared" si="57"/>
        <v>18606.102052093462</v>
      </c>
      <c r="F218" s="154">
        <f t="shared" si="58"/>
        <v>18606</v>
      </c>
      <c r="G218" s="154">
        <f t="shared" si="53"/>
        <v>5.9468000006745569E-2</v>
      </c>
      <c r="K218" s="154">
        <f t="shared" si="62"/>
        <v>5.9468000006745569E-2</v>
      </c>
      <c r="O218" s="154">
        <f t="shared" ca="1" si="49"/>
        <v>6.0236781785859353E-2</v>
      </c>
      <c r="P218" s="154">
        <f t="shared" si="59"/>
        <v>1.5698969487828018E-2</v>
      </c>
      <c r="Q218" s="182">
        <f t="shared" si="60"/>
        <v>39658.944000000003</v>
      </c>
      <c r="R218" s="154">
        <f t="shared" si="54"/>
        <v>1.9157280325659358E-3</v>
      </c>
      <c r="S218" s="156">
        <v>1</v>
      </c>
      <c r="T218" s="154">
        <f t="shared" si="61"/>
        <v>1.9157280325659358E-3</v>
      </c>
      <c r="U218" s="154">
        <f t="shared" si="55"/>
        <v>4.3769030518917548E-2</v>
      </c>
      <c r="V218" s="154">
        <f t="shared" si="51"/>
        <v>-4.7114004284134628E-3</v>
      </c>
      <c r="W218" s="154">
        <f t="shared" si="52"/>
        <v>2.3503521848389302E-3</v>
      </c>
    </row>
    <row r="219" spans="1:23" ht="12.95" customHeight="1" x14ac:dyDescent="0.2">
      <c r="A219" s="93" t="s">
        <v>86</v>
      </c>
      <c r="B219" s="92" t="s">
        <v>58</v>
      </c>
      <c r="C219" s="103">
        <v>54679.4954</v>
      </c>
      <c r="D219" s="103">
        <v>2.0000000000000001E-4</v>
      </c>
      <c r="E219" s="154">
        <f t="shared" si="57"/>
        <v>18609.622427160812</v>
      </c>
      <c r="F219" s="154">
        <f t="shared" si="58"/>
        <v>18609.5</v>
      </c>
      <c r="G219" s="154">
        <f t="shared" si="53"/>
        <v>7.1341000002576038E-2</v>
      </c>
      <c r="K219" s="154">
        <f t="shared" si="62"/>
        <v>7.1341000002576038E-2</v>
      </c>
      <c r="O219" s="154">
        <f t="shared" ca="1" si="49"/>
        <v>6.0253594148545503E-2</v>
      </c>
      <c r="P219" s="154">
        <f t="shared" si="59"/>
        <v>1.5708547235042575E-2</v>
      </c>
      <c r="Q219" s="182">
        <f t="shared" si="60"/>
        <v>39660.9954</v>
      </c>
      <c r="R219" s="154">
        <f t="shared" si="54"/>
        <v>3.094969800931842E-3</v>
      </c>
      <c r="S219" s="156">
        <v>1</v>
      </c>
      <c r="T219" s="154">
        <f t="shared" si="61"/>
        <v>3.094969800931842E-3</v>
      </c>
      <c r="U219" s="154">
        <f t="shared" si="55"/>
        <v>5.5632452767533466E-2</v>
      </c>
      <c r="V219" s="154">
        <f t="shared" si="51"/>
        <v>-4.721193797960376E-3</v>
      </c>
      <c r="W219" s="154">
        <f t="shared" si="52"/>
        <v>3.6425626537525467E-3</v>
      </c>
    </row>
    <row r="220" spans="1:23" ht="12.95" customHeight="1" x14ac:dyDescent="0.2">
      <c r="A220" s="93" t="s">
        <v>86</v>
      </c>
      <c r="B220" s="92" t="s">
        <v>57</v>
      </c>
      <c r="C220" s="103">
        <v>54684.437700000002</v>
      </c>
      <c r="D220" s="103">
        <v>2.0000000000000001E-4</v>
      </c>
      <c r="E220" s="154">
        <f t="shared" si="57"/>
        <v>18618.103829956661</v>
      </c>
      <c r="F220" s="154">
        <f t="shared" si="58"/>
        <v>18618</v>
      </c>
      <c r="G220" s="154">
        <f t="shared" si="53"/>
        <v>6.0504000000946689E-2</v>
      </c>
      <c r="K220" s="154">
        <f t="shared" si="62"/>
        <v>6.0504000000946689E-2</v>
      </c>
      <c r="O220" s="154">
        <f t="shared" ca="1" si="49"/>
        <v>6.0294424172211883E-2</v>
      </c>
      <c r="P220" s="154">
        <f t="shared" si="59"/>
        <v>1.5731820417427784E-2</v>
      </c>
      <c r="Q220" s="182">
        <f t="shared" si="60"/>
        <v>39665.937700000002</v>
      </c>
      <c r="R220" s="154">
        <f t="shared" si="54"/>
        <v>2.0045480646588673E-3</v>
      </c>
      <c r="S220" s="156">
        <v>1</v>
      </c>
      <c r="T220" s="154">
        <f t="shared" si="61"/>
        <v>2.0045480646588673E-3</v>
      </c>
      <c r="U220" s="154">
        <f t="shared" si="55"/>
        <v>4.4772179583518909E-2</v>
      </c>
      <c r="V220" s="154">
        <f t="shared" si="51"/>
        <v>-4.7472555816993386E-3</v>
      </c>
      <c r="W220" s="154">
        <f t="shared" si="52"/>
        <v>2.4521744590822537E-3</v>
      </c>
    </row>
    <row r="221" spans="1:23" ht="12.95" customHeight="1" x14ac:dyDescent="0.2">
      <c r="A221" s="152" t="s">
        <v>225</v>
      </c>
      <c r="B221" s="97" t="s">
        <v>57</v>
      </c>
      <c r="C221" s="18">
        <v>54703.668700000002</v>
      </c>
      <c r="D221" s="18">
        <v>2.9999999999999997E-4</v>
      </c>
      <c r="E221" s="154">
        <f t="shared" si="57"/>
        <v>18651.105844639475</v>
      </c>
      <c r="F221" s="154">
        <f t="shared" si="58"/>
        <v>18651</v>
      </c>
      <c r="G221" s="154">
        <f t="shared" si="53"/>
        <v>6.1678000005485956E-2</v>
      </c>
      <c r="K221" s="154">
        <f t="shared" si="62"/>
        <v>6.1678000005485956E-2</v>
      </c>
      <c r="O221" s="154">
        <f t="shared" ca="1" si="49"/>
        <v>6.0452940734681368E-2</v>
      </c>
      <c r="P221" s="154">
        <f t="shared" si="59"/>
        <v>1.5822348852626417E-2</v>
      </c>
      <c r="Q221" s="182">
        <f t="shared" si="60"/>
        <v>39685.168700000002</v>
      </c>
      <c r="R221" s="154">
        <f t="shared" si="54"/>
        <v>2.1027407426527484E-3</v>
      </c>
      <c r="S221" s="156">
        <v>1</v>
      </c>
      <c r="T221" s="154">
        <f t="shared" si="61"/>
        <v>2.1027407426527484E-3</v>
      </c>
      <c r="U221" s="154">
        <f t="shared" si="55"/>
        <v>4.5855651152859542E-2</v>
      </c>
      <c r="V221" s="154">
        <f t="shared" si="51"/>
        <v>-4.8787045647677918E-3</v>
      </c>
      <c r="W221" s="154">
        <f t="shared" si="52"/>
        <v>2.5739748500827452E-3</v>
      </c>
    </row>
    <row r="222" spans="1:23" ht="12.95" customHeight="1" x14ac:dyDescent="0.2">
      <c r="A222" s="152" t="s">
        <v>90</v>
      </c>
      <c r="B222" s="97" t="s">
        <v>58</v>
      </c>
      <c r="C222" s="18">
        <v>54738.340279999997</v>
      </c>
      <c r="D222" s="18">
        <v>2.9999999999999997E-4</v>
      </c>
      <c r="E222" s="154">
        <f t="shared" si="57"/>
        <v>18710.605194243566</v>
      </c>
      <c r="F222" s="154">
        <f t="shared" si="58"/>
        <v>18710.5</v>
      </c>
      <c r="G222" s="154">
        <f t="shared" si="53"/>
        <v>6.1299000000872184E-2</v>
      </c>
      <c r="K222" s="154">
        <f t="shared" si="62"/>
        <v>6.1299000000872184E-2</v>
      </c>
      <c r="O222" s="154">
        <f t="shared" ca="1" si="49"/>
        <v>6.0738750900346028E-2</v>
      </c>
      <c r="P222" s="154">
        <f t="shared" si="59"/>
        <v>1.5986272539536103E-2</v>
      </c>
      <c r="Q222" s="182">
        <f t="shared" si="60"/>
        <v>39719.840279999997</v>
      </c>
      <c r="R222" s="154">
        <f t="shared" si="54"/>
        <v>2.0532432699853207E-3</v>
      </c>
      <c r="S222" s="156">
        <v>1</v>
      </c>
      <c r="T222" s="154">
        <f t="shared" si="61"/>
        <v>2.0532432699853207E-3</v>
      </c>
      <c r="U222" s="154">
        <f t="shared" si="55"/>
        <v>4.5312727461336078E-2</v>
      </c>
      <c r="V222" s="154">
        <f t="shared" si="51"/>
        <v>-5.2337073211107575E-3</v>
      </c>
      <c r="W222" s="154">
        <f t="shared" si="52"/>
        <v>2.5549420692161516E-3</v>
      </c>
    </row>
    <row r="223" spans="1:23" ht="12.95" customHeight="1" x14ac:dyDescent="0.2">
      <c r="A223" s="152" t="s">
        <v>90</v>
      </c>
      <c r="B223" s="97" t="s">
        <v>58</v>
      </c>
      <c r="C223" s="18">
        <v>54738.341079999998</v>
      </c>
      <c r="D223" s="18">
        <v>4.0000000000000002E-4</v>
      </c>
      <c r="E223" s="154">
        <f t="shared" si="57"/>
        <v>18710.606567110906</v>
      </c>
      <c r="F223" s="154">
        <f t="shared" si="58"/>
        <v>18710.5</v>
      </c>
      <c r="G223" s="154">
        <f t="shared" si="53"/>
        <v>6.2099000002490357E-2</v>
      </c>
      <c r="K223" s="154">
        <f t="shared" si="62"/>
        <v>6.2099000002490357E-2</v>
      </c>
      <c r="O223" s="154">
        <f t="shared" ref="O223:O286" ca="1" si="63">+C$11+C$12*F223</f>
        <v>6.0738750900346028E-2</v>
      </c>
      <c r="P223" s="154">
        <f t="shared" si="59"/>
        <v>1.5986272539536103E-2</v>
      </c>
      <c r="Q223" s="182">
        <f t="shared" si="60"/>
        <v>39719.841079999998</v>
      </c>
      <c r="R223" s="154">
        <f t="shared" si="54"/>
        <v>2.1263836340726953E-3</v>
      </c>
      <c r="S223" s="156">
        <v>1</v>
      </c>
      <c r="T223" s="154">
        <f t="shared" si="61"/>
        <v>2.1263836340726953E-3</v>
      </c>
      <c r="U223" s="154">
        <f t="shared" si="55"/>
        <v>4.6112727462954251E-2</v>
      </c>
      <c r="V223" s="154">
        <f t="shared" si="51"/>
        <v>-5.2337073211107575E-3</v>
      </c>
      <c r="W223" s="154">
        <f t="shared" si="52"/>
        <v>2.6364563650342412E-3</v>
      </c>
    </row>
    <row r="224" spans="1:23" ht="12.95" customHeight="1" x14ac:dyDescent="0.2">
      <c r="A224" s="152" t="s">
        <v>90</v>
      </c>
      <c r="B224" s="97" t="s">
        <v>58</v>
      </c>
      <c r="C224" s="18">
        <v>54738.34158</v>
      </c>
      <c r="D224" s="18">
        <v>2.0000000000000001E-4</v>
      </c>
      <c r="E224" s="154">
        <f t="shared" si="57"/>
        <v>18710.607425152994</v>
      </c>
      <c r="F224" s="154">
        <f t="shared" si="58"/>
        <v>18710.5</v>
      </c>
      <c r="G224" s="154">
        <f t="shared" si="53"/>
        <v>6.2599000004411209E-2</v>
      </c>
      <c r="K224" s="154">
        <f t="shared" si="62"/>
        <v>6.2599000004411209E-2</v>
      </c>
      <c r="O224" s="154">
        <f t="shared" ca="1" si="63"/>
        <v>6.0738750900346028E-2</v>
      </c>
      <c r="P224" s="154">
        <f t="shared" si="59"/>
        <v>1.5986272539536103E-2</v>
      </c>
      <c r="Q224" s="182">
        <f t="shared" si="60"/>
        <v>39719.84158</v>
      </c>
      <c r="R224" s="154">
        <f t="shared" si="54"/>
        <v>2.1727463617147217E-3</v>
      </c>
      <c r="S224" s="156">
        <v>1</v>
      </c>
      <c r="T224" s="154">
        <f t="shared" si="61"/>
        <v>2.1727463617147217E-3</v>
      </c>
      <c r="U224" s="154">
        <f t="shared" si="55"/>
        <v>4.6612727464875103E-2</v>
      </c>
      <c r="V224" s="154">
        <f t="shared" si="51"/>
        <v>-5.2337073211107575E-3</v>
      </c>
      <c r="W224" s="154">
        <f t="shared" si="52"/>
        <v>2.6880528000174852E-3</v>
      </c>
    </row>
    <row r="225" spans="1:23" ht="12.95" customHeight="1" x14ac:dyDescent="0.2">
      <c r="A225" s="93" t="s">
        <v>86</v>
      </c>
      <c r="B225" s="92" t="s">
        <v>58</v>
      </c>
      <c r="C225" s="103">
        <v>54947.533600000002</v>
      </c>
      <c r="D225" s="103">
        <v>4.0000000000000002E-4</v>
      </c>
      <c r="E225" s="154">
        <f t="shared" si="57"/>
        <v>19069.598539269162</v>
      </c>
      <c r="F225" s="154">
        <f t="shared" si="58"/>
        <v>19069.5</v>
      </c>
      <c r="G225" s="154">
        <f t="shared" si="53"/>
        <v>5.742100000497885E-2</v>
      </c>
      <c r="K225" s="154">
        <f t="shared" si="62"/>
        <v>5.742100000497885E-2</v>
      </c>
      <c r="O225" s="154">
        <f t="shared" ca="1" si="63"/>
        <v>6.2463218958726141E-2</v>
      </c>
      <c r="P225" s="154">
        <f t="shared" si="59"/>
        <v>1.6994383497774147E-2</v>
      </c>
      <c r="Q225" s="182">
        <f t="shared" si="60"/>
        <v>39929.033600000002</v>
      </c>
      <c r="R225" s="154">
        <f t="shared" si="54"/>
        <v>1.6343113222205962E-3</v>
      </c>
      <c r="S225" s="156">
        <v>1</v>
      </c>
      <c r="T225" s="154">
        <f t="shared" si="61"/>
        <v>1.6343113222205962E-3</v>
      </c>
      <c r="U225" s="154">
        <f t="shared" si="55"/>
        <v>4.0426616507204707E-2</v>
      </c>
      <c r="V225" s="154">
        <f t="shared" si="51"/>
        <v>-9.7782919947184861E-3</v>
      </c>
      <c r="W225" s="154">
        <f t="shared" si="52"/>
        <v>2.5205328376864795E-3</v>
      </c>
    </row>
    <row r="226" spans="1:23" ht="12.95" customHeight="1" x14ac:dyDescent="0.2">
      <c r="A226" s="93" t="s">
        <v>86</v>
      </c>
      <c r="B226" s="92" t="s">
        <v>58</v>
      </c>
      <c r="C226" s="103">
        <v>54954.527499999997</v>
      </c>
      <c r="D226" s="103">
        <v>2.0000000000000001E-4</v>
      </c>
      <c r="E226" s="154">
        <f t="shared" si="57"/>
        <v>19081.600660349188</v>
      </c>
      <c r="F226" s="154">
        <f t="shared" si="58"/>
        <v>19081.5</v>
      </c>
      <c r="G226" s="154">
        <f t="shared" si="53"/>
        <v>5.8657000001403503E-2</v>
      </c>
      <c r="K226" s="154">
        <f t="shared" si="62"/>
        <v>5.8657000001403503E-2</v>
      </c>
      <c r="O226" s="154">
        <f t="shared" ca="1" si="63"/>
        <v>6.2520861345078671E-2</v>
      </c>
      <c r="P226" s="154">
        <f t="shared" si="59"/>
        <v>1.7028645555833995E-2</v>
      </c>
      <c r="Q226" s="182">
        <f t="shared" si="60"/>
        <v>39936.027499999997</v>
      </c>
      <c r="R226" s="154">
        <f t="shared" si="54"/>
        <v>1.7329198938459663E-3</v>
      </c>
      <c r="S226" s="156">
        <v>1</v>
      </c>
      <c r="T226" s="154">
        <f t="shared" si="61"/>
        <v>1.7329198938459663E-3</v>
      </c>
      <c r="U226" s="154">
        <f t="shared" si="55"/>
        <v>4.1628354445569504E-2</v>
      </c>
      <c r="V226" s="154">
        <f t="shared" si="51"/>
        <v>-9.9697278644792914E-3</v>
      </c>
      <c r="W226" s="154">
        <f t="shared" si="52"/>
        <v>2.6623620980745703E-3</v>
      </c>
    </row>
    <row r="227" spans="1:23" ht="12.95" customHeight="1" x14ac:dyDescent="0.2">
      <c r="A227" s="32" t="s">
        <v>219</v>
      </c>
      <c r="B227" s="97" t="s">
        <v>58</v>
      </c>
      <c r="C227" s="18">
        <v>54968.513200000001</v>
      </c>
      <c r="D227" s="18">
        <v>2.9999999999999997E-4</v>
      </c>
      <c r="E227" s="154">
        <f t="shared" si="57"/>
        <v>19105.601298732508</v>
      </c>
      <c r="F227" s="154">
        <f t="shared" si="58"/>
        <v>19105.5</v>
      </c>
      <c r="G227" s="154">
        <f t="shared" si="53"/>
        <v>5.9029000003647525E-2</v>
      </c>
      <c r="J227" s="154">
        <f>G227</f>
        <v>5.9029000003647525E-2</v>
      </c>
      <c r="O227" s="154">
        <f t="shared" ca="1" si="63"/>
        <v>6.2636146117783759E-2</v>
      </c>
      <c r="P227" s="154">
        <f t="shared" si="59"/>
        <v>1.7097279274164167E-2</v>
      </c>
      <c r="Q227" s="182">
        <f t="shared" si="60"/>
        <v>39950.013200000001</v>
      </c>
      <c r="R227" s="154">
        <f t="shared" si="54"/>
        <v>1.7582692033353841E-3</v>
      </c>
      <c r="S227" s="156">
        <v>1</v>
      </c>
      <c r="T227" s="154">
        <f t="shared" si="61"/>
        <v>1.7582692033353841E-3</v>
      </c>
      <c r="U227" s="154">
        <f t="shared" si="55"/>
        <v>4.1931720729483354E-2</v>
      </c>
      <c r="V227" s="154">
        <f t="shared" si="51"/>
        <v>-1.0353605795056358E-2</v>
      </c>
      <c r="W227" s="154">
        <f t="shared" si="52"/>
        <v>2.7337553697777358E-3</v>
      </c>
    </row>
    <row r="228" spans="1:23" ht="12.95" customHeight="1" x14ac:dyDescent="0.2">
      <c r="A228" s="93" t="s">
        <v>86</v>
      </c>
      <c r="B228" s="92" t="s">
        <v>57</v>
      </c>
      <c r="C228" s="103">
        <v>54973.465600000003</v>
      </c>
      <c r="D228" s="103">
        <v>1E-4</v>
      </c>
      <c r="E228" s="154">
        <f t="shared" si="57"/>
        <v>19114.100033978477</v>
      </c>
      <c r="F228" s="154">
        <f t="shared" si="58"/>
        <v>19114</v>
      </c>
      <c r="G228" s="154">
        <f t="shared" si="53"/>
        <v>5.8292000008805189E-2</v>
      </c>
      <c r="K228" s="154">
        <f t="shared" ref="K228:K246" si="64">G228</f>
        <v>5.8292000008805189E-2</v>
      </c>
      <c r="O228" s="154">
        <f t="shared" ca="1" si="63"/>
        <v>6.2676976141450139E-2</v>
      </c>
      <c r="P228" s="154">
        <f t="shared" si="59"/>
        <v>1.7121622092936949E-2</v>
      </c>
      <c r="Q228" s="182">
        <f t="shared" si="60"/>
        <v>39954.965600000003</v>
      </c>
      <c r="R228" s="154">
        <f t="shared" si="54"/>
        <v>1.6950000177354109E-3</v>
      </c>
      <c r="S228" s="156">
        <v>1</v>
      </c>
      <c r="T228" s="154">
        <f t="shared" si="61"/>
        <v>1.6950000177354109E-3</v>
      </c>
      <c r="U228" s="154">
        <f t="shared" si="55"/>
        <v>4.1170377915868236E-2</v>
      </c>
      <c r="V228" s="154">
        <f t="shared" si="51"/>
        <v>-1.0489627585776162E-2</v>
      </c>
      <c r="W228" s="154">
        <f t="shared" si="52"/>
        <v>2.6687561684299297E-3</v>
      </c>
    </row>
    <row r="229" spans="1:23" ht="12.95" customHeight="1" x14ac:dyDescent="0.2">
      <c r="A229" s="152" t="s">
        <v>216</v>
      </c>
      <c r="B229" s="97" t="s">
        <v>58</v>
      </c>
      <c r="C229" s="18">
        <v>54978.41721</v>
      </c>
      <c r="D229" s="18">
        <v>1.1000000000000001E-3</v>
      </c>
      <c r="E229" s="154">
        <f t="shared" si="57"/>
        <v>19122.597413517942</v>
      </c>
      <c r="F229" s="154">
        <f t="shared" si="58"/>
        <v>19122.5</v>
      </c>
      <c r="G229" s="154">
        <f t="shared" si="53"/>
        <v>5.6765000001178123E-2</v>
      </c>
      <c r="K229" s="154">
        <f t="shared" si="64"/>
        <v>5.6765000001178123E-2</v>
      </c>
      <c r="O229" s="154">
        <f t="shared" ca="1" si="63"/>
        <v>6.2717806165116519E-2</v>
      </c>
      <c r="P229" s="154">
        <f t="shared" si="59"/>
        <v>1.7145983242172019E-2</v>
      </c>
      <c r="Q229" s="182">
        <f t="shared" si="60"/>
        <v>39959.91721</v>
      </c>
      <c r="R229" s="154">
        <f t="shared" si="54"/>
        <v>1.5696664889504064E-3</v>
      </c>
      <c r="S229" s="156">
        <v>1</v>
      </c>
      <c r="T229" s="154">
        <f t="shared" si="61"/>
        <v>1.5696664889504064E-3</v>
      </c>
      <c r="U229" s="154">
        <f t="shared" si="55"/>
        <v>3.9619016759006101E-2</v>
      </c>
      <c r="V229" s="154">
        <f t="shared" si="51"/>
        <v>-1.0625559613348391E-2</v>
      </c>
      <c r="W229" s="154">
        <f t="shared" si="52"/>
        <v>2.5245174548373635E-3</v>
      </c>
    </row>
    <row r="230" spans="1:23" ht="12.95" customHeight="1" x14ac:dyDescent="0.2">
      <c r="A230" s="152" t="s">
        <v>216</v>
      </c>
      <c r="B230" s="97" t="s">
        <v>58</v>
      </c>
      <c r="C230" s="18">
        <v>54978.417909999996</v>
      </c>
      <c r="D230" s="18">
        <v>1.4E-3</v>
      </c>
      <c r="E230" s="154">
        <f t="shared" si="57"/>
        <v>19122.598614776856</v>
      </c>
      <c r="F230" s="154">
        <f t="shared" si="58"/>
        <v>19122.5</v>
      </c>
      <c r="G230" s="154">
        <f t="shared" si="53"/>
        <v>5.7464999998046551E-2</v>
      </c>
      <c r="K230" s="154">
        <f t="shared" si="64"/>
        <v>5.7464999998046551E-2</v>
      </c>
      <c r="O230" s="154">
        <f t="shared" ca="1" si="63"/>
        <v>6.2717806165116519E-2</v>
      </c>
      <c r="P230" s="154">
        <f t="shared" si="59"/>
        <v>1.7145983242172019E-2</v>
      </c>
      <c r="Q230" s="182">
        <f t="shared" si="60"/>
        <v>39959.917909999996</v>
      </c>
      <c r="R230" s="154">
        <f t="shared" si="54"/>
        <v>1.625623112160491E-3</v>
      </c>
      <c r="S230" s="156">
        <v>1</v>
      </c>
      <c r="T230" s="154">
        <f t="shared" si="61"/>
        <v>1.625623112160491E-3</v>
      </c>
      <c r="U230" s="154">
        <f t="shared" si="55"/>
        <v>4.0319016755874529E-2</v>
      </c>
      <c r="V230" s="154">
        <f t="shared" si="51"/>
        <v>-1.0625559613348391E-2</v>
      </c>
      <c r="W230" s="154">
        <f t="shared" si="52"/>
        <v>2.5953498614395866E-3</v>
      </c>
    </row>
    <row r="231" spans="1:23" ht="12.95" customHeight="1" x14ac:dyDescent="0.2">
      <c r="A231" s="152" t="s">
        <v>216</v>
      </c>
      <c r="B231" s="97" t="s">
        <v>58</v>
      </c>
      <c r="C231" s="18">
        <v>54996.482969999997</v>
      </c>
      <c r="D231" s="18">
        <v>1E-3</v>
      </c>
      <c r="E231" s="154">
        <f t="shared" si="57"/>
        <v>19153.599778281925</v>
      </c>
      <c r="F231" s="154">
        <f t="shared" si="58"/>
        <v>19153.5</v>
      </c>
      <c r="G231" s="154">
        <f t="shared" si="53"/>
        <v>5.8143000002019107E-2</v>
      </c>
      <c r="K231" s="154">
        <f t="shared" si="64"/>
        <v>5.8143000002019107E-2</v>
      </c>
      <c r="O231" s="154">
        <f t="shared" ca="1" si="63"/>
        <v>6.2866715663193906E-2</v>
      </c>
      <c r="P231" s="154">
        <f t="shared" si="59"/>
        <v>1.7234985119666497E-2</v>
      </c>
      <c r="Q231" s="182">
        <f t="shared" si="60"/>
        <v>39977.982969999997</v>
      </c>
      <c r="R231" s="154">
        <f t="shared" si="54"/>
        <v>1.6734656816147829E-3</v>
      </c>
      <c r="S231" s="156">
        <v>1</v>
      </c>
      <c r="T231" s="154">
        <f t="shared" si="61"/>
        <v>1.6734656816147829E-3</v>
      </c>
      <c r="U231" s="154">
        <f t="shared" si="55"/>
        <v>4.0908014882352614E-2</v>
      </c>
      <c r="V231" s="154">
        <f t="shared" si="51"/>
        <v>-1.1119324974773942E-2</v>
      </c>
      <c r="W231" s="154">
        <f t="shared" si="52"/>
        <v>2.7068440926089495E-3</v>
      </c>
    </row>
    <row r="232" spans="1:23" ht="12.95" customHeight="1" x14ac:dyDescent="0.2">
      <c r="A232" s="152" t="s">
        <v>216</v>
      </c>
      <c r="B232" s="97" t="s">
        <v>58</v>
      </c>
      <c r="C232" s="18">
        <v>54996.483769999999</v>
      </c>
      <c r="D232" s="18">
        <v>6.9999999999999999E-4</v>
      </c>
      <c r="E232" s="154">
        <f t="shared" si="57"/>
        <v>19153.601151149265</v>
      </c>
      <c r="F232" s="154">
        <f t="shared" si="58"/>
        <v>19153.5</v>
      </c>
      <c r="G232" s="154">
        <f t="shared" si="53"/>
        <v>5.894300000363728E-2</v>
      </c>
      <c r="K232" s="154">
        <f t="shared" si="64"/>
        <v>5.894300000363728E-2</v>
      </c>
      <c r="O232" s="154">
        <f t="shared" ca="1" si="63"/>
        <v>6.2866715663193906E-2</v>
      </c>
      <c r="P232" s="154">
        <f t="shared" si="59"/>
        <v>1.7234985119666497E-2</v>
      </c>
      <c r="Q232" s="182">
        <f t="shared" si="60"/>
        <v>39977.983769999999</v>
      </c>
      <c r="R232" s="154">
        <f t="shared" si="54"/>
        <v>1.7395585055615286E-3</v>
      </c>
      <c r="S232" s="156">
        <v>1</v>
      </c>
      <c r="T232" s="154">
        <f t="shared" si="61"/>
        <v>1.7395585055615286E-3</v>
      </c>
      <c r="U232" s="154">
        <f t="shared" si="55"/>
        <v>4.1708014883970787E-2</v>
      </c>
      <c r="V232" s="154">
        <f t="shared" si="51"/>
        <v>-1.1119324974773942E-2</v>
      </c>
      <c r="W232" s="154">
        <f t="shared" si="52"/>
        <v>2.7907278365513198E-3</v>
      </c>
    </row>
    <row r="233" spans="1:23" ht="12.95" customHeight="1" x14ac:dyDescent="0.2">
      <c r="A233" s="152" t="s">
        <v>226</v>
      </c>
      <c r="B233" s="97" t="s">
        <v>57</v>
      </c>
      <c r="C233" s="18">
        <v>55056.795899999997</v>
      </c>
      <c r="D233" s="18">
        <v>2.9999999999999997E-4</v>
      </c>
      <c r="E233" s="154">
        <f t="shared" si="57"/>
        <v>19257.101842731183</v>
      </c>
      <c r="F233" s="154">
        <f t="shared" si="58"/>
        <v>19257</v>
      </c>
      <c r="G233" s="154">
        <f t="shared" si="53"/>
        <v>5.9346000001823995E-2</v>
      </c>
      <c r="K233" s="154">
        <f t="shared" si="64"/>
        <v>5.9346000001823995E-2</v>
      </c>
      <c r="O233" s="154">
        <f t="shared" ca="1" si="63"/>
        <v>6.3363881245484546E-2</v>
      </c>
      <c r="P233" s="154">
        <f t="shared" si="59"/>
        <v>1.7533902457897866E-2</v>
      </c>
      <c r="Q233" s="182">
        <f t="shared" si="60"/>
        <v>40038.295899999997</v>
      </c>
      <c r="R233" s="154">
        <f t="shared" si="54"/>
        <v>1.7482515010227937E-3</v>
      </c>
      <c r="S233" s="156">
        <v>1</v>
      </c>
      <c r="T233" s="154">
        <f t="shared" si="61"/>
        <v>1.7482515010227937E-3</v>
      </c>
      <c r="U233" s="154">
        <f t="shared" si="55"/>
        <v>4.1812097543926133E-2</v>
      </c>
      <c r="V233" s="154">
        <f t="shared" ref="V233:V296" si="65">W$3+W$4*(F233-30000)+W$5*SIN(RADIANS(W$6*(F233-30000)+W$7))</f>
        <v>-1.270429791297693E-2</v>
      </c>
      <c r="W233" s="154">
        <f t="shared" ref="W233:W296" si="66">+(U233-V233)^2</f>
        <v>2.9720373736134413E-3</v>
      </c>
    </row>
    <row r="234" spans="1:23" ht="12.95" customHeight="1" x14ac:dyDescent="0.2">
      <c r="A234" s="152" t="s">
        <v>216</v>
      </c>
      <c r="B234" s="97" t="s">
        <v>57</v>
      </c>
      <c r="C234" s="18">
        <v>55071.363559999998</v>
      </c>
      <c r="D234" s="18">
        <v>5.0000000000000001E-4</v>
      </c>
      <c r="E234" s="154">
        <f t="shared" si="57"/>
        <v>19282.101173458355</v>
      </c>
      <c r="F234" s="154">
        <f t="shared" si="58"/>
        <v>19282</v>
      </c>
      <c r="G234" s="154">
        <f t="shared" si="53"/>
        <v>5.8956000000762288E-2</v>
      </c>
      <c r="K234" s="154">
        <f t="shared" si="64"/>
        <v>5.8956000000762288E-2</v>
      </c>
      <c r="O234" s="154">
        <f t="shared" ca="1" si="63"/>
        <v>6.3483969550385669E-2</v>
      </c>
      <c r="P234" s="154">
        <f t="shared" si="59"/>
        <v>1.7606512233302365E-2</v>
      </c>
      <c r="Q234" s="182">
        <f t="shared" si="60"/>
        <v>40052.863559999998</v>
      </c>
      <c r="R234" s="154">
        <f t="shared" si="54"/>
        <v>1.7097801386313175E-3</v>
      </c>
      <c r="S234" s="156">
        <v>1</v>
      </c>
      <c r="T234" s="154">
        <f t="shared" si="61"/>
        <v>1.7097801386313175E-3</v>
      </c>
      <c r="U234" s="154">
        <f t="shared" si="55"/>
        <v>4.1349487767459919E-2</v>
      </c>
      <c r="V234" s="154">
        <f t="shared" si="65"/>
        <v>-1.306219672242941E-2</v>
      </c>
      <c r="W234" s="154">
        <f t="shared" si="66"/>
        <v>2.9606314090272626E-3</v>
      </c>
    </row>
    <row r="235" spans="1:23" ht="12.95" customHeight="1" x14ac:dyDescent="0.2">
      <c r="A235" s="152" t="s">
        <v>216</v>
      </c>
      <c r="B235" s="97" t="s">
        <v>57</v>
      </c>
      <c r="C235" s="18">
        <v>55071.363859999998</v>
      </c>
      <c r="D235" s="18">
        <v>2.9999999999999997E-4</v>
      </c>
      <c r="E235" s="154">
        <f t="shared" si="57"/>
        <v>19282.101688283608</v>
      </c>
      <c r="F235" s="154">
        <f t="shared" si="58"/>
        <v>19282</v>
      </c>
      <c r="G235" s="154">
        <f t="shared" si="53"/>
        <v>5.9256000000459608E-2</v>
      </c>
      <c r="K235" s="154">
        <f t="shared" si="64"/>
        <v>5.9256000000459608E-2</v>
      </c>
      <c r="O235" s="154">
        <f t="shared" ca="1" si="63"/>
        <v>6.3483969550385669E-2</v>
      </c>
      <c r="P235" s="154">
        <f t="shared" si="59"/>
        <v>1.7606512233302365E-2</v>
      </c>
      <c r="Q235" s="182">
        <f t="shared" si="60"/>
        <v>40052.863859999998</v>
      </c>
      <c r="R235" s="154">
        <f t="shared" si="54"/>
        <v>1.7346798312665806E-3</v>
      </c>
      <c r="S235" s="156">
        <v>1</v>
      </c>
      <c r="T235" s="154">
        <f t="shared" si="61"/>
        <v>1.7346798312665806E-3</v>
      </c>
      <c r="U235" s="154">
        <f t="shared" si="55"/>
        <v>4.1649487767157239E-2</v>
      </c>
      <c r="V235" s="154">
        <f t="shared" si="65"/>
        <v>-1.306219672242941E-2</v>
      </c>
      <c r="W235" s="154">
        <f t="shared" si="66"/>
        <v>2.9933684196880761E-3</v>
      </c>
    </row>
    <row r="236" spans="1:23" ht="12.95" customHeight="1" x14ac:dyDescent="0.2">
      <c r="A236" s="152" t="s">
        <v>216</v>
      </c>
      <c r="B236" s="97" t="s">
        <v>57</v>
      </c>
      <c r="C236" s="18">
        <v>55071.363960000002</v>
      </c>
      <c r="D236" s="18">
        <v>4.0000000000000002E-4</v>
      </c>
      <c r="E236" s="154">
        <f t="shared" si="57"/>
        <v>19282.101859892031</v>
      </c>
      <c r="F236" s="154">
        <f t="shared" si="58"/>
        <v>19282</v>
      </c>
      <c r="G236" s="154">
        <f t="shared" si="53"/>
        <v>5.9356000005209353E-2</v>
      </c>
      <c r="K236" s="154">
        <f t="shared" si="64"/>
        <v>5.9356000005209353E-2</v>
      </c>
      <c r="O236" s="154">
        <f t="shared" ca="1" si="63"/>
        <v>6.3483969550385669E-2</v>
      </c>
      <c r="P236" s="154">
        <f t="shared" si="59"/>
        <v>1.7606512233302365E-2</v>
      </c>
      <c r="Q236" s="182">
        <f t="shared" si="60"/>
        <v>40052.863960000002</v>
      </c>
      <c r="R236" s="154">
        <f t="shared" si="54"/>
        <v>1.7430197292166109E-3</v>
      </c>
      <c r="S236" s="156">
        <v>1</v>
      </c>
      <c r="T236" s="154">
        <f t="shared" si="61"/>
        <v>1.7430197292166109E-3</v>
      </c>
      <c r="U236" s="154">
        <f t="shared" si="55"/>
        <v>4.1749487771906985E-2</v>
      </c>
      <c r="V236" s="154">
        <f t="shared" si="65"/>
        <v>-1.306219672242941E-2</v>
      </c>
      <c r="W236" s="154">
        <f t="shared" si="66"/>
        <v>3.0043207571066764E-3</v>
      </c>
    </row>
    <row r="237" spans="1:23" ht="12.95" customHeight="1" x14ac:dyDescent="0.2">
      <c r="A237" s="171" t="s">
        <v>239</v>
      </c>
      <c r="B237" s="156"/>
      <c r="C237" s="18">
        <v>55073.112300000001</v>
      </c>
      <c r="D237" s="18">
        <v>2.0000000000000001E-4</v>
      </c>
      <c r="E237" s="154">
        <f t="shared" si="57"/>
        <v>19285.102158490674</v>
      </c>
      <c r="F237" s="154">
        <f t="shared" si="58"/>
        <v>19285</v>
      </c>
      <c r="G237" s="154">
        <f t="shared" si="53"/>
        <v>5.9530000005906913E-2</v>
      </c>
      <c r="K237" s="154">
        <f t="shared" si="64"/>
        <v>5.9530000005906913E-2</v>
      </c>
      <c r="O237" s="154">
        <f t="shared" ca="1" si="63"/>
        <v>6.3498380146973801E-2</v>
      </c>
      <c r="P237" s="154">
        <f t="shared" si="59"/>
        <v>1.7615236062121373E-2</v>
      </c>
      <c r="Q237" s="182">
        <f t="shared" si="60"/>
        <v>40054.612300000001</v>
      </c>
      <c r="R237" s="154">
        <f t="shared" si="54"/>
        <v>1.7568474364632646E-3</v>
      </c>
      <c r="S237" s="156">
        <v>1</v>
      </c>
      <c r="T237" s="154">
        <f t="shared" si="61"/>
        <v>1.7568474364632646E-3</v>
      </c>
      <c r="U237" s="154">
        <f t="shared" si="55"/>
        <v>4.1914763943785543E-2</v>
      </c>
      <c r="V237" s="154">
        <f t="shared" si="65"/>
        <v>-1.3104278798987515E-2</v>
      </c>
      <c r="W237" s="154">
        <f t="shared" si="66"/>
        <v>3.0270950643310882E-3</v>
      </c>
    </row>
    <row r="238" spans="1:23" ht="12.95" customHeight="1" x14ac:dyDescent="0.2">
      <c r="A238" s="171" t="s">
        <v>239</v>
      </c>
      <c r="B238" s="156"/>
      <c r="C238" s="18">
        <v>55080.103199999998</v>
      </c>
      <c r="D238" s="18">
        <v>2.9999999999999997E-4</v>
      </c>
      <c r="E238" s="154">
        <f t="shared" si="57"/>
        <v>19297.099131318195</v>
      </c>
      <c r="F238" s="154">
        <f t="shared" si="58"/>
        <v>19297</v>
      </c>
      <c r="G238" s="154">
        <f t="shared" si="53"/>
        <v>5.7765999998082407E-2</v>
      </c>
      <c r="K238" s="154">
        <f t="shared" si="64"/>
        <v>5.7765999998082407E-2</v>
      </c>
      <c r="O238" s="154">
        <f t="shared" ca="1" si="63"/>
        <v>6.3556022533326345E-2</v>
      </c>
      <c r="P238" s="154">
        <f t="shared" si="59"/>
        <v>1.7650154211191243E-2</v>
      </c>
      <c r="Q238" s="182">
        <f t="shared" si="60"/>
        <v>40061.603199999998</v>
      </c>
      <c r="R238" s="154">
        <f t="shared" si="54"/>
        <v>1.6092810831976332E-3</v>
      </c>
      <c r="S238" s="156">
        <v>1</v>
      </c>
      <c r="T238" s="154">
        <f t="shared" si="61"/>
        <v>1.6092810831976332E-3</v>
      </c>
      <c r="U238" s="154">
        <f t="shared" si="55"/>
        <v>4.0115845786891161E-2</v>
      </c>
      <c r="V238" s="154">
        <f t="shared" si="65"/>
        <v>-1.3270618605724052E-2</v>
      </c>
      <c r="W238" s="154">
        <f t="shared" si="66"/>
        <v>2.850114580343972E-3</v>
      </c>
    </row>
    <row r="239" spans="1:23" ht="12.95" customHeight="1" x14ac:dyDescent="0.2">
      <c r="A239" s="99" t="s">
        <v>218</v>
      </c>
      <c r="B239" s="92" t="s">
        <v>58</v>
      </c>
      <c r="C239" s="103">
        <v>55090.303699999997</v>
      </c>
      <c r="D239" s="103">
        <v>1E-4</v>
      </c>
      <c r="E239" s="154">
        <f t="shared" si="57"/>
        <v>19314.604047899342</v>
      </c>
      <c r="F239" s="154">
        <f t="shared" si="58"/>
        <v>19314.5</v>
      </c>
      <c r="G239" s="154">
        <f t="shared" si="53"/>
        <v>6.0631000000284985E-2</v>
      </c>
      <c r="K239" s="154">
        <f t="shared" si="64"/>
        <v>6.0631000000284985E-2</v>
      </c>
      <c r="O239" s="154">
        <f t="shared" ca="1" si="63"/>
        <v>6.3640084346757123E-2</v>
      </c>
      <c r="P239" s="154">
        <f t="shared" si="59"/>
        <v>1.7701142000507448E-2</v>
      </c>
      <c r="Q239" s="182">
        <f t="shared" si="60"/>
        <v>40071.803699999997</v>
      </c>
      <c r="R239" s="154">
        <f t="shared" si="54"/>
        <v>1.8429727078810637E-3</v>
      </c>
      <c r="S239" s="156">
        <v>1</v>
      </c>
      <c r="T239" s="154">
        <f t="shared" si="61"/>
        <v>1.8429727078810637E-3</v>
      </c>
      <c r="U239" s="154">
        <f t="shared" si="55"/>
        <v>4.292985799977754E-2</v>
      </c>
      <c r="V239" s="154">
        <f t="shared" si="65"/>
        <v>-1.3507190470556475E-2</v>
      </c>
      <c r="W239" s="154">
        <f t="shared" si="66"/>
        <v>3.1851404400428307E-3</v>
      </c>
    </row>
    <row r="240" spans="1:23" ht="12.95" customHeight="1" x14ac:dyDescent="0.2">
      <c r="A240" s="152" t="s">
        <v>216</v>
      </c>
      <c r="B240" s="97" t="s">
        <v>58</v>
      </c>
      <c r="C240" s="32">
        <v>55094.383450000001</v>
      </c>
      <c r="D240" s="32">
        <v>2.9999999999999997E-4</v>
      </c>
      <c r="E240" s="154">
        <f t="shared" si="57"/>
        <v>19321.605242293932</v>
      </c>
      <c r="F240" s="154">
        <f t="shared" si="58"/>
        <v>19321.5</v>
      </c>
      <c r="G240" s="154">
        <f t="shared" si="53"/>
        <v>6.1327000003075227E-2</v>
      </c>
      <c r="K240" s="154">
        <f t="shared" si="64"/>
        <v>6.1327000003075227E-2</v>
      </c>
      <c r="O240" s="154">
        <f t="shared" ca="1" si="63"/>
        <v>6.3673709072129436E-2</v>
      </c>
      <c r="P240" s="154">
        <f t="shared" si="59"/>
        <v>1.7721558871765301E-2</v>
      </c>
      <c r="Q240" s="182">
        <f t="shared" si="60"/>
        <v>40075.883450000001</v>
      </c>
      <c r="R240" s="154">
        <f t="shared" si="54"/>
        <v>1.9014344962561358E-3</v>
      </c>
      <c r="S240" s="156">
        <v>1</v>
      </c>
      <c r="T240" s="154">
        <f t="shared" si="61"/>
        <v>1.9014344962561358E-3</v>
      </c>
      <c r="U240" s="154">
        <f t="shared" si="55"/>
        <v>4.360544113130993E-2</v>
      </c>
      <c r="V240" s="154">
        <f t="shared" si="65"/>
        <v>-1.3599712092927596E-2</v>
      </c>
      <c r="W240" s="154">
        <f t="shared" si="66"/>
        <v>3.2724295554084929E-3</v>
      </c>
    </row>
    <row r="241" spans="1:23" ht="12.95" customHeight="1" x14ac:dyDescent="0.2">
      <c r="A241" s="152" t="s">
        <v>216</v>
      </c>
      <c r="B241" s="97" t="s">
        <v>58</v>
      </c>
      <c r="C241" s="32">
        <v>55094.384550000002</v>
      </c>
      <c r="D241" s="32">
        <v>4.0000000000000002E-4</v>
      </c>
      <c r="E241" s="154">
        <f t="shared" si="57"/>
        <v>19321.607129986522</v>
      </c>
      <c r="F241" s="154">
        <f t="shared" si="58"/>
        <v>19321.5</v>
      </c>
      <c r="G241" s="154">
        <f t="shared" si="53"/>
        <v>6.242700000439072E-2</v>
      </c>
      <c r="K241" s="154">
        <f t="shared" si="64"/>
        <v>6.242700000439072E-2</v>
      </c>
      <c r="O241" s="154">
        <f t="shared" ca="1" si="63"/>
        <v>6.3673709072129436E-2</v>
      </c>
      <c r="P241" s="154">
        <f t="shared" si="59"/>
        <v>1.7721558871765301E-2</v>
      </c>
      <c r="Q241" s="182">
        <f t="shared" si="60"/>
        <v>40075.884550000002</v>
      </c>
      <c r="R241" s="154">
        <f t="shared" si="54"/>
        <v>1.9985764668626373E-3</v>
      </c>
      <c r="S241" s="156">
        <v>1</v>
      </c>
      <c r="T241" s="154">
        <f t="shared" si="61"/>
        <v>1.9985764668626373E-3</v>
      </c>
      <c r="U241" s="154">
        <f t="shared" si="55"/>
        <v>4.4705441132625423E-2</v>
      </c>
      <c r="V241" s="154">
        <f t="shared" si="65"/>
        <v>-1.3599712092927596E-2</v>
      </c>
      <c r="W241" s="154">
        <f t="shared" si="66"/>
        <v>3.3994908926552156E-3</v>
      </c>
    </row>
    <row r="242" spans="1:23" ht="12.95" customHeight="1" x14ac:dyDescent="0.2">
      <c r="A242" s="185" t="s">
        <v>1168</v>
      </c>
      <c r="B242" s="186" t="s">
        <v>58</v>
      </c>
      <c r="C242" s="187">
        <v>55094.384599999998</v>
      </c>
      <c r="D242" s="187" t="s">
        <v>137</v>
      </c>
      <c r="E242" s="154">
        <f t="shared" si="57"/>
        <v>19321.607215790722</v>
      </c>
      <c r="F242" s="154">
        <f t="shared" si="58"/>
        <v>19321.5</v>
      </c>
      <c r="G242" s="154">
        <f t="shared" si="53"/>
        <v>6.2476999999489635E-2</v>
      </c>
      <c r="K242" s="154">
        <f t="shared" si="64"/>
        <v>6.2476999999489635E-2</v>
      </c>
      <c r="O242" s="154">
        <f t="shared" ca="1" si="63"/>
        <v>6.3673709072129436E-2</v>
      </c>
      <c r="P242" s="154">
        <f t="shared" si="59"/>
        <v>1.7721558871765301E-2</v>
      </c>
      <c r="Q242" s="182">
        <f t="shared" si="60"/>
        <v>40075.884599999998</v>
      </c>
      <c r="R242" s="154">
        <f t="shared" si="54"/>
        <v>2.0030495105371991E-3</v>
      </c>
      <c r="S242" s="156">
        <v>1</v>
      </c>
      <c r="T242" s="154">
        <f t="shared" si="61"/>
        <v>2.0030495105371991E-3</v>
      </c>
      <c r="U242" s="154">
        <f t="shared" si="55"/>
        <v>4.4755441127724338E-2</v>
      </c>
      <c r="V242" s="154">
        <f t="shared" si="65"/>
        <v>-1.3599712092927596E-2</v>
      </c>
      <c r="W242" s="154">
        <f t="shared" si="66"/>
        <v>3.4053239074057638E-3</v>
      </c>
    </row>
    <row r="243" spans="1:23" ht="12.95" customHeight="1" x14ac:dyDescent="0.2">
      <c r="A243" s="171" t="s">
        <v>920</v>
      </c>
      <c r="B243" s="170" t="s">
        <v>57</v>
      </c>
      <c r="C243" s="183">
        <v>55103.413699999997</v>
      </c>
      <c r="D243" s="183" t="s">
        <v>172</v>
      </c>
      <c r="E243" s="154">
        <f t="shared" si="57"/>
        <v>19337.10191137455</v>
      </c>
      <c r="F243" s="154">
        <f t="shared" si="58"/>
        <v>19337</v>
      </c>
      <c r="G243" s="154">
        <f t="shared" si="53"/>
        <v>5.938600000081351E-2</v>
      </c>
      <c r="K243" s="154">
        <f t="shared" si="64"/>
        <v>5.938600000081351E-2</v>
      </c>
      <c r="O243" s="154">
        <f t="shared" ca="1" si="63"/>
        <v>6.3748163821168144E-2</v>
      </c>
      <c r="P243" s="154">
        <f t="shared" si="59"/>
        <v>1.7766811898597554E-2</v>
      </c>
      <c r="Q243" s="182">
        <f t="shared" si="60"/>
        <v>40084.913699999997</v>
      </c>
      <c r="R243" s="154">
        <f t="shared" si="54"/>
        <v>1.7321568182876344E-3</v>
      </c>
      <c r="S243" s="156">
        <v>1</v>
      </c>
      <c r="T243" s="154">
        <f t="shared" si="61"/>
        <v>1.7321568182876344E-3</v>
      </c>
      <c r="U243" s="154">
        <f t="shared" si="55"/>
        <v>4.1619188102215959E-2</v>
      </c>
      <c r="V243" s="154">
        <f t="shared" si="65"/>
        <v>-1.3800053437471942E-2</v>
      </c>
      <c r="W243" s="154">
        <f t="shared" si="66"/>
        <v>3.071292332834269E-3</v>
      </c>
    </row>
    <row r="244" spans="1:23" ht="12.95" customHeight="1" x14ac:dyDescent="0.2">
      <c r="A244" s="152" t="s">
        <v>227</v>
      </c>
      <c r="B244" s="97" t="s">
        <v>57</v>
      </c>
      <c r="C244" s="32">
        <v>55341.7523</v>
      </c>
      <c r="D244" s="32">
        <v>2.0000000000000001E-4</v>
      </c>
      <c r="E244" s="154">
        <f t="shared" si="57"/>
        <v>19746.111010052824</v>
      </c>
      <c r="F244" s="154">
        <f t="shared" si="58"/>
        <v>19746</v>
      </c>
      <c r="G244" s="154">
        <f t="shared" ref="G244:G307" si="67">C244-(C$7+C$8*F244)</f>
        <v>6.4688000005844515E-2</v>
      </c>
      <c r="K244" s="154">
        <f t="shared" si="64"/>
        <v>6.4688000005844515E-2</v>
      </c>
      <c r="O244" s="154">
        <f t="shared" ca="1" si="63"/>
        <v>6.5712808489350488E-2</v>
      </c>
      <c r="P244" s="154">
        <f t="shared" si="59"/>
        <v>1.8982932423087382E-2</v>
      </c>
      <c r="Q244" s="182">
        <f t="shared" si="60"/>
        <v>40323.2523</v>
      </c>
      <c r="R244" s="154">
        <f t="shared" ref="R244:R307" si="68">+(P244-G244)^2</f>
        <v>2.0889532027443974E-3</v>
      </c>
      <c r="S244" s="156">
        <v>1</v>
      </c>
      <c r="T244" s="154">
        <f t="shared" si="61"/>
        <v>2.0889532027443974E-3</v>
      </c>
      <c r="U244" s="154">
        <f t="shared" ref="U244:U307" si="69">+(G244-P244)</f>
        <v>4.5705067582757136E-2</v>
      </c>
      <c r="V244" s="154">
        <f t="shared" si="65"/>
        <v>-1.5871746238880904E-2</v>
      </c>
      <c r="W244" s="154">
        <f t="shared" si="66"/>
        <v>3.7917040004246741E-3</v>
      </c>
    </row>
    <row r="245" spans="1:23" ht="12.95" customHeight="1" x14ac:dyDescent="0.2">
      <c r="A245" s="99" t="s">
        <v>217</v>
      </c>
      <c r="B245" s="92" t="s">
        <v>57</v>
      </c>
      <c r="C245" s="93">
        <v>55346.414499999999</v>
      </c>
      <c r="D245" s="93">
        <v>2.0000000000000001E-4</v>
      </c>
      <c r="E245" s="154">
        <f t="shared" si="57"/>
        <v>19754.111737672512</v>
      </c>
      <c r="F245" s="154">
        <f t="shared" si="58"/>
        <v>19754</v>
      </c>
      <c r="G245" s="154">
        <f t="shared" si="67"/>
        <v>6.5112000003864523E-2</v>
      </c>
      <c r="K245" s="154">
        <f t="shared" si="64"/>
        <v>6.5112000003864523E-2</v>
      </c>
      <c r="O245" s="154">
        <f t="shared" ca="1" si="63"/>
        <v>6.5751236746918837E-2</v>
      </c>
      <c r="P245" s="154">
        <f t="shared" si="59"/>
        <v>1.9007142807923146E-2</v>
      </c>
      <c r="Q245" s="182">
        <f t="shared" si="60"/>
        <v>40327.914499999999</v>
      </c>
      <c r="R245" s="154">
        <f t="shared" si="68"/>
        <v>2.1256578570581471E-3</v>
      </c>
      <c r="S245" s="156">
        <v>1</v>
      </c>
      <c r="T245" s="154">
        <f t="shared" si="61"/>
        <v>2.1256578570581471E-3</v>
      </c>
      <c r="U245" s="154">
        <f t="shared" si="69"/>
        <v>4.6104857195941373E-2</v>
      </c>
      <c r="V245" s="154">
        <f t="shared" si="65"/>
        <v>-1.5839740494192942E-2</v>
      </c>
      <c r="W245" s="154">
        <f t="shared" si="66"/>
        <v>3.8371331829925937E-3</v>
      </c>
    </row>
    <row r="246" spans="1:23" ht="12.95" customHeight="1" x14ac:dyDescent="0.2">
      <c r="A246" s="152" t="s">
        <v>227</v>
      </c>
      <c r="B246" s="97" t="s">
        <v>57</v>
      </c>
      <c r="C246" s="32">
        <v>55355.737999999998</v>
      </c>
      <c r="D246" s="32">
        <v>2.0000000000000001E-4</v>
      </c>
      <c r="E246" s="154">
        <f t="shared" si="57"/>
        <v>19770.111648436134</v>
      </c>
      <c r="F246" s="154">
        <f t="shared" si="58"/>
        <v>19770</v>
      </c>
      <c r="G246" s="154">
        <f t="shared" si="67"/>
        <v>6.5060000000812579E-2</v>
      </c>
      <c r="K246" s="154">
        <f t="shared" si="64"/>
        <v>6.5060000000812579E-2</v>
      </c>
      <c r="O246" s="154">
        <f t="shared" ca="1" si="63"/>
        <v>6.5828093262055562E-2</v>
      </c>
      <c r="P246" s="154">
        <f t="shared" si="59"/>
        <v>1.9055612289688221E-2</v>
      </c>
      <c r="Q246" s="182">
        <f t="shared" si="60"/>
        <v>40337.237999999998</v>
      </c>
      <c r="R246" s="154">
        <f t="shared" si="68"/>
        <v>2.1164036886754502E-3</v>
      </c>
      <c r="S246" s="156">
        <v>1</v>
      </c>
      <c r="T246" s="154">
        <f t="shared" si="61"/>
        <v>2.1164036886754502E-3</v>
      </c>
      <c r="U246" s="154">
        <f t="shared" si="69"/>
        <v>4.6004387711124362E-2</v>
      </c>
      <c r="V246" s="154">
        <f t="shared" si="65"/>
        <v>-1.5767146064721085E-2</v>
      </c>
      <c r="W246" s="154">
        <f t="shared" si="66"/>
        <v>3.815722385020415E-3</v>
      </c>
    </row>
    <row r="247" spans="1:23" ht="12.95" customHeight="1" x14ac:dyDescent="0.2">
      <c r="A247" s="32" t="s">
        <v>219</v>
      </c>
      <c r="B247" s="97" t="s">
        <v>58</v>
      </c>
      <c r="C247" s="32">
        <v>55376.428899999999</v>
      </c>
      <c r="D247" s="32">
        <v>1.23E-2</v>
      </c>
      <c r="E247" s="154">
        <f t="shared" si="57"/>
        <v>19805.618974399458</v>
      </c>
      <c r="F247" s="154">
        <f t="shared" si="58"/>
        <v>19805.5</v>
      </c>
      <c r="G247" s="154">
        <f t="shared" si="67"/>
        <v>6.9329000005382113E-2</v>
      </c>
      <c r="J247" s="154">
        <f>G247</f>
        <v>6.9329000005382113E-2</v>
      </c>
      <c r="O247" s="154">
        <f t="shared" ca="1" si="63"/>
        <v>6.5998618655015148E-2</v>
      </c>
      <c r="P247" s="154">
        <f t="shared" si="59"/>
        <v>1.9163385873930096E-2</v>
      </c>
      <c r="Q247" s="182">
        <f t="shared" si="60"/>
        <v>40357.928899999999</v>
      </c>
      <c r="R247" s="154">
        <f t="shared" si="68"/>
        <v>2.516588841185738E-3</v>
      </c>
      <c r="S247" s="156">
        <v>1</v>
      </c>
      <c r="T247" s="154">
        <f t="shared" si="61"/>
        <v>2.516588841185738E-3</v>
      </c>
      <c r="U247" s="154">
        <f t="shared" si="69"/>
        <v>5.0165614131452013E-2</v>
      </c>
      <c r="V247" s="154">
        <f t="shared" si="65"/>
        <v>-1.5565775338086067E-2</v>
      </c>
      <c r="W247" s="154">
        <f t="shared" si="66"/>
        <v>4.3206155615961011E-3</v>
      </c>
    </row>
    <row r="248" spans="1:23" ht="12.95" customHeight="1" x14ac:dyDescent="0.2">
      <c r="A248" s="171" t="s">
        <v>938</v>
      </c>
      <c r="B248" s="170" t="s">
        <v>58</v>
      </c>
      <c r="C248" s="183">
        <v>55387.499199999998</v>
      </c>
      <c r="D248" s="183" t="s">
        <v>172</v>
      </c>
      <c r="E248" s="154">
        <f t="shared" si="57"/>
        <v>19824.616540992105</v>
      </c>
      <c r="F248" s="154">
        <f t="shared" si="58"/>
        <v>19824.5</v>
      </c>
      <c r="G248" s="154">
        <f t="shared" si="67"/>
        <v>6.7910999998275656E-2</v>
      </c>
      <c r="K248" s="154">
        <f t="shared" ref="K248:K256" si="70">G248</f>
        <v>6.7910999998275656E-2</v>
      </c>
      <c r="O248" s="154">
        <f t="shared" ca="1" si="63"/>
        <v>6.6089885766740006E-2</v>
      </c>
      <c r="P248" s="154">
        <f t="shared" si="59"/>
        <v>1.9221198868308444E-2</v>
      </c>
      <c r="Q248" s="182">
        <f t="shared" si="60"/>
        <v>40368.999199999998</v>
      </c>
      <c r="R248" s="154">
        <f t="shared" si="68"/>
        <v>2.3706967340757562E-3</v>
      </c>
      <c r="S248" s="156">
        <v>1</v>
      </c>
      <c r="T248" s="154">
        <f t="shared" si="61"/>
        <v>2.3706967340757562E-3</v>
      </c>
      <c r="U248" s="154">
        <f t="shared" si="69"/>
        <v>4.8689801129967208E-2</v>
      </c>
      <c r="V248" s="154">
        <f t="shared" si="65"/>
        <v>-1.5435628941681413E-2</v>
      </c>
      <c r="W248" s="154">
        <f t="shared" si="66"/>
        <v>4.1120707818738961E-3</v>
      </c>
    </row>
    <row r="249" spans="1:23" ht="12.95" customHeight="1" x14ac:dyDescent="0.2">
      <c r="A249" s="20" t="s">
        <v>1187</v>
      </c>
      <c r="B249" s="20"/>
      <c r="C249" s="18">
        <v>55387.499199999998</v>
      </c>
      <c r="D249" s="18">
        <v>1.14E-2</v>
      </c>
      <c r="E249" s="154">
        <f t="shared" si="57"/>
        <v>19824.616540992105</v>
      </c>
      <c r="F249" s="154">
        <f t="shared" si="58"/>
        <v>19824.5</v>
      </c>
      <c r="G249" s="154">
        <f t="shared" si="67"/>
        <v>6.7910999998275656E-2</v>
      </c>
      <c r="K249" s="154">
        <f t="shared" si="70"/>
        <v>6.7910999998275656E-2</v>
      </c>
      <c r="O249" s="154">
        <f t="shared" ca="1" si="63"/>
        <v>6.6089885766740006E-2</v>
      </c>
      <c r="P249" s="154">
        <f t="shared" si="59"/>
        <v>1.9221198868308444E-2</v>
      </c>
      <c r="Q249" s="182">
        <f t="shared" si="60"/>
        <v>40368.999199999998</v>
      </c>
      <c r="R249" s="154">
        <f t="shared" si="68"/>
        <v>2.3706967340757562E-3</v>
      </c>
      <c r="S249" s="156">
        <v>1</v>
      </c>
      <c r="T249" s="154">
        <f t="shared" si="61"/>
        <v>2.3706967340757562E-3</v>
      </c>
      <c r="U249" s="154">
        <f t="shared" si="69"/>
        <v>4.8689801129967208E-2</v>
      </c>
      <c r="V249" s="154">
        <f t="shared" si="65"/>
        <v>-1.5435628941681413E-2</v>
      </c>
      <c r="W249" s="154">
        <f t="shared" si="66"/>
        <v>4.1120707818738961E-3</v>
      </c>
    </row>
    <row r="250" spans="1:23" ht="12.95" customHeight="1" x14ac:dyDescent="0.2">
      <c r="A250" s="152" t="s">
        <v>227</v>
      </c>
      <c r="B250" s="97" t="s">
        <v>57</v>
      </c>
      <c r="C250" s="32">
        <v>55404.687100000003</v>
      </c>
      <c r="D250" s="32">
        <v>1E-4</v>
      </c>
      <c r="E250" s="154">
        <f t="shared" si="57"/>
        <v>19854.112424106188</v>
      </c>
      <c r="F250" s="154">
        <f t="shared" si="58"/>
        <v>19854</v>
      </c>
      <c r="G250" s="154">
        <f t="shared" si="67"/>
        <v>6.5512000008311588E-2</v>
      </c>
      <c r="K250" s="154">
        <f t="shared" si="70"/>
        <v>6.5512000008311588E-2</v>
      </c>
      <c r="O250" s="154">
        <f t="shared" ca="1" si="63"/>
        <v>6.6231589966523327E-2</v>
      </c>
      <c r="P250" s="154">
        <f t="shared" si="59"/>
        <v>1.9311142646001308E-2</v>
      </c>
      <c r="Q250" s="182">
        <f t="shared" si="60"/>
        <v>40386.187100000003</v>
      </c>
      <c r="R250" s="154">
        <f t="shared" si="68"/>
        <v>2.1345192210125395E-3</v>
      </c>
      <c r="S250" s="156">
        <v>1</v>
      </c>
      <c r="T250" s="154">
        <f t="shared" si="61"/>
        <v>2.1345192210125395E-3</v>
      </c>
      <c r="U250" s="154">
        <f t="shared" si="69"/>
        <v>4.6200857362310277E-2</v>
      </c>
      <c r="V250" s="154">
        <f t="shared" si="65"/>
        <v>-1.5203562890896704E-2</v>
      </c>
      <c r="W250" s="154">
        <f t="shared" si="66"/>
        <v>3.7705028266324563E-3</v>
      </c>
    </row>
    <row r="251" spans="1:23" ht="12.95" customHeight="1" x14ac:dyDescent="0.2">
      <c r="A251" s="152" t="s">
        <v>227</v>
      </c>
      <c r="B251" s="97" t="s">
        <v>57</v>
      </c>
      <c r="C251" s="32">
        <v>55414.5942</v>
      </c>
      <c r="D251" s="32">
        <v>4.0000000000000002E-4</v>
      </c>
      <c r="E251" s="154">
        <f t="shared" si="57"/>
        <v>19871.113841591705</v>
      </c>
      <c r="F251" s="154">
        <f t="shared" si="58"/>
        <v>19871</v>
      </c>
      <c r="G251" s="154">
        <f t="shared" si="67"/>
        <v>6.6338000004179776E-2</v>
      </c>
      <c r="K251" s="154">
        <f t="shared" si="70"/>
        <v>6.6338000004179776E-2</v>
      </c>
      <c r="O251" s="154">
        <f t="shared" ca="1" si="63"/>
        <v>6.6313250013856087E-2</v>
      </c>
      <c r="P251" s="154">
        <f t="shared" si="59"/>
        <v>1.9363074931896655E-2</v>
      </c>
      <c r="Q251" s="182">
        <f t="shared" si="60"/>
        <v>40396.0942</v>
      </c>
      <c r="R251" s="154">
        <f t="shared" si="68"/>
        <v>2.2066435855466137E-3</v>
      </c>
      <c r="S251" s="156">
        <v>1</v>
      </c>
      <c r="T251" s="154">
        <f t="shared" si="61"/>
        <v>2.2066435855466137E-3</v>
      </c>
      <c r="U251" s="154">
        <f t="shared" si="69"/>
        <v>4.6974925072283125E-2</v>
      </c>
      <c r="V251" s="154">
        <f t="shared" si="65"/>
        <v>-1.5053718505301456E-2</v>
      </c>
      <c r="W251" s="154">
        <f t="shared" si="66"/>
        <v>3.8475526240750245E-3</v>
      </c>
    </row>
    <row r="252" spans="1:23" ht="12.95" customHeight="1" x14ac:dyDescent="0.2">
      <c r="A252" s="171" t="s">
        <v>938</v>
      </c>
      <c r="B252" s="170" t="s">
        <v>58</v>
      </c>
      <c r="C252" s="183">
        <v>55429.454599999997</v>
      </c>
      <c r="D252" s="183" t="s">
        <v>172</v>
      </c>
      <c r="E252" s="154">
        <f t="shared" si="57"/>
        <v>19896.615538798946</v>
      </c>
      <c r="F252" s="154">
        <f t="shared" si="58"/>
        <v>19896.5</v>
      </c>
      <c r="G252" s="154">
        <f t="shared" si="67"/>
        <v>6.732699999702163E-2</v>
      </c>
      <c r="K252" s="154">
        <f t="shared" si="70"/>
        <v>6.732699999702163E-2</v>
      </c>
      <c r="O252" s="154">
        <f t="shared" ca="1" si="63"/>
        <v>6.6435740084855241E-2</v>
      </c>
      <c r="P252" s="154">
        <f t="shared" si="59"/>
        <v>1.9441110839206844E-2</v>
      </c>
      <c r="Q252" s="182">
        <f t="shared" si="60"/>
        <v>40410.954599999997</v>
      </c>
      <c r="R252" s="154">
        <f t="shared" si="68"/>
        <v>2.2930583804345239E-3</v>
      </c>
      <c r="S252" s="156">
        <v>1</v>
      </c>
      <c r="T252" s="154">
        <f t="shared" si="61"/>
        <v>2.2930583804345239E-3</v>
      </c>
      <c r="U252" s="154">
        <f t="shared" si="69"/>
        <v>4.788588915781479E-2</v>
      </c>
      <c r="V252" s="154">
        <f t="shared" si="65"/>
        <v>-1.4807650276465219E-2</v>
      </c>
      <c r="W252" s="154">
        <f t="shared" si="66"/>
        <v>3.9304798867976221E-3</v>
      </c>
    </row>
    <row r="253" spans="1:23" ht="12.95" customHeight="1" x14ac:dyDescent="0.2">
      <c r="A253" s="20" t="s">
        <v>1187</v>
      </c>
      <c r="B253" s="20"/>
      <c r="C253" s="18">
        <v>55429.454599999997</v>
      </c>
      <c r="D253" s="18">
        <v>4.1999999999999997E-3</v>
      </c>
      <c r="E253" s="154">
        <f t="shared" si="57"/>
        <v>19896.615538798946</v>
      </c>
      <c r="F253" s="154">
        <f t="shared" si="58"/>
        <v>19896.5</v>
      </c>
      <c r="G253" s="154">
        <f t="shared" si="67"/>
        <v>6.732699999702163E-2</v>
      </c>
      <c r="K253" s="154">
        <f t="shared" si="70"/>
        <v>6.732699999702163E-2</v>
      </c>
      <c r="O253" s="154">
        <f t="shared" ca="1" si="63"/>
        <v>6.6435740084855241E-2</v>
      </c>
      <c r="P253" s="154">
        <f t="shared" si="59"/>
        <v>1.9441110839206844E-2</v>
      </c>
      <c r="Q253" s="182">
        <f t="shared" si="60"/>
        <v>40410.954599999997</v>
      </c>
      <c r="R253" s="154">
        <f t="shared" si="68"/>
        <v>2.2930583804345239E-3</v>
      </c>
      <c r="S253" s="156">
        <v>1</v>
      </c>
      <c r="T253" s="154">
        <f t="shared" si="61"/>
        <v>2.2930583804345239E-3</v>
      </c>
      <c r="U253" s="154">
        <f t="shared" si="69"/>
        <v>4.788588915781479E-2</v>
      </c>
      <c r="V253" s="154">
        <f t="shared" si="65"/>
        <v>-1.4807650276465219E-2</v>
      </c>
      <c r="W253" s="154">
        <f t="shared" si="66"/>
        <v>3.9304798867976221E-3</v>
      </c>
    </row>
    <row r="254" spans="1:23" ht="12.95" customHeight="1" x14ac:dyDescent="0.2">
      <c r="A254" s="152" t="s">
        <v>227</v>
      </c>
      <c r="B254" s="97" t="s">
        <v>57</v>
      </c>
      <c r="C254" s="32">
        <v>55439.652800000003</v>
      </c>
      <c r="D254" s="32">
        <v>2.0000000000000001E-4</v>
      </c>
      <c r="E254" s="154">
        <f t="shared" si="57"/>
        <v>19914.116508386513</v>
      </c>
      <c r="F254" s="154">
        <f t="shared" si="58"/>
        <v>19914</v>
      </c>
      <c r="G254" s="154">
        <f t="shared" si="67"/>
        <v>6.7892000006395392E-2</v>
      </c>
      <c r="K254" s="154">
        <f t="shared" si="70"/>
        <v>6.7892000006395392E-2</v>
      </c>
      <c r="O254" s="154">
        <f t="shared" ca="1" si="63"/>
        <v>6.6519801898286018E-2</v>
      </c>
      <c r="P254" s="154">
        <f t="shared" si="59"/>
        <v>1.9494760351186993E-2</v>
      </c>
      <c r="Q254" s="182">
        <f t="shared" si="60"/>
        <v>40421.152800000003</v>
      </c>
      <c r="R254" s="154">
        <f t="shared" si="68"/>
        <v>2.3422928062436761E-3</v>
      </c>
      <c r="S254" s="156">
        <v>1</v>
      </c>
      <c r="T254" s="154">
        <f t="shared" si="61"/>
        <v>2.3422928062436761E-3</v>
      </c>
      <c r="U254" s="154">
        <f t="shared" si="69"/>
        <v>4.8397239655208396E-2</v>
      </c>
      <c r="V254" s="154">
        <f t="shared" si="65"/>
        <v>-1.4624494068859694E-2</v>
      </c>
      <c r="W254" s="154">
        <f t="shared" si="66"/>
        <v>3.9717389215873419E-3</v>
      </c>
    </row>
    <row r="255" spans="1:23" ht="12.95" customHeight="1" x14ac:dyDescent="0.2">
      <c r="A255" s="171" t="s">
        <v>938</v>
      </c>
      <c r="B255" s="170" t="s">
        <v>58</v>
      </c>
      <c r="C255" s="183">
        <v>55461.5092</v>
      </c>
      <c r="D255" s="183" t="s">
        <v>172</v>
      </c>
      <c r="E255" s="154">
        <f t="shared" si="57"/>
        <v>19951.623930450547</v>
      </c>
      <c r="F255" s="154">
        <f t="shared" si="58"/>
        <v>19951.5</v>
      </c>
      <c r="G255" s="154">
        <f t="shared" si="67"/>
        <v>7.2217000000819098E-2</v>
      </c>
      <c r="K255" s="154">
        <f t="shared" si="70"/>
        <v>7.2217000000819098E-2</v>
      </c>
      <c r="O255" s="154">
        <f t="shared" ca="1" si="63"/>
        <v>6.6699934355637702E-2</v>
      </c>
      <c r="P255" s="154">
        <f t="shared" si="59"/>
        <v>1.9609985228365674E-2</v>
      </c>
      <c r="Q255" s="182">
        <f t="shared" si="60"/>
        <v>40443.0092</v>
      </c>
      <c r="R255" s="154">
        <f t="shared" si="68"/>
        <v>2.7674980032691334E-3</v>
      </c>
      <c r="S255" s="156">
        <v>1</v>
      </c>
      <c r="T255" s="154">
        <f t="shared" si="61"/>
        <v>2.7674980032691334E-3</v>
      </c>
      <c r="U255" s="154">
        <f t="shared" si="69"/>
        <v>5.2607014772453428E-2</v>
      </c>
      <c r="V255" s="154">
        <f t="shared" si="65"/>
        <v>-1.4194908385209698E-2</v>
      </c>
      <c r="W255" s="154">
        <f t="shared" si="66"/>
        <v>4.4624969375623297E-3</v>
      </c>
    </row>
    <row r="256" spans="1:23" ht="12.95" customHeight="1" x14ac:dyDescent="0.2">
      <c r="A256" s="20" t="s">
        <v>1187</v>
      </c>
      <c r="B256" s="20"/>
      <c r="C256" s="18">
        <v>55461.5092</v>
      </c>
      <c r="D256" s="18">
        <v>2.8E-3</v>
      </c>
      <c r="E256" s="154">
        <f t="shared" si="57"/>
        <v>19951.623930450547</v>
      </c>
      <c r="F256" s="154">
        <f t="shared" si="58"/>
        <v>19951.5</v>
      </c>
      <c r="G256" s="154">
        <f t="shared" si="67"/>
        <v>7.2217000000819098E-2</v>
      </c>
      <c r="K256" s="154">
        <f t="shared" si="70"/>
        <v>7.2217000000819098E-2</v>
      </c>
      <c r="O256" s="154">
        <f t="shared" ca="1" si="63"/>
        <v>6.6699934355637702E-2</v>
      </c>
      <c r="P256" s="154">
        <f t="shared" si="59"/>
        <v>1.9609985228365674E-2</v>
      </c>
      <c r="Q256" s="182">
        <f t="shared" si="60"/>
        <v>40443.0092</v>
      </c>
      <c r="R256" s="154">
        <f t="shared" si="68"/>
        <v>2.7674980032691334E-3</v>
      </c>
      <c r="S256" s="156">
        <v>1</v>
      </c>
      <c r="T256" s="154">
        <f t="shared" si="61"/>
        <v>2.7674980032691334E-3</v>
      </c>
      <c r="U256" s="154">
        <f t="shared" si="69"/>
        <v>5.2607014772453428E-2</v>
      </c>
      <c r="V256" s="154">
        <f t="shared" si="65"/>
        <v>-1.4194908385209698E-2</v>
      </c>
      <c r="W256" s="154">
        <f t="shared" si="66"/>
        <v>4.4624969375623297E-3</v>
      </c>
    </row>
    <row r="257" spans="1:23" ht="12.95" customHeight="1" x14ac:dyDescent="0.2">
      <c r="A257" s="32" t="s">
        <v>220</v>
      </c>
      <c r="B257" s="97" t="s">
        <v>57</v>
      </c>
      <c r="C257" s="32">
        <v>55483.358200000002</v>
      </c>
      <c r="D257" s="32">
        <v>1E-4</v>
      </c>
      <c r="E257" s="154">
        <f t="shared" si="57"/>
        <v>19989.118653491725</v>
      </c>
      <c r="F257" s="154">
        <f t="shared" si="58"/>
        <v>19989</v>
      </c>
      <c r="G257" s="154">
        <f t="shared" si="67"/>
        <v>6.9142000007559545E-2</v>
      </c>
      <c r="J257" s="154">
        <f>G257</f>
        <v>6.9142000007559545E-2</v>
      </c>
      <c r="O257" s="154">
        <f t="shared" ca="1" si="63"/>
        <v>6.6880066812989386E-2</v>
      </c>
      <c r="P257" s="154">
        <f t="shared" si="59"/>
        <v>1.9725566883573301E-2</v>
      </c>
      <c r="Q257" s="182">
        <f t="shared" si="60"/>
        <v>40464.858200000002</v>
      </c>
      <c r="R257" s="154">
        <f t="shared" si="68"/>
        <v>2.4419838626974053E-3</v>
      </c>
      <c r="S257" s="156">
        <v>1</v>
      </c>
      <c r="T257" s="154">
        <f t="shared" si="61"/>
        <v>2.4419838626974053E-3</v>
      </c>
      <c r="U257" s="154">
        <f t="shared" si="69"/>
        <v>4.9416433123986248E-2</v>
      </c>
      <c r="V257" s="154">
        <f t="shared" si="65"/>
        <v>-1.371827126294186E-2</v>
      </c>
      <c r="W257" s="154">
        <f t="shared" si="66"/>
        <v>3.9859908980248004E-3</v>
      </c>
    </row>
    <row r="258" spans="1:23" ht="12.95" customHeight="1" x14ac:dyDescent="0.2">
      <c r="A258" s="152" t="s">
        <v>216</v>
      </c>
      <c r="B258" s="97" t="s">
        <v>57</v>
      </c>
      <c r="C258" s="32">
        <v>55497.345220000003</v>
      </c>
      <c r="D258" s="32">
        <v>2.0000000000000001E-4</v>
      </c>
      <c r="E258" s="154">
        <f t="shared" si="57"/>
        <v>20013.121557106144</v>
      </c>
      <c r="F258" s="154">
        <f t="shared" si="58"/>
        <v>20013</v>
      </c>
      <c r="G258" s="154">
        <f t="shared" si="67"/>
        <v>7.0834000005561393E-2</v>
      </c>
      <c r="K258" s="154">
        <f>G258</f>
        <v>7.0834000005561393E-2</v>
      </c>
      <c r="O258" s="154">
        <f t="shared" ca="1" si="63"/>
        <v>6.699535158569446E-2</v>
      </c>
      <c r="P258" s="154">
        <f t="shared" si="59"/>
        <v>1.9799726380015776E-2</v>
      </c>
      <c r="Q258" s="182">
        <f t="shared" si="60"/>
        <v>40478.845220000003</v>
      </c>
      <c r="R258" s="154">
        <f t="shared" si="68"/>
        <v>2.6044970844870613E-3</v>
      </c>
      <c r="S258" s="156">
        <v>1</v>
      </c>
      <c r="T258" s="154">
        <f t="shared" si="61"/>
        <v>2.6044970844870613E-3</v>
      </c>
      <c r="U258" s="154">
        <f t="shared" si="69"/>
        <v>5.103427362554562E-2</v>
      </c>
      <c r="V258" s="154">
        <f t="shared" si="65"/>
        <v>-1.3390702536606042E-2</v>
      </c>
      <c r="W258" s="154">
        <f t="shared" si="66"/>
        <v>4.1505775534938097E-3</v>
      </c>
    </row>
    <row r="259" spans="1:23" ht="12.95" customHeight="1" x14ac:dyDescent="0.2">
      <c r="A259" s="171" t="s">
        <v>966</v>
      </c>
      <c r="B259" s="170" t="s">
        <v>58</v>
      </c>
      <c r="C259" s="183">
        <v>55702.176700000004</v>
      </c>
      <c r="D259" s="183" t="s">
        <v>172</v>
      </c>
      <c r="E259" s="154">
        <f t="shared" si="57"/>
        <v>20364.629617553492</v>
      </c>
      <c r="F259" s="154">
        <f t="shared" si="58"/>
        <v>20364.5</v>
      </c>
      <c r="G259" s="154">
        <f t="shared" si="67"/>
        <v>7.5531000002229121E-2</v>
      </c>
      <c r="K259" s="154">
        <f>G259</f>
        <v>7.5531000002229121E-2</v>
      </c>
      <c r="O259" s="154">
        <f t="shared" ca="1" si="63"/>
        <v>6.8683793152604228E-2</v>
      </c>
      <c r="P259" s="154">
        <f t="shared" si="59"/>
        <v>2.090259729661529E-2</v>
      </c>
      <c r="Q259" s="182">
        <f t="shared" si="60"/>
        <v>40683.676700000004</v>
      </c>
      <c r="R259" s="154">
        <f t="shared" si="68"/>
        <v>2.9842623821667164E-3</v>
      </c>
      <c r="S259" s="156">
        <v>1</v>
      </c>
      <c r="T259" s="154">
        <f t="shared" si="61"/>
        <v>2.9842623821667164E-3</v>
      </c>
      <c r="U259" s="154">
        <f t="shared" si="69"/>
        <v>5.4628402705613831E-2</v>
      </c>
      <c r="V259" s="154">
        <f t="shared" si="65"/>
        <v>-7.5734805352956711E-3</v>
      </c>
      <c r="W259" s="154">
        <f t="shared" si="66"/>
        <v>3.8690742787157381E-3</v>
      </c>
    </row>
    <row r="260" spans="1:23" ht="12.95" customHeight="1" x14ac:dyDescent="0.2">
      <c r="A260" s="32" t="s">
        <v>220</v>
      </c>
      <c r="B260" s="97" t="s">
        <v>57</v>
      </c>
      <c r="C260" s="32">
        <v>55741.508900000001</v>
      </c>
      <c r="D260" s="32">
        <v>4.3E-3</v>
      </c>
      <c r="E260" s="154">
        <f t="shared" si="57"/>
        <v>20432.126983364287</v>
      </c>
      <c r="F260" s="154">
        <f t="shared" si="58"/>
        <v>20432</v>
      </c>
      <c r="G260" s="154">
        <f t="shared" si="67"/>
        <v>7.3996000006445684E-2</v>
      </c>
      <c r="J260" s="154">
        <f>G260</f>
        <v>7.3996000006445684E-2</v>
      </c>
      <c r="O260" s="154">
        <f t="shared" ca="1" si="63"/>
        <v>6.900803157583725E-2</v>
      </c>
      <c r="P260" s="154">
        <f t="shared" si="59"/>
        <v>2.1117973923815647E-2</v>
      </c>
      <c r="Q260" s="182">
        <f t="shared" si="60"/>
        <v>40723.008900000001</v>
      </c>
      <c r="R260" s="154">
        <f t="shared" si="68"/>
        <v>2.7960856423953026E-3</v>
      </c>
      <c r="S260" s="156">
        <v>1</v>
      </c>
      <c r="T260" s="154">
        <f t="shared" si="61"/>
        <v>2.7960856423953026E-3</v>
      </c>
      <c r="U260" s="154">
        <f t="shared" si="69"/>
        <v>5.2878026082630036E-2</v>
      </c>
      <c r="V260" s="154">
        <f t="shared" si="65"/>
        <v>-6.4893696666276871E-3</v>
      </c>
      <c r="W260" s="154">
        <f t="shared" si="66"/>
        <v>3.5244876780489839E-3</v>
      </c>
    </row>
    <row r="261" spans="1:23" ht="12.95" customHeight="1" x14ac:dyDescent="0.2">
      <c r="A261" s="171" t="s">
        <v>966</v>
      </c>
      <c r="B261" s="170" t="s">
        <v>58</v>
      </c>
      <c r="C261" s="183">
        <v>55758.12</v>
      </c>
      <c r="D261" s="183" t="s">
        <v>172</v>
      </c>
      <c r="E261" s="154">
        <f t="shared" si="57"/>
        <v>20460.633029128821</v>
      </c>
      <c r="F261" s="154">
        <f t="shared" si="58"/>
        <v>20460.5</v>
      </c>
      <c r="G261" s="154">
        <f t="shared" si="67"/>
        <v>7.7519000005850103E-2</v>
      </c>
      <c r="K261" s="154">
        <f>G261</f>
        <v>7.7519000005850103E-2</v>
      </c>
      <c r="O261" s="154">
        <f t="shared" ca="1" si="63"/>
        <v>6.9144932243424537E-2</v>
      </c>
      <c r="P261" s="154">
        <f t="shared" si="59"/>
        <v>2.1209257795633485E-2</v>
      </c>
      <c r="Q261" s="182">
        <f t="shared" si="60"/>
        <v>40739.620000000003</v>
      </c>
      <c r="R261" s="154">
        <f t="shared" si="68"/>
        <v>3.1707870677810512E-3</v>
      </c>
      <c r="S261" s="156">
        <v>1</v>
      </c>
      <c r="T261" s="154">
        <f t="shared" si="61"/>
        <v>3.1707870677810512E-3</v>
      </c>
      <c r="U261" s="154">
        <f t="shared" si="69"/>
        <v>5.6309742210216618E-2</v>
      </c>
      <c r="V261" s="154">
        <f t="shared" si="65"/>
        <v>-6.0593831507752965E-3</v>
      </c>
      <c r="W261" s="154">
        <f t="shared" si="66"/>
        <v>3.8899077982951246E-3</v>
      </c>
    </row>
    <row r="262" spans="1:23" ht="12.95" customHeight="1" x14ac:dyDescent="0.2">
      <c r="A262" s="140" t="s">
        <v>1201</v>
      </c>
      <c r="B262" s="141" t="s">
        <v>57</v>
      </c>
      <c r="C262" s="140">
        <v>55758.4087</v>
      </c>
      <c r="D262" s="140">
        <v>2.9999999999999997E-4</v>
      </c>
      <c r="E262" s="154">
        <f t="shared" si="57"/>
        <v>20461.12846262884</v>
      </c>
      <c r="F262" s="154">
        <f t="shared" si="58"/>
        <v>20461</v>
      </c>
      <c r="G262" s="154">
        <f t="shared" si="67"/>
        <v>7.4857999999949243E-2</v>
      </c>
      <c r="K262" s="154">
        <f>G262</f>
        <v>7.4857999999949243E-2</v>
      </c>
      <c r="O262" s="154">
        <f t="shared" ca="1" si="63"/>
        <v>6.9147334009522554E-2</v>
      </c>
      <c r="P262" s="154">
        <f t="shared" si="59"/>
        <v>2.1210861106457826E-2</v>
      </c>
      <c r="Q262" s="182">
        <f t="shared" si="60"/>
        <v>40739.9087</v>
      </c>
      <c r="R262" s="154">
        <f t="shared" si="68"/>
        <v>2.8780155114575593E-3</v>
      </c>
      <c r="S262" s="156">
        <v>1</v>
      </c>
      <c r="T262" s="154">
        <f t="shared" si="61"/>
        <v>2.8780155114575593E-3</v>
      </c>
      <c r="U262" s="154">
        <f t="shared" si="69"/>
        <v>5.3647138893491417E-2</v>
      </c>
      <c r="V262" s="154">
        <f t="shared" si="65"/>
        <v>-6.052012378033397E-3</v>
      </c>
      <c r="W262" s="154">
        <f t="shared" si="66"/>
        <v>3.5639886625404029E-3</v>
      </c>
    </row>
    <row r="263" spans="1:23" ht="12.95" customHeight="1" x14ac:dyDescent="0.2">
      <c r="A263" s="171" t="s">
        <v>966</v>
      </c>
      <c r="B263" s="170" t="s">
        <v>57</v>
      </c>
      <c r="C263" s="183">
        <v>55758.991000000002</v>
      </c>
      <c r="D263" s="183" t="s">
        <v>172</v>
      </c>
      <c r="E263" s="154">
        <f t="shared" si="57"/>
        <v>20462.127738441322</v>
      </c>
      <c r="F263" s="154">
        <f t="shared" si="58"/>
        <v>20462</v>
      </c>
      <c r="G263" s="154">
        <f t="shared" si="67"/>
        <v>7.4436000002606306E-2</v>
      </c>
      <c r="K263" s="154">
        <f>G263</f>
        <v>7.4436000002606306E-2</v>
      </c>
      <c r="O263" s="154">
        <f t="shared" ca="1" si="63"/>
        <v>6.9152137541718603E-2</v>
      </c>
      <c r="P263" s="154">
        <f t="shared" si="59"/>
        <v>2.1214067918388139E-2</v>
      </c>
      <c r="Q263" s="182">
        <f t="shared" si="60"/>
        <v>40740.491000000002</v>
      </c>
      <c r="R263" s="154">
        <f t="shared" si="68"/>
        <v>2.8325740547771312E-3</v>
      </c>
      <c r="S263" s="156">
        <v>1</v>
      </c>
      <c r="T263" s="154">
        <f t="shared" si="61"/>
        <v>2.8325740547771312E-3</v>
      </c>
      <c r="U263" s="154">
        <f t="shared" si="69"/>
        <v>5.3221932084218167E-2</v>
      </c>
      <c r="V263" s="154">
        <f t="shared" si="65"/>
        <v>-6.0372895125351787E-3</v>
      </c>
      <c r="W263" s="154">
        <f t="shared" si="66"/>
        <v>3.5116553442531176E-3</v>
      </c>
    </row>
    <row r="264" spans="1:23" ht="12.95" customHeight="1" x14ac:dyDescent="0.2">
      <c r="A264" s="140" t="s">
        <v>1201</v>
      </c>
      <c r="B264" s="141" t="s">
        <v>57</v>
      </c>
      <c r="C264" s="140">
        <v>55765.402499999997</v>
      </c>
      <c r="D264" s="140">
        <v>2.9999999999999997E-4</v>
      </c>
      <c r="E264" s="154">
        <f t="shared" si="57"/>
        <v>20473.13041210045</v>
      </c>
      <c r="F264" s="154">
        <f t="shared" si="58"/>
        <v>20473</v>
      </c>
      <c r="G264" s="154">
        <f t="shared" si="67"/>
        <v>7.5993999998900108E-2</v>
      </c>
      <c r="K264" s="154">
        <f>G264</f>
        <v>7.5993999998900108E-2</v>
      </c>
      <c r="O264" s="154">
        <f t="shared" ca="1" si="63"/>
        <v>6.9204976395875098E-2</v>
      </c>
      <c r="P264" s="154">
        <f t="shared" si="59"/>
        <v>2.1249359594403765E-2</v>
      </c>
      <c r="Q264" s="182">
        <f t="shared" si="60"/>
        <v>40746.902499999997</v>
      </c>
      <c r="R264" s="154">
        <f t="shared" si="68"/>
        <v>2.9969756530176138E-3</v>
      </c>
      <c r="S264" s="156">
        <v>1</v>
      </c>
      <c r="T264" s="154">
        <f t="shared" si="61"/>
        <v>2.9969756530176138E-3</v>
      </c>
      <c r="U264" s="154">
        <f t="shared" si="69"/>
        <v>5.4744640404496343E-2</v>
      </c>
      <c r="V264" s="154">
        <f t="shared" si="65"/>
        <v>-5.8770106054980027E-3</v>
      </c>
      <c r="W264" s="154">
        <f t="shared" si="66"/>
        <v>3.6749845711775485E-3</v>
      </c>
    </row>
    <row r="265" spans="1:23" ht="12.95" customHeight="1" x14ac:dyDescent="0.2">
      <c r="A265" s="140" t="s">
        <v>1201</v>
      </c>
      <c r="B265" s="141" t="s">
        <v>58</v>
      </c>
      <c r="C265" s="140">
        <v>55767.443200000002</v>
      </c>
      <c r="D265" s="140">
        <v>5.0000000000000001E-4</v>
      </c>
      <c r="E265" s="154">
        <f t="shared" si="57"/>
        <v>20476.632425067193</v>
      </c>
      <c r="F265" s="154">
        <f t="shared" si="58"/>
        <v>20476.5</v>
      </c>
      <c r="G265" s="154">
        <f t="shared" si="67"/>
        <v>7.7167000003100839E-2</v>
      </c>
      <c r="K265" s="154">
        <f>G265</f>
        <v>7.7167000003100839E-2</v>
      </c>
      <c r="O265" s="154">
        <f t="shared" ca="1" si="63"/>
        <v>6.9221788758561248E-2</v>
      </c>
      <c r="P265" s="154">
        <f t="shared" si="59"/>
        <v>2.1260595201906415E-2</v>
      </c>
      <c r="Q265" s="182">
        <f t="shared" si="60"/>
        <v>40748.943200000002</v>
      </c>
      <c r="R265" s="154">
        <f t="shared" si="68"/>
        <v>3.1255260977950147E-3</v>
      </c>
      <c r="S265" s="156">
        <v>1</v>
      </c>
      <c r="T265" s="154">
        <f t="shared" si="61"/>
        <v>3.1255260977950147E-3</v>
      </c>
      <c r="U265" s="154">
        <f t="shared" si="69"/>
        <v>5.5906404801194423E-2</v>
      </c>
      <c r="V265" s="154">
        <f t="shared" si="65"/>
        <v>-5.8266694585339691E-3</v>
      </c>
      <c r="W265" s="154">
        <f t="shared" si="66"/>
        <v>3.8109724575571399E-3</v>
      </c>
    </row>
    <row r="266" spans="1:23" ht="12.95" customHeight="1" x14ac:dyDescent="0.2">
      <c r="A266" s="32" t="s">
        <v>220</v>
      </c>
      <c r="B266" s="97" t="s">
        <v>57</v>
      </c>
      <c r="C266" s="32">
        <v>55776.472399999999</v>
      </c>
      <c r="D266" s="32">
        <v>6.9999999999999999E-4</v>
      </c>
      <c r="E266" s="154">
        <f t="shared" si="57"/>
        <v>20492.127292259433</v>
      </c>
      <c r="F266" s="154">
        <f t="shared" si="58"/>
        <v>20492</v>
      </c>
      <c r="G266" s="154">
        <f t="shared" si="67"/>
        <v>7.4176000001898501E-2</v>
      </c>
      <c r="J266" s="154">
        <f>G266</f>
        <v>7.4176000001898501E-2</v>
      </c>
      <c r="O266" s="154">
        <f t="shared" ca="1" si="63"/>
        <v>6.9296243507599942E-2</v>
      </c>
      <c r="P266" s="154">
        <f t="shared" si="59"/>
        <v>2.1310390250899154E-2</v>
      </c>
      <c r="Q266" s="182">
        <f t="shared" si="60"/>
        <v>40757.972399999999</v>
      </c>
      <c r="R266" s="154">
        <f t="shared" si="68"/>
        <v>2.794772694344957E-3</v>
      </c>
      <c r="S266" s="156">
        <v>1</v>
      </c>
      <c r="T266" s="154">
        <f t="shared" si="61"/>
        <v>2.794772694344957E-3</v>
      </c>
      <c r="U266" s="154">
        <f t="shared" si="69"/>
        <v>5.2865609750999347E-2</v>
      </c>
      <c r="V266" s="154">
        <f t="shared" si="65"/>
        <v>-5.6076915328602756E-3</v>
      </c>
      <c r="W266" s="154">
        <f t="shared" si="66"/>
        <v>3.4191269630330194E-3</v>
      </c>
    </row>
    <row r="267" spans="1:23" ht="12.95" customHeight="1" x14ac:dyDescent="0.2">
      <c r="A267" s="171" t="s">
        <v>982</v>
      </c>
      <c r="B267" s="170" t="s">
        <v>58</v>
      </c>
      <c r="C267" s="183">
        <v>55778.508699999998</v>
      </c>
      <c r="D267" s="183" t="s">
        <v>172</v>
      </c>
      <c r="E267" s="154">
        <f t="shared" si="57"/>
        <v>20495.621754455813</v>
      </c>
      <c r="F267" s="154">
        <f t="shared" si="58"/>
        <v>20495.5</v>
      </c>
      <c r="G267" s="154">
        <f t="shared" si="67"/>
        <v>7.0949000000837259E-2</v>
      </c>
      <c r="K267" s="154">
        <f t="shared" ref="K267:K280" si="71">G267</f>
        <v>7.0949000000837259E-2</v>
      </c>
      <c r="O267" s="154">
        <f t="shared" ca="1" si="63"/>
        <v>6.9313055870286105E-2</v>
      </c>
      <c r="P267" s="154">
        <f t="shared" si="59"/>
        <v>2.1321642730038379E-2</v>
      </c>
      <c r="Q267" s="182">
        <f t="shared" si="60"/>
        <v>40760.008699999998</v>
      </c>
      <c r="R267" s="154">
        <f t="shared" si="68"/>
        <v>2.4628745896835146E-3</v>
      </c>
      <c r="S267" s="156">
        <v>1</v>
      </c>
      <c r="T267" s="154">
        <f t="shared" si="61"/>
        <v>2.4628745896835146E-3</v>
      </c>
      <c r="U267" s="154">
        <f t="shared" si="69"/>
        <v>4.962735727079888E-2</v>
      </c>
      <c r="V267" s="154">
        <f t="shared" si="65"/>
        <v>-5.5591645267409895E-3</v>
      </c>
      <c r="W267" s="154">
        <f t="shared" si="66"/>
        <v>3.0455521881103433E-3</v>
      </c>
    </row>
    <row r="268" spans="1:23" ht="12.95" customHeight="1" x14ac:dyDescent="0.2">
      <c r="A268" s="140" t="s">
        <v>1201</v>
      </c>
      <c r="B268" s="141" t="s">
        <v>57</v>
      </c>
      <c r="C268" s="140">
        <v>55779.385199999997</v>
      </c>
      <c r="D268" s="140">
        <v>2.9999999999999997E-4</v>
      </c>
      <c r="E268" s="154">
        <f t="shared" si="57"/>
        <v>20497.125902231252</v>
      </c>
      <c r="F268" s="154">
        <f t="shared" si="58"/>
        <v>20497</v>
      </c>
      <c r="G268" s="154">
        <f t="shared" si="67"/>
        <v>7.3365999996894971E-2</v>
      </c>
      <c r="K268" s="154">
        <f t="shared" si="71"/>
        <v>7.3365999996894971E-2</v>
      </c>
      <c r="O268" s="154">
        <f t="shared" ca="1" si="63"/>
        <v>6.9320261168580172E-2</v>
      </c>
      <c r="P268" s="154">
        <f t="shared" si="59"/>
        <v>2.1326466172506123E-2</v>
      </c>
      <c r="Q268" s="182">
        <f t="shared" si="60"/>
        <v>40760.885199999997</v>
      </c>
      <c r="R268" s="154">
        <f t="shared" si="68"/>
        <v>2.708113080659711E-3</v>
      </c>
      <c r="S268" s="156">
        <v>1</v>
      </c>
      <c r="T268" s="154">
        <f t="shared" si="61"/>
        <v>2.708113080659711E-3</v>
      </c>
      <c r="U268" s="154">
        <f t="shared" si="69"/>
        <v>5.2039533824388848E-2</v>
      </c>
      <c r="V268" s="154">
        <f t="shared" si="65"/>
        <v>-5.5384735030143111E-3</v>
      </c>
      <c r="W268" s="154">
        <f t="shared" si="66"/>
        <v>3.315226927794492E-3</v>
      </c>
    </row>
    <row r="269" spans="1:23" ht="12.95" customHeight="1" x14ac:dyDescent="0.2">
      <c r="A269" s="171" t="s">
        <v>982</v>
      </c>
      <c r="B269" s="170" t="s">
        <v>57</v>
      </c>
      <c r="C269" s="183">
        <v>55794.536899999999</v>
      </c>
      <c r="D269" s="183" t="s">
        <v>172</v>
      </c>
      <c r="E269" s="154">
        <f t="shared" si="57"/>
        <v>20523.127494757366</v>
      </c>
      <c r="F269" s="154">
        <f t="shared" si="58"/>
        <v>20523</v>
      </c>
      <c r="G269" s="154">
        <f t="shared" si="67"/>
        <v>7.4293999998189975E-2</v>
      </c>
      <c r="K269" s="154">
        <f t="shared" si="71"/>
        <v>7.4293999998189975E-2</v>
      </c>
      <c r="O269" s="154">
        <f t="shared" ca="1" si="63"/>
        <v>6.9445153005677343E-2</v>
      </c>
      <c r="P269" s="154">
        <f t="shared" si="59"/>
        <v>2.1410163209517059E-2</v>
      </c>
      <c r="Q269" s="182">
        <f t="shared" si="60"/>
        <v>40776.036899999999</v>
      </c>
      <c r="R269" s="154">
        <f t="shared" si="68"/>
        <v>2.796700193490995E-3</v>
      </c>
      <c r="S269" s="156">
        <v>1</v>
      </c>
      <c r="T269" s="154">
        <f t="shared" si="61"/>
        <v>2.796700193490995E-3</v>
      </c>
      <c r="U269" s="154">
        <f t="shared" si="69"/>
        <v>5.2883836788672915E-2</v>
      </c>
      <c r="V269" s="154">
        <f t="shared" si="65"/>
        <v>-5.1903177608240703E-3</v>
      </c>
      <c r="W269" s="154">
        <f t="shared" si="66"/>
        <v>3.3726074266388615E-3</v>
      </c>
    </row>
    <row r="270" spans="1:23" ht="12.95" customHeight="1" x14ac:dyDescent="0.2">
      <c r="A270" s="140" t="s">
        <v>1201</v>
      </c>
      <c r="B270" s="141" t="s">
        <v>58</v>
      </c>
      <c r="C270" s="140">
        <v>55795.412600000003</v>
      </c>
      <c r="D270" s="140">
        <v>2.0000000000000001E-4</v>
      </c>
      <c r="E270" s="154">
        <f t="shared" si="57"/>
        <v>20524.630269665478</v>
      </c>
      <c r="F270" s="154">
        <f t="shared" si="58"/>
        <v>20524.5</v>
      </c>
      <c r="G270" s="154">
        <f t="shared" si="67"/>
        <v>7.5911000007181428E-2</v>
      </c>
      <c r="K270" s="154">
        <f t="shared" si="71"/>
        <v>7.5911000007181428E-2</v>
      </c>
      <c r="O270" s="154">
        <f t="shared" ca="1" si="63"/>
        <v>6.9452358303971409E-2</v>
      </c>
      <c r="P270" s="154">
        <f t="shared" si="59"/>
        <v>2.1414997117473654E-2</v>
      </c>
      <c r="Q270" s="182">
        <f t="shared" si="60"/>
        <v>40776.912600000003</v>
      </c>
      <c r="R270" s="154">
        <f t="shared" si="68"/>
        <v>2.969814330955038E-3</v>
      </c>
      <c r="S270" s="156">
        <v>1</v>
      </c>
      <c r="T270" s="154">
        <f t="shared" si="61"/>
        <v>2.969814330955038E-3</v>
      </c>
      <c r="U270" s="154">
        <f t="shared" si="69"/>
        <v>5.4496002889707774E-2</v>
      </c>
      <c r="V270" s="154">
        <f t="shared" si="65"/>
        <v>-5.1708559374228896E-3</v>
      </c>
      <c r="W270" s="154">
        <f t="shared" si="66"/>
        <v>3.5601340422967407E-3</v>
      </c>
    </row>
    <row r="271" spans="1:23" ht="12.95" customHeight="1" x14ac:dyDescent="0.2">
      <c r="A271" s="152" t="s">
        <v>235</v>
      </c>
      <c r="B271" s="97" t="s">
        <v>57</v>
      </c>
      <c r="C271" s="32">
        <v>55800.363499999999</v>
      </c>
      <c r="D271" s="32">
        <v>2.9999999999999997E-4</v>
      </c>
      <c r="E271" s="154">
        <f t="shared" si="57"/>
        <v>20533.126430785182</v>
      </c>
      <c r="F271" s="154">
        <f t="shared" si="58"/>
        <v>20533</v>
      </c>
      <c r="G271" s="154">
        <f t="shared" si="67"/>
        <v>7.3674000006576534E-2</v>
      </c>
      <c r="K271" s="154">
        <f t="shared" si="71"/>
        <v>7.3674000006576534E-2</v>
      </c>
      <c r="O271" s="154">
        <f t="shared" ca="1" si="63"/>
        <v>6.9493188327637789E-2</v>
      </c>
      <c r="P271" s="154">
        <f t="shared" si="59"/>
        <v>2.1442400045185897E-2</v>
      </c>
      <c r="Q271" s="182">
        <f t="shared" si="60"/>
        <v>40781.863499999999</v>
      </c>
      <c r="R271" s="154">
        <f t="shared" si="68"/>
        <v>2.7281400345267426E-3</v>
      </c>
      <c r="S271" s="156">
        <v>1</v>
      </c>
      <c r="T271" s="154">
        <f t="shared" si="61"/>
        <v>2.7281400345267426E-3</v>
      </c>
      <c r="U271" s="154">
        <f t="shared" si="69"/>
        <v>5.2231599961390637E-2</v>
      </c>
      <c r="V271" s="154">
        <f t="shared" si="65"/>
        <v>-5.0619057032030715E-3</v>
      </c>
      <c r="W271" s="154">
        <f t="shared" si="66"/>
        <v>3.2825457913388313E-3</v>
      </c>
    </row>
    <row r="272" spans="1:23" ht="12.95" customHeight="1" x14ac:dyDescent="0.2">
      <c r="A272" s="152" t="s">
        <v>235</v>
      </c>
      <c r="B272" s="97" t="s">
        <v>57</v>
      </c>
      <c r="C272" s="32">
        <v>55800.364399999999</v>
      </c>
      <c r="D272" s="32">
        <v>4.0000000000000002E-4</v>
      </c>
      <c r="E272" s="154">
        <f t="shared" si="57"/>
        <v>20533.127975260933</v>
      </c>
      <c r="F272" s="154">
        <f t="shared" si="58"/>
        <v>20533</v>
      </c>
      <c r="G272" s="154">
        <f t="shared" si="67"/>
        <v>7.4574000005668495E-2</v>
      </c>
      <c r="K272" s="154">
        <f t="shared" si="71"/>
        <v>7.4574000005668495E-2</v>
      </c>
      <c r="O272" s="154">
        <f t="shared" ca="1" si="63"/>
        <v>6.9493188327637789E-2</v>
      </c>
      <c r="P272" s="154">
        <f t="shared" si="59"/>
        <v>2.1442400045185897E-2</v>
      </c>
      <c r="Q272" s="182">
        <f t="shared" si="60"/>
        <v>40781.864399999999</v>
      </c>
      <c r="R272" s="154">
        <f t="shared" si="68"/>
        <v>2.8229669143607543E-3</v>
      </c>
      <c r="S272" s="156">
        <v>1</v>
      </c>
      <c r="T272" s="154">
        <f t="shared" si="61"/>
        <v>2.8229669143607543E-3</v>
      </c>
      <c r="U272" s="154">
        <f t="shared" si="69"/>
        <v>5.3131599960482598E-2</v>
      </c>
      <c r="V272" s="154">
        <f t="shared" si="65"/>
        <v>-5.0619057032030715E-3</v>
      </c>
      <c r="W272" s="154">
        <f t="shared" si="66"/>
        <v>3.386484101429416E-3</v>
      </c>
    </row>
    <row r="273" spans="1:23" ht="12.95" customHeight="1" x14ac:dyDescent="0.2">
      <c r="A273" s="152" t="s">
        <v>235</v>
      </c>
      <c r="B273" s="97" t="s">
        <v>57</v>
      </c>
      <c r="C273" s="32">
        <v>55800.364600000001</v>
      </c>
      <c r="D273" s="32">
        <v>4.0000000000000002E-4</v>
      </c>
      <c r="E273" s="154">
        <f t="shared" si="57"/>
        <v>20533.128318477771</v>
      </c>
      <c r="F273" s="154">
        <f t="shared" si="58"/>
        <v>20533</v>
      </c>
      <c r="G273" s="154">
        <f t="shared" si="67"/>
        <v>7.4774000007892027E-2</v>
      </c>
      <c r="K273" s="154">
        <f t="shared" si="71"/>
        <v>7.4774000007892027E-2</v>
      </c>
      <c r="O273" s="154">
        <f t="shared" ca="1" si="63"/>
        <v>6.9493188327637789E-2</v>
      </c>
      <c r="P273" s="154">
        <f t="shared" si="59"/>
        <v>2.1442400045185897E-2</v>
      </c>
      <c r="Q273" s="182">
        <f t="shared" si="60"/>
        <v>40781.864600000001</v>
      </c>
      <c r="R273" s="154">
        <f t="shared" si="68"/>
        <v>2.8442595545821164E-3</v>
      </c>
      <c r="S273" s="156">
        <v>1</v>
      </c>
      <c r="T273" s="154">
        <f t="shared" si="61"/>
        <v>2.8442595545821164E-3</v>
      </c>
      <c r="U273" s="154">
        <f t="shared" si="69"/>
        <v>5.333159996270613E-2</v>
      </c>
      <c r="V273" s="154">
        <f t="shared" si="65"/>
        <v>-5.0619057032030715E-3</v>
      </c>
      <c r="W273" s="154">
        <f t="shared" si="66"/>
        <v>3.40980150395457E-3</v>
      </c>
    </row>
    <row r="274" spans="1:23" ht="12.95" customHeight="1" x14ac:dyDescent="0.2">
      <c r="A274" s="171" t="s">
        <v>982</v>
      </c>
      <c r="B274" s="170" t="s">
        <v>57</v>
      </c>
      <c r="C274" s="183">
        <v>55804.4421</v>
      </c>
      <c r="D274" s="183" t="s">
        <v>172</v>
      </c>
      <c r="E274" s="154">
        <f t="shared" si="57"/>
        <v>20540.125651682967</v>
      </c>
      <c r="F274" s="154">
        <f t="shared" si="58"/>
        <v>20540</v>
      </c>
      <c r="G274" s="154">
        <f t="shared" si="67"/>
        <v>7.3220000005676411E-2</v>
      </c>
      <c r="K274" s="154">
        <f t="shared" si="71"/>
        <v>7.3220000005676411E-2</v>
      </c>
      <c r="O274" s="154">
        <f t="shared" ca="1" si="63"/>
        <v>6.9526813053010103E-2</v>
      </c>
      <c r="P274" s="154">
        <f t="shared" si="59"/>
        <v>2.1464980925828901E-2</v>
      </c>
      <c r="Q274" s="182">
        <f t="shared" si="60"/>
        <v>40785.9421</v>
      </c>
      <c r="R274" s="154">
        <f t="shared" si="68"/>
        <v>2.67858199995538E-3</v>
      </c>
      <c r="S274" s="156">
        <v>1</v>
      </c>
      <c r="T274" s="154">
        <f t="shared" si="61"/>
        <v>2.67858199995538E-3</v>
      </c>
      <c r="U274" s="154">
        <f t="shared" si="69"/>
        <v>5.175501907984751E-2</v>
      </c>
      <c r="V274" s="154">
        <f t="shared" si="65"/>
        <v>-4.9739118921864637E-3</v>
      </c>
      <c r="W274" s="154">
        <f t="shared" si="66"/>
        <v>3.2181716092297952E-3</v>
      </c>
    </row>
    <row r="275" spans="1:23" ht="12.95" customHeight="1" x14ac:dyDescent="0.2">
      <c r="A275" s="140" t="s">
        <v>1201</v>
      </c>
      <c r="B275" s="141" t="s">
        <v>58</v>
      </c>
      <c r="C275" s="140">
        <v>55809.398200000003</v>
      </c>
      <c r="D275" s="140">
        <v>2.0000000000000001E-4</v>
      </c>
      <c r="E275" s="154">
        <f t="shared" si="57"/>
        <v>20548.630736440369</v>
      </c>
      <c r="F275" s="154">
        <f t="shared" si="58"/>
        <v>20548.5</v>
      </c>
      <c r="G275" s="154">
        <f t="shared" si="67"/>
        <v>7.6183000004675705E-2</v>
      </c>
      <c r="K275" s="154">
        <f t="shared" si="71"/>
        <v>7.6183000004675705E-2</v>
      </c>
      <c r="O275" s="154">
        <f t="shared" ca="1" si="63"/>
        <v>6.9567643076676483E-2</v>
      </c>
      <c r="P275" s="154">
        <f t="shared" si="59"/>
        <v>2.1492417279678259E-2</v>
      </c>
      <c r="Q275" s="182">
        <f t="shared" si="60"/>
        <v>40790.898200000003</v>
      </c>
      <c r="R275" s="154">
        <f t="shared" si="68"/>
        <v>2.9910598387997891E-3</v>
      </c>
      <c r="S275" s="156">
        <v>1</v>
      </c>
      <c r="T275" s="154">
        <f t="shared" si="61"/>
        <v>2.9910598387997891E-3</v>
      </c>
      <c r="U275" s="154">
        <f t="shared" si="69"/>
        <v>5.4690582724997445E-2</v>
      </c>
      <c r="V275" s="154">
        <f t="shared" si="65"/>
        <v>-4.869209764346751E-3</v>
      </c>
      <c r="W275" s="154">
        <f t="shared" si="66"/>
        <v>3.5473688813737413E-3</v>
      </c>
    </row>
    <row r="276" spans="1:23" ht="12.95" customHeight="1" x14ac:dyDescent="0.2">
      <c r="A276" s="152" t="s">
        <v>236</v>
      </c>
      <c r="B276" s="97" t="s">
        <v>57</v>
      </c>
      <c r="C276" s="32">
        <v>55812.6005</v>
      </c>
      <c r="D276" s="32">
        <v>1E-4</v>
      </c>
      <c r="E276" s="154">
        <f t="shared" si="57"/>
        <v>20554.126152779547</v>
      </c>
      <c r="F276" s="154">
        <f t="shared" si="58"/>
        <v>20554</v>
      </c>
      <c r="G276" s="154">
        <f t="shared" si="67"/>
        <v>7.3512000002665445E-2</v>
      </c>
      <c r="K276" s="154">
        <f t="shared" si="71"/>
        <v>7.3512000002665445E-2</v>
      </c>
      <c r="O276" s="154">
        <f t="shared" ca="1" si="63"/>
        <v>6.9594062503754731E-2</v>
      </c>
      <c r="P276" s="154">
        <f t="shared" si="59"/>
        <v>2.1510179982311542E-2</v>
      </c>
      <c r="Q276" s="182">
        <f t="shared" si="60"/>
        <v>40794.1005</v>
      </c>
      <c r="R276" s="154">
        <f t="shared" si="68"/>
        <v>2.7041892854292801E-3</v>
      </c>
      <c r="S276" s="156">
        <v>1</v>
      </c>
      <c r="T276" s="154">
        <f t="shared" si="61"/>
        <v>2.7041892854292801E-3</v>
      </c>
      <c r="U276" s="154">
        <f t="shared" si="69"/>
        <v>5.2001820020353903E-2</v>
      </c>
      <c r="V276" s="154">
        <f t="shared" si="65"/>
        <v>-4.802739909109381E-3</v>
      </c>
      <c r="W276" s="154">
        <f t="shared" si="66"/>
        <v>3.2267580287799855E-3</v>
      </c>
    </row>
    <row r="277" spans="1:23" ht="12.95" customHeight="1" x14ac:dyDescent="0.2">
      <c r="A277" s="152" t="s">
        <v>228</v>
      </c>
      <c r="B277" s="97" t="s">
        <v>57</v>
      </c>
      <c r="C277" s="32">
        <v>55812.6005</v>
      </c>
      <c r="D277" s="32">
        <v>1E-4</v>
      </c>
      <c r="E277" s="154">
        <f t="shared" ref="E277:E340" si="72">(C277-C$7)/C$8</f>
        <v>20554.126152779547</v>
      </c>
      <c r="F277" s="154">
        <f t="shared" ref="F277:F340" si="73">+ROUND(2*E277,0)/2</f>
        <v>20554</v>
      </c>
      <c r="G277" s="154">
        <f t="shared" si="67"/>
        <v>7.3512000002665445E-2</v>
      </c>
      <c r="K277" s="154">
        <f t="shared" si="71"/>
        <v>7.3512000002665445E-2</v>
      </c>
      <c r="O277" s="154">
        <f t="shared" ca="1" si="63"/>
        <v>6.9594062503754731E-2</v>
      </c>
      <c r="P277" s="154">
        <f t="shared" ref="P277:P340" si="74">+D$11+D$12*F277+D$13*F277^2</f>
        <v>2.1510179982311542E-2</v>
      </c>
      <c r="Q277" s="182">
        <f t="shared" ref="Q277:Q340" si="75">C277-15018.5</f>
        <v>40794.1005</v>
      </c>
      <c r="R277" s="154">
        <f t="shared" si="68"/>
        <v>2.7041892854292801E-3</v>
      </c>
      <c r="S277" s="156">
        <v>1</v>
      </c>
      <c r="T277" s="154">
        <f t="shared" ref="T277:T340" si="76">S277*R277</f>
        <v>2.7041892854292801E-3</v>
      </c>
      <c r="U277" s="154">
        <f t="shared" si="69"/>
        <v>5.2001820020353903E-2</v>
      </c>
      <c r="V277" s="154">
        <f t="shared" si="65"/>
        <v>-4.802739909109381E-3</v>
      </c>
      <c r="W277" s="154">
        <f t="shared" si="66"/>
        <v>3.2267580287799855E-3</v>
      </c>
    </row>
    <row r="278" spans="1:23" ht="12.95" customHeight="1" x14ac:dyDescent="0.2">
      <c r="A278" s="140" t="s">
        <v>1201</v>
      </c>
      <c r="B278" s="141" t="s">
        <v>57</v>
      </c>
      <c r="C278" s="140">
        <v>55814.348599999998</v>
      </c>
      <c r="D278" s="140">
        <v>2.0000000000000001E-4</v>
      </c>
      <c r="E278" s="154">
        <f t="shared" si="72"/>
        <v>20557.126039517985</v>
      </c>
      <c r="F278" s="154">
        <f t="shared" si="73"/>
        <v>20557</v>
      </c>
      <c r="G278" s="154">
        <f t="shared" si="67"/>
        <v>7.3446000002149958E-2</v>
      </c>
      <c r="K278" s="154">
        <f t="shared" si="71"/>
        <v>7.3446000002149958E-2</v>
      </c>
      <c r="O278" s="154">
        <f t="shared" ca="1" si="63"/>
        <v>6.9608473100342863E-2</v>
      </c>
      <c r="P278" s="154">
        <f t="shared" si="74"/>
        <v>2.1519871963989898E-2</v>
      </c>
      <c r="Q278" s="182">
        <f t="shared" si="75"/>
        <v>40795.848599999998</v>
      </c>
      <c r="R278" s="154">
        <f t="shared" si="68"/>
        <v>2.6963227730353923E-3</v>
      </c>
      <c r="S278" s="156">
        <v>1</v>
      </c>
      <c r="T278" s="154">
        <f t="shared" si="76"/>
        <v>2.6963227730353923E-3</v>
      </c>
      <c r="U278" s="154">
        <f t="shared" si="69"/>
        <v>5.192612803816006E-2</v>
      </c>
      <c r="V278" s="154">
        <f t="shared" si="65"/>
        <v>-4.7669132414945399E-3</v>
      </c>
      <c r="W278" s="154">
        <f t="shared" si="66"/>
        <v>3.2141009295366201E-3</v>
      </c>
    </row>
    <row r="279" spans="1:23" ht="12.95" customHeight="1" x14ac:dyDescent="0.2">
      <c r="A279" s="140" t="s">
        <v>1201</v>
      </c>
      <c r="B279" s="141" t="s">
        <v>58</v>
      </c>
      <c r="C279" s="140">
        <v>55816.3894</v>
      </c>
      <c r="D279" s="140">
        <v>2.0000000000000001E-4</v>
      </c>
      <c r="E279" s="154">
        <f t="shared" si="72"/>
        <v>20560.62822409314</v>
      </c>
      <c r="F279" s="154">
        <f t="shared" si="73"/>
        <v>20560.5</v>
      </c>
      <c r="G279" s="154">
        <f t="shared" si="67"/>
        <v>7.4719000003824476E-2</v>
      </c>
      <c r="K279" s="154">
        <f t="shared" si="71"/>
        <v>7.4719000003824476E-2</v>
      </c>
      <c r="O279" s="154">
        <f t="shared" ca="1" si="63"/>
        <v>6.9625285463029013E-2</v>
      </c>
      <c r="P279" s="154">
        <f t="shared" si="74"/>
        <v>2.1531182161885806E-2</v>
      </c>
      <c r="Q279" s="182">
        <f t="shared" si="75"/>
        <v>40797.8894</v>
      </c>
      <c r="R279" s="154">
        <f t="shared" si="68"/>
        <v>2.8289439667872496E-3</v>
      </c>
      <c r="S279" s="156">
        <v>1</v>
      </c>
      <c r="T279" s="154">
        <f t="shared" si="76"/>
        <v>2.8289439667872496E-3</v>
      </c>
      <c r="U279" s="154">
        <f t="shared" si="69"/>
        <v>5.318781784193867E-2</v>
      </c>
      <c r="V279" s="154">
        <f t="shared" si="65"/>
        <v>-4.7255025885291988E-3</v>
      </c>
      <c r="W279" s="154">
        <f t="shared" si="66"/>
        <v>3.3539526832820467E-3</v>
      </c>
    </row>
    <row r="280" spans="1:23" ht="12.95" customHeight="1" x14ac:dyDescent="0.2">
      <c r="A280" s="171" t="s">
        <v>982</v>
      </c>
      <c r="B280" s="170" t="s">
        <v>57</v>
      </c>
      <c r="C280" s="183">
        <v>55849.311699999998</v>
      </c>
      <c r="D280" s="183" t="s">
        <v>172</v>
      </c>
      <c r="E280" s="154">
        <f t="shared" si="72"/>
        <v>20617.125661979469</v>
      </c>
      <c r="F280" s="154">
        <f t="shared" si="73"/>
        <v>20617</v>
      </c>
      <c r="G280" s="154">
        <f t="shared" si="67"/>
        <v>7.3226000000431668E-2</v>
      </c>
      <c r="K280" s="154">
        <f t="shared" si="71"/>
        <v>7.3226000000431668E-2</v>
      </c>
      <c r="O280" s="154">
        <f t="shared" ca="1" si="63"/>
        <v>6.9896685032105554E-2</v>
      </c>
      <c r="P280" s="154">
        <f t="shared" si="74"/>
        <v>2.1714191107227769E-2</v>
      </c>
      <c r="Q280" s="182">
        <f t="shared" si="75"/>
        <v>40830.811699999998</v>
      </c>
      <c r="R280" s="154">
        <f t="shared" si="68"/>
        <v>2.6534664554499605E-3</v>
      </c>
      <c r="S280" s="156">
        <v>1</v>
      </c>
      <c r="T280" s="154">
        <f t="shared" si="76"/>
        <v>2.6534664554499605E-3</v>
      </c>
      <c r="U280" s="154">
        <f t="shared" si="69"/>
        <v>5.1511808893203899E-2</v>
      </c>
      <c r="V280" s="154">
        <f t="shared" si="65"/>
        <v>-4.1175470744735628E-3</v>
      </c>
      <c r="W280" s="154">
        <f t="shared" si="66"/>
        <v>3.0946252453785722E-3</v>
      </c>
    </row>
    <row r="281" spans="1:23" ht="12.95" customHeight="1" x14ac:dyDescent="0.2">
      <c r="A281" s="152" t="s">
        <v>237</v>
      </c>
      <c r="B281" s="97" t="s">
        <v>58</v>
      </c>
      <c r="C281" s="32">
        <v>56074.531300000002</v>
      </c>
      <c r="D281" s="32">
        <v>2.3999999999999998E-3</v>
      </c>
      <c r="E281" s="154">
        <f t="shared" si="72"/>
        <v>21003.621452425006</v>
      </c>
      <c r="F281" s="154">
        <f t="shared" si="73"/>
        <v>21003.5</v>
      </c>
      <c r="G281" s="154">
        <f t="shared" si="67"/>
        <v>7.0773000006738584E-2</v>
      </c>
      <c r="J281" s="154">
        <f>G281</f>
        <v>7.0773000006738584E-2</v>
      </c>
      <c r="O281" s="154">
        <f t="shared" ca="1" si="63"/>
        <v>7.1753250225876891E-2</v>
      </c>
      <c r="P281" s="154">
        <f t="shared" si="74"/>
        <v>2.2987821805924784E-2</v>
      </c>
      <c r="Q281" s="182">
        <f t="shared" si="75"/>
        <v>41056.031300000002</v>
      </c>
      <c r="R281" s="154">
        <f t="shared" si="68"/>
        <v>2.2834232556835305E-3</v>
      </c>
      <c r="S281" s="156">
        <v>1</v>
      </c>
      <c r="T281" s="154">
        <f t="shared" si="76"/>
        <v>2.2834232556835305E-3</v>
      </c>
      <c r="U281" s="154">
        <f t="shared" si="69"/>
        <v>4.7785178200813801E-2</v>
      </c>
      <c r="V281" s="154">
        <f t="shared" si="65"/>
        <v>-3.6011753361955079E-3</v>
      </c>
      <c r="W281" s="154">
        <f t="shared" si="66"/>
        <v>2.6405573298305088E-3</v>
      </c>
    </row>
    <row r="282" spans="1:23" ht="12.95" customHeight="1" x14ac:dyDescent="0.2">
      <c r="A282" s="152" t="s">
        <v>237</v>
      </c>
      <c r="B282" s="97" t="s">
        <v>57</v>
      </c>
      <c r="C282" s="193">
        <v>56093.467400000001</v>
      </c>
      <c r="D282" s="193">
        <v>2.0000000000000001E-4</v>
      </c>
      <c r="E282" s="154">
        <f t="shared" si="72"/>
        <v>21036.117393885943</v>
      </c>
      <c r="F282" s="154">
        <f t="shared" si="73"/>
        <v>21036</v>
      </c>
      <c r="G282" s="154">
        <f t="shared" si="67"/>
        <v>6.8408000006456859E-2</v>
      </c>
      <c r="J282" s="154">
        <f>G282</f>
        <v>6.8408000006456859E-2</v>
      </c>
      <c r="O282" s="154">
        <f t="shared" ca="1" si="63"/>
        <v>7.1909365022248345E-2</v>
      </c>
      <c r="P282" s="154">
        <f t="shared" si="74"/>
        <v>2.3096646264505444E-2</v>
      </c>
      <c r="Q282" s="182">
        <f t="shared" si="75"/>
        <v>41074.967400000001</v>
      </c>
      <c r="R282" s="154">
        <f t="shared" si="68"/>
        <v>2.0531187779282544E-3</v>
      </c>
      <c r="S282" s="156">
        <v>1</v>
      </c>
      <c r="T282" s="154">
        <f t="shared" si="76"/>
        <v>2.0531187779282544E-3</v>
      </c>
      <c r="U282" s="154">
        <f t="shared" si="69"/>
        <v>4.5311353741951416E-2</v>
      </c>
      <c r="V282" s="154">
        <f t="shared" si="65"/>
        <v>-3.8547293115125149E-3</v>
      </c>
      <c r="W282" s="154">
        <f t="shared" si="66"/>
        <v>2.4173037228201128E-3</v>
      </c>
    </row>
    <row r="283" spans="1:23" ht="12.95" customHeight="1" x14ac:dyDescent="0.2">
      <c r="A283" s="152" t="s">
        <v>237</v>
      </c>
      <c r="B283" s="97" t="s">
        <v>58</v>
      </c>
      <c r="C283" s="32">
        <v>56179.425799999997</v>
      </c>
      <c r="D283" s="32">
        <v>5.9999999999999995E-4</v>
      </c>
      <c r="E283" s="154">
        <f t="shared" si="72"/>
        <v>21183.629243447132</v>
      </c>
      <c r="F283" s="154">
        <f t="shared" si="73"/>
        <v>21183.5</v>
      </c>
      <c r="G283" s="154">
        <f t="shared" si="67"/>
        <v>7.5313000001187902E-2</v>
      </c>
      <c r="J283" s="154">
        <f>G283</f>
        <v>7.5313000001187902E-2</v>
      </c>
      <c r="O283" s="154">
        <f t="shared" ca="1" si="63"/>
        <v>7.2617886021164965E-2</v>
      </c>
      <c r="P283" s="154">
        <f t="shared" si="74"/>
        <v>2.3593909868810915E-2</v>
      </c>
      <c r="Q283" s="182">
        <f t="shared" si="75"/>
        <v>41160.925799999997</v>
      </c>
      <c r="R283" s="154">
        <f t="shared" si="68"/>
        <v>2.6748642841209346E-3</v>
      </c>
      <c r="S283" s="156">
        <v>1</v>
      </c>
      <c r="T283" s="154">
        <f t="shared" si="76"/>
        <v>2.6748642841209346E-3</v>
      </c>
      <c r="U283" s="154">
        <f t="shared" si="69"/>
        <v>5.1719090132376987E-2</v>
      </c>
      <c r="V283" s="154">
        <f t="shared" si="65"/>
        <v>-5.4738218333507437E-3</v>
      </c>
      <c r="W283" s="154">
        <f t="shared" si="66"/>
        <v>3.2710291791194827E-3</v>
      </c>
    </row>
    <row r="284" spans="1:23" ht="12.95" customHeight="1" x14ac:dyDescent="0.2">
      <c r="A284" s="152" t="s">
        <v>238</v>
      </c>
      <c r="B284" s="97" t="s">
        <v>57</v>
      </c>
      <c r="C284" s="32">
        <v>56182.623299999999</v>
      </c>
      <c r="D284" s="32">
        <v>2.0000000000000001E-4</v>
      </c>
      <c r="E284" s="154">
        <f t="shared" si="72"/>
        <v>21189.116422582298</v>
      </c>
      <c r="F284" s="154">
        <f t="shared" si="73"/>
        <v>21189</v>
      </c>
      <c r="G284" s="154">
        <f t="shared" si="67"/>
        <v>6.784200000402052E-2</v>
      </c>
      <c r="K284" s="154">
        <f t="shared" ref="K284:K315" si="77">G284</f>
        <v>6.784200000402052E-2</v>
      </c>
      <c r="O284" s="154">
        <f t="shared" ca="1" si="63"/>
        <v>7.2644305448243213E-2</v>
      </c>
      <c r="P284" s="154">
        <f t="shared" si="74"/>
        <v>2.3612558649500084E-2</v>
      </c>
      <c r="Q284" s="182">
        <f t="shared" si="75"/>
        <v>41164.123299999999</v>
      </c>
      <c r="R284" s="154">
        <f t="shared" si="68"/>
        <v>1.9562434825329627E-3</v>
      </c>
      <c r="S284" s="156">
        <v>1</v>
      </c>
      <c r="T284" s="154">
        <f t="shared" si="76"/>
        <v>1.9562434825329627E-3</v>
      </c>
      <c r="U284" s="154">
        <f t="shared" si="69"/>
        <v>4.4229441354520435E-2</v>
      </c>
      <c r="V284" s="154">
        <f t="shared" si="65"/>
        <v>-5.5467980088834135E-3</v>
      </c>
      <c r="W284" s="154">
        <f t="shared" si="66"/>
        <v>2.4776740051628749E-3</v>
      </c>
    </row>
    <row r="285" spans="1:23" ht="12.95" customHeight="1" x14ac:dyDescent="0.2">
      <c r="A285" s="138" t="s">
        <v>1195</v>
      </c>
      <c r="B285" s="139" t="s">
        <v>58</v>
      </c>
      <c r="C285" s="138">
        <v>56484.771999999997</v>
      </c>
      <c r="D285" s="138">
        <v>2.0000000000000001E-4</v>
      </c>
      <c r="E285" s="154">
        <f t="shared" si="72"/>
        <v>21707.629023788359</v>
      </c>
      <c r="F285" s="154">
        <f t="shared" si="73"/>
        <v>21707.5</v>
      </c>
      <c r="G285" s="154">
        <f t="shared" si="67"/>
        <v>7.5185000001511071E-2</v>
      </c>
      <c r="K285" s="154">
        <f t="shared" si="77"/>
        <v>7.5185000001511071E-2</v>
      </c>
      <c r="O285" s="154">
        <f t="shared" ca="1" si="63"/>
        <v>7.5134936891892476E-2</v>
      </c>
      <c r="P285" s="154">
        <f t="shared" si="74"/>
        <v>2.5405095647529394E-2</v>
      </c>
      <c r="Q285" s="182">
        <f t="shared" si="75"/>
        <v>41466.271999999997</v>
      </c>
      <c r="R285" s="154">
        <f t="shared" si="68"/>
        <v>2.4780388774915639E-3</v>
      </c>
      <c r="S285" s="156">
        <v>1</v>
      </c>
      <c r="T285" s="154">
        <f t="shared" si="76"/>
        <v>2.4780388774915639E-3</v>
      </c>
      <c r="U285" s="154">
        <f t="shared" si="69"/>
        <v>4.9779904353981677E-2</v>
      </c>
      <c r="V285" s="154">
        <f t="shared" si="65"/>
        <v>-1.3060490573779327E-2</v>
      </c>
      <c r="W285" s="154">
        <f t="shared" si="66"/>
        <v>3.9489152346769705E-3</v>
      </c>
    </row>
    <row r="286" spans="1:23" ht="12.95" customHeight="1" x14ac:dyDescent="0.2">
      <c r="A286" s="138" t="s">
        <v>1196</v>
      </c>
      <c r="B286" s="139" t="s">
        <v>58</v>
      </c>
      <c r="C286" s="138">
        <v>56484.771999999997</v>
      </c>
      <c r="D286" s="138">
        <v>2.0000000000000001E-4</v>
      </c>
      <c r="E286" s="154">
        <f t="shared" si="72"/>
        <v>21707.629023788359</v>
      </c>
      <c r="F286" s="154">
        <f t="shared" si="73"/>
        <v>21707.5</v>
      </c>
      <c r="G286" s="154">
        <f t="shared" si="67"/>
        <v>7.5185000001511071E-2</v>
      </c>
      <c r="K286" s="154">
        <f t="shared" si="77"/>
        <v>7.5185000001511071E-2</v>
      </c>
      <c r="O286" s="154">
        <f t="shared" ca="1" si="63"/>
        <v>7.5134936891892476E-2</v>
      </c>
      <c r="P286" s="154">
        <f t="shared" si="74"/>
        <v>2.5405095647529394E-2</v>
      </c>
      <c r="Q286" s="182">
        <f t="shared" si="75"/>
        <v>41466.271999999997</v>
      </c>
      <c r="R286" s="154">
        <f t="shared" si="68"/>
        <v>2.4780388774915639E-3</v>
      </c>
      <c r="S286" s="156">
        <v>1</v>
      </c>
      <c r="T286" s="154">
        <f t="shared" si="76"/>
        <v>2.4780388774915639E-3</v>
      </c>
      <c r="U286" s="154">
        <f t="shared" si="69"/>
        <v>4.9779904353981677E-2</v>
      </c>
      <c r="V286" s="154">
        <f t="shared" si="65"/>
        <v>-1.3060490573779327E-2</v>
      </c>
      <c r="W286" s="154">
        <f t="shared" si="66"/>
        <v>3.9489152346769705E-3</v>
      </c>
    </row>
    <row r="287" spans="1:23" ht="12.95" customHeight="1" x14ac:dyDescent="0.2">
      <c r="A287" s="138" t="s">
        <v>1195</v>
      </c>
      <c r="B287" s="139" t="s">
        <v>58</v>
      </c>
      <c r="C287" s="138">
        <v>56484.772199999999</v>
      </c>
      <c r="D287" s="138">
        <v>1E-4</v>
      </c>
      <c r="E287" s="154">
        <f t="shared" si="72"/>
        <v>21707.629367005196</v>
      </c>
      <c r="F287" s="154">
        <f t="shared" si="73"/>
        <v>21707.5</v>
      </c>
      <c r="G287" s="154">
        <f t="shared" si="67"/>
        <v>7.5385000003734604E-2</v>
      </c>
      <c r="K287" s="154">
        <f t="shared" si="77"/>
        <v>7.5385000003734604E-2</v>
      </c>
      <c r="O287" s="154">
        <f t="shared" ref="O287:O350" ca="1" si="78">+C$11+C$12*F287</f>
        <v>7.5134936891892476E-2</v>
      </c>
      <c r="P287" s="154">
        <f t="shared" si="74"/>
        <v>2.5405095647529394E-2</v>
      </c>
      <c r="Q287" s="182">
        <f t="shared" si="75"/>
        <v>41466.272199999999</v>
      </c>
      <c r="R287" s="154">
        <f t="shared" si="68"/>
        <v>2.4979908394554204E-3</v>
      </c>
      <c r="S287" s="156">
        <v>1</v>
      </c>
      <c r="T287" s="154">
        <f t="shared" si="76"/>
        <v>2.4979908394554204E-3</v>
      </c>
      <c r="U287" s="154">
        <f t="shared" si="69"/>
        <v>4.997990435620521E-2</v>
      </c>
      <c r="V287" s="154">
        <f t="shared" si="65"/>
        <v>-1.3060490573779327E-2</v>
      </c>
      <c r="W287" s="154">
        <f t="shared" si="66"/>
        <v>3.9740913929284197E-3</v>
      </c>
    </row>
    <row r="288" spans="1:23" ht="12.95" customHeight="1" x14ac:dyDescent="0.2">
      <c r="A288" s="138" t="s">
        <v>1195</v>
      </c>
      <c r="B288" s="139" t="s">
        <v>58</v>
      </c>
      <c r="C288" s="138">
        <v>56484.772199999999</v>
      </c>
      <c r="D288" s="138">
        <v>2.0000000000000001E-4</v>
      </c>
      <c r="E288" s="154">
        <f t="shared" si="72"/>
        <v>21707.629367005196</v>
      </c>
      <c r="F288" s="154">
        <f t="shared" si="73"/>
        <v>21707.5</v>
      </c>
      <c r="G288" s="154">
        <f t="shared" si="67"/>
        <v>7.5385000003734604E-2</v>
      </c>
      <c r="K288" s="154">
        <f t="shared" si="77"/>
        <v>7.5385000003734604E-2</v>
      </c>
      <c r="O288" s="154">
        <f t="shared" ca="1" si="78"/>
        <v>7.5134936891892476E-2</v>
      </c>
      <c r="P288" s="154">
        <f t="shared" si="74"/>
        <v>2.5405095647529394E-2</v>
      </c>
      <c r="Q288" s="182">
        <f t="shared" si="75"/>
        <v>41466.272199999999</v>
      </c>
      <c r="R288" s="154">
        <f t="shared" si="68"/>
        <v>2.4979908394554204E-3</v>
      </c>
      <c r="S288" s="156">
        <v>1</v>
      </c>
      <c r="T288" s="154">
        <f t="shared" si="76"/>
        <v>2.4979908394554204E-3</v>
      </c>
      <c r="U288" s="154">
        <f t="shared" si="69"/>
        <v>4.997990435620521E-2</v>
      </c>
      <c r="V288" s="154">
        <f t="shared" si="65"/>
        <v>-1.3060490573779327E-2</v>
      </c>
      <c r="W288" s="154">
        <f t="shared" si="66"/>
        <v>3.9740913929284197E-3</v>
      </c>
    </row>
    <row r="289" spans="1:23" ht="12.95" customHeight="1" x14ac:dyDescent="0.2">
      <c r="A289" s="138" t="s">
        <v>1196</v>
      </c>
      <c r="B289" s="139" t="s">
        <v>58</v>
      </c>
      <c r="C289" s="138">
        <v>56484.772199999999</v>
      </c>
      <c r="D289" s="138">
        <v>2.0000000000000001E-4</v>
      </c>
      <c r="E289" s="154">
        <f t="shared" si="72"/>
        <v>21707.629367005196</v>
      </c>
      <c r="F289" s="154">
        <f t="shared" si="73"/>
        <v>21707.5</v>
      </c>
      <c r="G289" s="154">
        <f t="shared" si="67"/>
        <v>7.5385000003734604E-2</v>
      </c>
      <c r="K289" s="154">
        <f t="shared" si="77"/>
        <v>7.5385000003734604E-2</v>
      </c>
      <c r="O289" s="154">
        <f t="shared" ca="1" si="78"/>
        <v>7.5134936891892476E-2</v>
      </c>
      <c r="P289" s="154">
        <f t="shared" si="74"/>
        <v>2.5405095647529394E-2</v>
      </c>
      <c r="Q289" s="182">
        <f t="shared" si="75"/>
        <v>41466.272199999999</v>
      </c>
      <c r="R289" s="154">
        <f t="shared" si="68"/>
        <v>2.4979908394554204E-3</v>
      </c>
      <c r="S289" s="156">
        <v>1</v>
      </c>
      <c r="T289" s="154">
        <f t="shared" si="76"/>
        <v>2.4979908394554204E-3</v>
      </c>
      <c r="U289" s="154">
        <f t="shared" si="69"/>
        <v>4.997990435620521E-2</v>
      </c>
      <c r="V289" s="154">
        <f t="shared" si="65"/>
        <v>-1.3060490573779327E-2</v>
      </c>
      <c r="W289" s="154">
        <f t="shared" si="66"/>
        <v>3.9740913929284197E-3</v>
      </c>
    </row>
    <row r="290" spans="1:23" ht="12.95" customHeight="1" x14ac:dyDescent="0.2">
      <c r="A290" s="138" t="s">
        <v>1195</v>
      </c>
      <c r="B290" s="139" t="s">
        <v>57</v>
      </c>
      <c r="C290" s="138">
        <v>56485.643400000001</v>
      </c>
      <c r="D290" s="138">
        <v>5.0000000000000001E-4</v>
      </c>
      <c r="E290" s="154">
        <f t="shared" si="72"/>
        <v>21709.124419534535</v>
      </c>
      <c r="F290" s="154">
        <f t="shared" si="73"/>
        <v>21709</v>
      </c>
      <c r="G290" s="154">
        <f t="shared" si="67"/>
        <v>7.250200000271434E-2</v>
      </c>
      <c r="K290" s="154">
        <f t="shared" si="77"/>
        <v>7.250200000271434E-2</v>
      </c>
      <c r="O290" s="154">
        <f t="shared" ca="1" si="78"/>
        <v>7.5142142190186542E-2</v>
      </c>
      <c r="P290" s="154">
        <f t="shared" si="74"/>
        <v>2.5410380332632966E-2</v>
      </c>
      <c r="Q290" s="182">
        <f t="shared" si="75"/>
        <v>41467.143400000001</v>
      </c>
      <c r="R290" s="154">
        <f t="shared" si="68"/>
        <v>2.2176206431515949E-3</v>
      </c>
      <c r="S290" s="156">
        <v>1</v>
      </c>
      <c r="T290" s="154">
        <f t="shared" si="76"/>
        <v>2.2176206431515949E-3</v>
      </c>
      <c r="U290" s="154">
        <f t="shared" si="69"/>
        <v>4.7091619670081374E-2</v>
      </c>
      <c r="V290" s="154">
        <f t="shared" si="65"/>
        <v>-1.3075985805670905E-2</v>
      </c>
      <c r="W290" s="154">
        <f t="shared" si="66"/>
        <v>3.6201407486857753E-3</v>
      </c>
    </row>
    <row r="291" spans="1:23" ht="12.95" customHeight="1" x14ac:dyDescent="0.2">
      <c r="A291" s="138" t="s">
        <v>1196</v>
      </c>
      <c r="B291" s="139" t="s">
        <v>57</v>
      </c>
      <c r="C291" s="138">
        <v>56485.643400000001</v>
      </c>
      <c r="D291" s="138">
        <v>5.0000000000000001E-4</v>
      </c>
      <c r="E291" s="154">
        <f t="shared" si="72"/>
        <v>21709.124419534535</v>
      </c>
      <c r="F291" s="154">
        <f t="shared" si="73"/>
        <v>21709</v>
      </c>
      <c r="G291" s="154">
        <f t="shared" si="67"/>
        <v>7.250200000271434E-2</v>
      </c>
      <c r="K291" s="154">
        <f t="shared" si="77"/>
        <v>7.250200000271434E-2</v>
      </c>
      <c r="O291" s="154">
        <f t="shared" ca="1" si="78"/>
        <v>7.5142142190186542E-2</v>
      </c>
      <c r="P291" s="154">
        <f t="shared" si="74"/>
        <v>2.5410380332632966E-2</v>
      </c>
      <c r="Q291" s="182">
        <f t="shared" si="75"/>
        <v>41467.143400000001</v>
      </c>
      <c r="R291" s="154">
        <f t="shared" si="68"/>
        <v>2.2176206431515949E-3</v>
      </c>
      <c r="S291" s="156">
        <v>1</v>
      </c>
      <c r="T291" s="154">
        <f t="shared" si="76"/>
        <v>2.2176206431515949E-3</v>
      </c>
      <c r="U291" s="154">
        <f t="shared" si="69"/>
        <v>4.7091619670081374E-2</v>
      </c>
      <c r="V291" s="154">
        <f t="shared" si="65"/>
        <v>-1.3075985805670905E-2</v>
      </c>
      <c r="W291" s="154">
        <f t="shared" si="66"/>
        <v>3.6201407486857753E-3</v>
      </c>
    </row>
    <row r="292" spans="1:23" ht="12.95" customHeight="1" x14ac:dyDescent="0.2">
      <c r="A292" s="138" t="s">
        <v>1195</v>
      </c>
      <c r="B292" s="139" t="s">
        <v>57</v>
      </c>
      <c r="C292" s="138">
        <v>56485.644399999997</v>
      </c>
      <c r="D292" s="138">
        <v>5.9999999999999995E-4</v>
      </c>
      <c r="E292" s="154">
        <f t="shared" si="72"/>
        <v>21709.126135618699</v>
      </c>
      <c r="F292" s="154">
        <f t="shared" si="73"/>
        <v>21709</v>
      </c>
      <c r="G292" s="154">
        <f t="shared" si="67"/>
        <v>7.3501999999280088E-2</v>
      </c>
      <c r="K292" s="154">
        <f t="shared" si="77"/>
        <v>7.3501999999280088E-2</v>
      </c>
      <c r="O292" s="154">
        <f t="shared" ca="1" si="78"/>
        <v>7.5142142190186542E-2</v>
      </c>
      <c r="P292" s="154">
        <f t="shared" si="74"/>
        <v>2.5410380332632966E-2</v>
      </c>
      <c r="Q292" s="182">
        <f t="shared" si="75"/>
        <v>41467.144399999997</v>
      </c>
      <c r="R292" s="154">
        <f t="shared" si="68"/>
        <v>2.3128038821614402E-3</v>
      </c>
      <c r="S292" s="156">
        <v>1</v>
      </c>
      <c r="T292" s="154">
        <f t="shared" si="76"/>
        <v>2.3128038821614402E-3</v>
      </c>
      <c r="U292" s="154">
        <f t="shared" si="69"/>
        <v>4.8091619666647122E-2</v>
      </c>
      <c r="V292" s="154">
        <f t="shared" si="65"/>
        <v>-1.3075985805670905E-2</v>
      </c>
      <c r="W292" s="154">
        <f t="shared" si="66"/>
        <v>3.7414759592171499E-3</v>
      </c>
    </row>
    <row r="293" spans="1:23" ht="12.95" customHeight="1" x14ac:dyDescent="0.2">
      <c r="A293" s="138" t="s">
        <v>1196</v>
      </c>
      <c r="B293" s="139" t="s">
        <v>57</v>
      </c>
      <c r="C293" s="138">
        <v>56485.644399999997</v>
      </c>
      <c r="D293" s="138">
        <v>5.9999999999999995E-4</v>
      </c>
      <c r="E293" s="154">
        <f t="shared" si="72"/>
        <v>21709.126135618699</v>
      </c>
      <c r="F293" s="154">
        <f t="shared" si="73"/>
        <v>21709</v>
      </c>
      <c r="G293" s="154">
        <f t="shared" si="67"/>
        <v>7.3501999999280088E-2</v>
      </c>
      <c r="K293" s="154">
        <f t="shared" si="77"/>
        <v>7.3501999999280088E-2</v>
      </c>
      <c r="O293" s="154">
        <f t="shared" ca="1" si="78"/>
        <v>7.5142142190186542E-2</v>
      </c>
      <c r="P293" s="154">
        <f t="shared" si="74"/>
        <v>2.5410380332632966E-2</v>
      </c>
      <c r="Q293" s="182">
        <f t="shared" si="75"/>
        <v>41467.144399999997</v>
      </c>
      <c r="R293" s="154">
        <f t="shared" si="68"/>
        <v>2.3128038821614402E-3</v>
      </c>
      <c r="S293" s="156">
        <v>1</v>
      </c>
      <c r="T293" s="154">
        <f t="shared" si="76"/>
        <v>2.3128038821614402E-3</v>
      </c>
      <c r="U293" s="154">
        <f t="shared" si="69"/>
        <v>4.8091619666647122E-2</v>
      </c>
      <c r="V293" s="154">
        <f t="shared" si="65"/>
        <v>-1.3075985805670905E-2</v>
      </c>
      <c r="W293" s="154">
        <f t="shared" si="66"/>
        <v>3.7414759592171499E-3</v>
      </c>
    </row>
    <row r="294" spans="1:23" ht="12.95" customHeight="1" x14ac:dyDescent="0.2">
      <c r="A294" s="138" t="s">
        <v>1195</v>
      </c>
      <c r="B294" s="139" t="s">
        <v>57</v>
      </c>
      <c r="C294" s="138">
        <v>56485.6446</v>
      </c>
      <c r="D294" s="138">
        <v>6.9999999999999999E-4</v>
      </c>
      <c r="E294" s="154">
        <f t="shared" si="72"/>
        <v>21709.126478835537</v>
      </c>
      <c r="F294" s="154">
        <f t="shared" si="73"/>
        <v>21709</v>
      </c>
      <c r="G294" s="154">
        <f t="shared" si="67"/>
        <v>7.370200000150362E-2</v>
      </c>
      <c r="K294" s="154">
        <f t="shared" si="77"/>
        <v>7.370200000150362E-2</v>
      </c>
      <c r="O294" s="154">
        <f t="shared" ca="1" si="78"/>
        <v>7.5142142190186542E-2</v>
      </c>
      <c r="P294" s="154">
        <f t="shared" si="74"/>
        <v>2.5410380332632966E-2</v>
      </c>
      <c r="Q294" s="182">
        <f t="shared" si="75"/>
        <v>41467.1446</v>
      </c>
      <c r="R294" s="154">
        <f t="shared" si="68"/>
        <v>2.3320805302428551E-3</v>
      </c>
      <c r="S294" s="156">
        <v>1</v>
      </c>
      <c r="T294" s="154">
        <f t="shared" si="76"/>
        <v>2.3320805302428551E-3</v>
      </c>
      <c r="U294" s="154">
        <f t="shared" si="69"/>
        <v>4.8291619668870654E-2</v>
      </c>
      <c r="V294" s="154">
        <f t="shared" si="65"/>
        <v>-1.3075985805670905E-2</v>
      </c>
      <c r="W294" s="154">
        <f t="shared" si="66"/>
        <v>3.765983001678983E-3</v>
      </c>
    </row>
    <row r="295" spans="1:23" ht="12.95" customHeight="1" x14ac:dyDescent="0.2">
      <c r="A295" s="138" t="s">
        <v>1196</v>
      </c>
      <c r="B295" s="139" t="s">
        <v>57</v>
      </c>
      <c r="C295" s="138">
        <v>56485.6446</v>
      </c>
      <c r="D295" s="138">
        <v>6.9999999999999999E-4</v>
      </c>
      <c r="E295" s="154">
        <f t="shared" si="72"/>
        <v>21709.126478835537</v>
      </c>
      <c r="F295" s="154">
        <f t="shared" si="73"/>
        <v>21709</v>
      </c>
      <c r="G295" s="154">
        <f t="shared" si="67"/>
        <v>7.370200000150362E-2</v>
      </c>
      <c r="K295" s="154">
        <f t="shared" si="77"/>
        <v>7.370200000150362E-2</v>
      </c>
      <c r="O295" s="154">
        <f t="shared" ca="1" si="78"/>
        <v>7.5142142190186542E-2</v>
      </c>
      <c r="P295" s="154">
        <f t="shared" si="74"/>
        <v>2.5410380332632966E-2</v>
      </c>
      <c r="Q295" s="182">
        <f t="shared" si="75"/>
        <v>41467.1446</v>
      </c>
      <c r="R295" s="154">
        <f t="shared" si="68"/>
        <v>2.3320805302428551E-3</v>
      </c>
      <c r="S295" s="156">
        <v>1</v>
      </c>
      <c r="T295" s="154">
        <f t="shared" si="76"/>
        <v>2.3320805302428551E-3</v>
      </c>
      <c r="U295" s="154">
        <f t="shared" si="69"/>
        <v>4.8291619668870654E-2</v>
      </c>
      <c r="V295" s="154">
        <f t="shared" si="65"/>
        <v>-1.3075985805670905E-2</v>
      </c>
      <c r="W295" s="154">
        <f t="shared" si="66"/>
        <v>3.765983001678983E-3</v>
      </c>
    </row>
    <row r="296" spans="1:23" ht="12.95" customHeight="1" x14ac:dyDescent="0.2">
      <c r="A296" s="152" t="s">
        <v>235</v>
      </c>
      <c r="B296" s="97" t="s">
        <v>57</v>
      </c>
      <c r="C296" s="32">
        <v>56508.370419999999</v>
      </c>
      <c r="D296" s="32">
        <v>4.0000000000000002E-4</v>
      </c>
      <c r="E296" s="154">
        <f t="shared" si="72"/>
        <v>21748.125898799088</v>
      </c>
      <c r="F296" s="154">
        <f t="shared" si="73"/>
        <v>21748</v>
      </c>
      <c r="G296" s="154">
        <f t="shared" si="67"/>
        <v>7.3364000003493857E-2</v>
      </c>
      <c r="K296" s="154">
        <f t="shared" si="77"/>
        <v>7.3364000003493857E-2</v>
      </c>
      <c r="O296" s="154">
        <f t="shared" ca="1" si="78"/>
        <v>7.5329479945832292E-2</v>
      </c>
      <c r="P296" s="154">
        <f t="shared" si="74"/>
        <v>2.5547982511866685E-2</v>
      </c>
      <c r="Q296" s="182">
        <f t="shared" si="75"/>
        <v>41489.870419999999</v>
      </c>
      <c r="R296" s="154">
        <f t="shared" si="68"/>
        <v>2.2863715287595957E-3</v>
      </c>
      <c r="S296" s="156">
        <v>1</v>
      </c>
      <c r="T296" s="154">
        <f t="shared" si="76"/>
        <v>2.2863715287595957E-3</v>
      </c>
      <c r="U296" s="154">
        <f t="shared" si="69"/>
        <v>4.7816017491627172E-2</v>
      </c>
      <c r="V296" s="154">
        <f t="shared" si="65"/>
        <v>-1.3450877842151487E-2</v>
      </c>
      <c r="W296" s="154">
        <f t="shared" si="66"/>
        <v>3.7536324638401891E-3</v>
      </c>
    </row>
    <row r="297" spans="1:23" ht="12.95" customHeight="1" x14ac:dyDescent="0.2">
      <c r="A297" s="152" t="s">
        <v>235</v>
      </c>
      <c r="B297" s="97" t="s">
        <v>57</v>
      </c>
      <c r="C297" s="32">
        <v>56508.370710000003</v>
      </c>
      <c r="D297" s="32">
        <v>6.9999999999999999E-4</v>
      </c>
      <c r="E297" s="154">
        <f t="shared" si="72"/>
        <v>21748.126396463504</v>
      </c>
      <c r="F297" s="154">
        <f t="shared" si="73"/>
        <v>21748</v>
      </c>
      <c r="G297" s="154">
        <f t="shared" si="67"/>
        <v>7.3654000007081777E-2</v>
      </c>
      <c r="K297" s="154">
        <f t="shared" si="77"/>
        <v>7.3654000007081777E-2</v>
      </c>
      <c r="O297" s="154">
        <f t="shared" ca="1" si="78"/>
        <v>7.5329479945832292E-2</v>
      </c>
      <c r="P297" s="154">
        <f t="shared" si="74"/>
        <v>2.5547982511866685E-2</v>
      </c>
      <c r="Q297" s="182">
        <f t="shared" si="75"/>
        <v>41489.870710000003</v>
      </c>
      <c r="R297" s="154">
        <f t="shared" si="68"/>
        <v>2.3141889192499405E-3</v>
      </c>
      <c r="S297" s="156">
        <v>1</v>
      </c>
      <c r="T297" s="154">
        <f t="shared" si="76"/>
        <v>2.3141889192499405E-3</v>
      </c>
      <c r="U297" s="154">
        <f t="shared" si="69"/>
        <v>4.8106017495215092E-2</v>
      </c>
      <c r="V297" s="154">
        <f t="shared" ref="V297:V360" si="79">W$3+W$4*(F297-30000)+W$5*SIN(RADIANS(W$6*(F297-30000)+W$7))</f>
        <v>-1.3450877842151487E-2</v>
      </c>
      <c r="W297" s="154">
        <f t="shared" ref="W297:W360" si="80">+(U297-V297)^2</f>
        <v>3.7892513635755035E-3</v>
      </c>
    </row>
    <row r="298" spans="1:23" ht="12.95" customHeight="1" x14ac:dyDescent="0.2">
      <c r="A298" s="152" t="s">
        <v>235</v>
      </c>
      <c r="B298" s="97" t="s">
        <v>57</v>
      </c>
      <c r="C298" s="32">
        <v>56508.371019999999</v>
      </c>
      <c r="D298" s="32">
        <v>2.9999999999999997E-4</v>
      </c>
      <c r="E298" s="154">
        <f t="shared" si="72"/>
        <v>21748.12692844959</v>
      </c>
      <c r="F298" s="154">
        <f t="shared" si="73"/>
        <v>21748</v>
      </c>
      <c r="G298" s="154">
        <f t="shared" si="67"/>
        <v>7.3964000002888497E-2</v>
      </c>
      <c r="K298" s="154">
        <f t="shared" si="77"/>
        <v>7.3964000002888497E-2</v>
      </c>
      <c r="O298" s="154">
        <f t="shared" ca="1" si="78"/>
        <v>7.5329479945832292E-2</v>
      </c>
      <c r="P298" s="154">
        <f t="shared" si="74"/>
        <v>2.5547982511866685E-2</v>
      </c>
      <c r="Q298" s="182">
        <f t="shared" si="75"/>
        <v>41489.871019999999</v>
      </c>
      <c r="R298" s="154">
        <f t="shared" si="68"/>
        <v>2.3441107496909299E-3</v>
      </c>
      <c r="S298" s="156">
        <v>1</v>
      </c>
      <c r="T298" s="154">
        <f t="shared" si="76"/>
        <v>2.3441107496909299E-3</v>
      </c>
      <c r="U298" s="154">
        <f t="shared" si="69"/>
        <v>4.8416017491021812E-2</v>
      </c>
      <c r="V298" s="154">
        <f t="shared" si="79"/>
        <v>-1.3450877842151487E-2</v>
      </c>
      <c r="W298" s="154">
        <f t="shared" si="80"/>
        <v>3.8275127381658201E-3</v>
      </c>
    </row>
    <row r="299" spans="1:23" ht="12.95" customHeight="1" x14ac:dyDescent="0.2">
      <c r="A299" s="138" t="s">
        <v>1195</v>
      </c>
      <c r="B299" s="139" t="s">
        <v>57</v>
      </c>
      <c r="C299" s="138">
        <v>56538.672500000001</v>
      </c>
      <c r="D299" s="138">
        <v>1E-4</v>
      </c>
      <c r="E299" s="154">
        <f t="shared" si="72"/>
        <v>21800.126818620207</v>
      </c>
      <c r="F299" s="154">
        <f t="shared" si="73"/>
        <v>21800</v>
      </c>
      <c r="G299" s="154">
        <f t="shared" si="67"/>
        <v>7.3900000003050081E-2</v>
      </c>
      <c r="K299" s="154">
        <f t="shared" si="77"/>
        <v>7.3900000003050081E-2</v>
      </c>
      <c r="O299" s="154">
        <f t="shared" ca="1" si="78"/>
        <v>7.5579263620026621E-2</v>
      </c>
      <c r="P299" s="154">
        <f t="shared" si="74"/>
        <v>2.5732052359247831E-2</v>
      </c>
      <c r="Q299" s="182">
        <f t="shared" si="75"/>
        <v>41520.172500000001</v>
      </c>
      <c r="R299" s="154">
        <f t="shared" si="68"/>
        <v>2.3201511802160746E-3</v>
      </c>
      <c r="S299" s="156">
        <v>1</v>
      </c>
      <c r="T299" s="154">
        <f t="shared" si="76"/>
        <v>2.3201511802160746E-3</v>
      </c>
      <c r="U299" s="154">
        <f t="shared" si="69"/>
        <v>4.816794764380225E-2</v>
      </c>
      <c r="V299" s="154">
        <f t="shared" si="79"/>
        <v>-1.3861503905020289E-2</v>
      </c>
      <c r="W299" s="154">
        <f t="shared" si="80"/>
        <v>3.8476528594477235E-3</v>
      </c>
    </row>
    <row r="300" spans="1:23" ht="12.95" customHeight="1" x14ac:dyDescent="0.2">
      <c r="A300" s="138" t="s">
        <v>1196</v>
      </c>
      <c r="B300" s="139" t="s">
        <v>57</v>
      </c>
      <c r="C300" s="138">
        <v>56538.672500000001</v>
      </c>
      <c r="D300" s="138">
        <v>1E-4</v>
      </c>
      <c r="E300" s="154">
        <f t="shared" si="72"/>
        <v>21800.126818620207</v>
      </c>
      <c r="F300" s="154">
        <f t="shared" si="73"/>
        <v>21800</v>
      </c>
      <c r="G300" s="154">
        <f t="shared" si="67"/>
        <v>7.3900000003050081E-2</v>
      </c>
      <c r="K300" s="154">
        <f t="shared" si="77"/>
        <v>7.3900000003050081E-2</v>
      </c>
      <c r="O300" s="154">
        <f t="shared" ca="1" si="78"/>
        <v>7.5579263620026621E-2</v>
      </c>
      <c r="P300" s="154">
        <f t="shared" si="74"/>
        <v>2.5732052359247831E-2</v>
      </c>
      <c r="Q300" s="182">
        <f t="shared" si="75"/>
        <v>41520.172500000001</v>
      </c>
      <c r="R300" s="154">
        <f t="shared" si="68"/>
        <v>2.3201511802160746E-3</v>
      </c>
      <c r="S300" s="156">
        <v>1</v>
      </c>
      <c r="T300" s="154">
        <f t="shared" si="76"/>
        <v>2.3201511802160746E-3</v>
      </c>
      <c r="U300" s="154">
        <f t="shared" si="69"/>
        <v>4.816794764380225E-2</v>
      </c>
      <c r="V300" s="154">
        <f t="shared" si="79"/>
        <v>-1.3861503905020289E-2</v>
      </c>
      <c r="W300" s="154">
        <f t="shared" si="80"/>
        <v>3.8476528594477235E-3</v>
      </c>
    </row>
    <row r="301" spans="1:23" ht="12.95" customHeight="1" x14ac:dyDescent="0.2">
      <c r="A301" s="138" t="s">
        <v>1195</v>
      </c>
      <c r="B301" s="139" t="s">
        <v>57</v>
      </c>
      <c r="C301" s="138">
        <v>56538.6731</v>
      </c>
      <c r="D301" s="138">
        <v>2.0000000000000001E-4</v>
      </c>
      <c r="E301" s="154">
        <f t="shared" si="72"/>
        <v>21800.127848270706</v>
      </c>
      <c r="F301" s="154">
        <f t="shared" si="73"/>
        <v>21800</v>
      </c>
      <c r="G301" s="154">
        <f t="shared" si="67"/>
        <v>7.4500000002444722E-2</v>
      </c>
      <c r="K301" s="154">
        <f t="shared" si="77"/>
        <v>7.4500000002444722E-2</v>
      </c>
      <c r="O301" s="154">
        <f t="shared" ca="1" si="78"/>
        <v>7.5579263620026621E-2</v>
      </c>
      <c r="P301" s="154">
        <f t="shared" si="74"/>
        <v>2.5732052359247831E-2</v>
      </c>
      <c r="Q301" s="182">
        <f t="shared" si="75"/>
        <v>41520.1731</v>
      </c>
      <c r="R301" s="154">
        <f t="shared" si="68"/>
        <v>2.3783127173295933E-3</v>
      </c>
      <c r="S301" s="156">
        <v>1</v>
      </c>
      <c r="T301" s="154">
        <f t="shared" si="76"/>
        <v>2.3783127173295933E-3</v>
      </c>
      <c r="U301" s="154">
        <f t="shared" si="69"/>
        <v>4.8767947643196891E-2</v>
      </c>
      <c r="V301" s="154">
        <f t="shared" si="79"/>
        <v>-1.3861503905020289E-2</v>
      </c>
      <c r="W301" s="154">
        <f t="shared" si="80"/>
        <v>3.9224482012304839E-3</v>
      </c>
    </row>
    <row r="302" spans="1:23" ht="12.95" customHeight="1" x14ac:dyDescent="0.2">
      <c r="A302" s="138" t="s">
        <v>1196</v>
      </c>
      <c r="B302" s="139" t="s">
        <v>57</v>
      </c>
      <c r="C302" s="138">
        <v>56538.6731</v>
      </c>
      <c r="D302" s="138">
        <v>2.0000000000000001E-4</v>
      </c>
      <c r="E302" s="154">
        <f t="shared" si="72"/>
        <v>21800.127848270706</v>
      </c>
      <c r="F302" s="154">
        <f t="shared" si="73"/>
        <v>21800</v>
      </c>
      <c r="G302" s="154">
        <f t="shared" si="67"/>
        <v>7.4500000002444722E-2</v>
      </c>
      <c r="K302" s="154">
        <f t="shared" si="77"/>
        <v>7.4500000002444722E-2</v>
      </c>
      <c r="O302" s="154">
        <f t="shared" ca="1" si="78"/>
        <v>7.5579263620026621E-2</v>
      </c>
      <c r="P302" s="154">
        <f t="shared" si="74"/>
        <v>2.5732052359247831E-2</v>
      </c>
      <c r="Q302" s="182">
        <f t="shared" si="75"/>
        <v>41520.1731</v>
      </c>
      <c r="R302" s="154">
        <f t="shared" si="68"/>
        <v>2.3783127173295933E-3</v>
      </c>
      <c r="S302" s="156">
        <v>1</v>
      </c>
      <c r="T302" s="154">
        <f t="shared" si="76"/>
        <v>2.3783127173295933E-3</v>
      </c>
      <c r="U302" s="154">
        <f t="shared" si="69"/>
        <v>4.8767947643196891E-2</v>
      </c>
      <c r="V302" s="154">
        <f t="shared" si="79"/>
        <v>-1.3861503905020289E-2</v>
      </c>
      <c r="W302" s="154">
        <f t="shared" si="80"/>
        <v>3.9224482012304839E-3</v>
      </c>
    </row>
    <row r="303" spans="1:23" ht="12.95" customHeight="1" x14ac:dyDescent="0.2">
      <c r="A303" s="138" t="s">
        <v>1195</v>
      </c>
      <c r="B303" s="139" t="s">
        <v>57</v>
      </c>
      <c r="C303" s="138">
        <v>56538.673999999999</v>
      </c>
      <c r="D303" s="138">
        <v>2.0000000000000001E-4</v>
      </c>
      <c r="E303" s="154">
        <f t="shared" si="72"/>
        <v>21800.129392746458</v>
      </c>
      <c r="F303" s="154">
        <f t="shared" si="73"/>
        <v>21800</v>
      </c>
      <c r="G303" s="154">
        <f t="shared" si="67"/>
        <v>7.5400000001536682E-2</v>
      </c>
      <c r="K303" s="154">
        <f t="shared" si="77"/>
        <v>7.5400000001536682E-2</v>
      </c>
      <c r="O303" s="154">
        <f t="shared" ca="1" si="78"/>
        <v>7.5579263620026621E-2</v>
      </c>
      <c r="P303" s="154">
        <f t="shared" si="74"/>
        <v>2.5732052359247831E-2</v>
      </c>
      <c r="Q303" s="182">
        <f t="shared" si="75"/>
        <v>41520.173999999999</v>
      </c>
      <c r="R303" s="154">
        <f t="shared" si="68"/>
        <v>2.4669050229971464E-3</v>
      </c>
      <c r="S303" s="156">
        <v>1</v>
      </c>
      <c r="T303" s="154">
        <f t="shared" si="76"/>
        <v>2.4669050229971464E-3</v>
      </c>
      <c r="U303" s="154">
        <f t="shared" si="69"/>
        <v>4.9667947642288851E-2</v>
      </c>
      <c r="V303" s="154">
        <f t="shared" si="79"/>
        <v>-1.3861503905020289E-2</v>
      </c>
      <c r="W303" s="154">
        <f t="shared" si="80"/>
        <v>4.0359912139018997E-3</v>
      </c>
    </row>
    <row r="304" spans="1:23" ht="12.95" customHeight="1" x14ac:dyDescent="0.2">
      <c r="A304" s="138" t="s">
        <v>1196</v>
      </c>
      <c r="B304" s="139" t="s">
        <v>57</v>
      </c>
      <c r="C304" s="138">
        <v>56538.673999999999</v>
      </c>
      <c r="D304" s="138">
        <v>2.0000000000000001E-4</v>
      </c>
      <c r="E304" s="154">
        <f t="shared" si="72"/>
        <v>21800.129392746458</v>
      </c>
      <c r="F304" s="154">
        <f t="shared" si="73"/>
        <v>21800</v>
      </c>
      <c r="G304" s="154">
        <f t="shared" si="67"/>
        <v>7.5400000001536682E-2</v>
      </c>
      <c r="K304" s="154">
        <f t="shared" si="77"/>
        <v>7.5400000001536682E-2</v>
      </c>
      <c r="O304" s="154">
        <f t="shared" ca="1" si="78"/>
        <v>7.5579263620026621E-2</v>
      </c>
      <c r="P304" s="154">
        <f t="shared" si="74"/>
        <v>2.5732052359247831E-2</v>
      </c>
      <c r="Q304" s="182">
        <f t="shared" si="75"/>
        <v>41520.173999999999</v>
      </c>
      <c r="R304" s="154">
        <f t="shared" si="68"/>
        <v>2.4669050229971464E-3</v>
      </c>
      <c r="S304" s="156">
        <v>1</v>
      </c>
      <c r="T304" s="154">
        <f t="shared" si="76"/>
        <v>2.4669050229971464E-3</v>
      </c>
      <c r="U304" s="154">
        <f t="shared" si="69"/>
        <v>4.9667947642288851E-2</v>
      </c>
      <c r="V304" s="154">
        <f t="shared" si="79"/>
        <v>-1.3861503905020289E-2</v>
      </c>
      <c r="W304" s="154">
        <f t="shared" si="80"/>
        <v>4.0359912139018997E-3</v>
      </c>
    </row>
    <row r="305" spans="1:23" ht="12.95" customHeight="1" x14ac:dyDescent="0.2">
      <c r="A305" s="152" t="s">
        <v>234</v>
      </c>
      <c r="B305" s="97" t="s">
        <v>57</v>
      </c>
      <c r="C305" s="32">
        <v>56541.5867</v>
      </c>
      <c r="D305" s="32">
        <v>1E-4</v>
      </c>
      <c r="E305" s="154">
        <f t="shared" si="72"/>
        <v>21805.127831109865</v>
      </c>
      <c r="F305" s="154">
        <f t="shared" si="73"/>
        <v>21805</v>
      </c>
      <c r="G305" s="154">
        <f t="shared" si="67"/>
        <v>7.4489999999059364E-2</v>
      </c>
      <c r="K305" s="154">
        <f t="shared" si="77"/>
        <v>7.4489999999059364E-2</v>
      </c>
      <c r="O305" s="154">
        <f t="shared" ca="1" si="78"/>
        <v>7.5603281281006837E-2</v>
      </c>
      <c r="P305" s="154">
        <f t="shared" si="74"/>
        <v>2.5749787536541412E-2</v>
      </c>
      <c r="Q305" s="182">
        <f t="shared" si="75"/>
        <v>41523.0867</v>
      </c>
      <c r="R305" s="154">
        <f t="shared" si="68"/>
        <v>2.3756083108913903E-3</v>
      </c>
      <c r="S305" s="156">
        <v>1</v>
      </c>
      <c r="T305" s="154">
        <f t="shared" si="76"/>
        <v>2.3756083108913903E-3</v>
      </c>
      <c r="U305" s="154">
        <f t="shared" si="69"/>
        <v>4.8740212462517953E-2</v>
      </c>
      <c r="V305" s="154">
        <f t="shared" si="79"/>
        <v>-1.3895307447969681E-2</v>
      </c>
      <c r="W305" s="154">
        <f t="shared" si="80"/>
        <v>3.9232083544570922E-3</v>
      </c>
    </row>
    <row r="306" spans="1:23" ht="12.95" customHeight="1" x14ac:dyDescent="0.2">
      <c r="A306" s="152" t="s">
        <v>234</v>
      </c>
      <c r="B306" s="97" t="s">
        <v>57</v>
      </c>
      <c r="C306" s="32">
        <v>56555.573299999996</v>
      </c>
      <c r="D306" s="32">
        <v>1E-4</v>
      </c>
      <c r="E306" s="154">
        <f t="shared" si="72"/>
        <v>21829.130013968923</v>
      </c>
      <c r="F306" s="154">
        <f t="shared" si="73"/>
        <v>21829</v>
      </c>
      <c r="G306" s="154">
        <f t="shared" si="67"/>
        <v>7.5762000000395346E-2</v>
      </c>
      <c r="K306" s="154">
        <f t="shared" si="77"/>
        <v>7.5762000000395346E-2</v>
      </c>
      <c r="O306" s="154">
        <f t="shared" ca="1" si="78"/>
        <v>7.5718566053711925E-2</v>
      </c>
      <c r="P306" s="154">
        <f t="shared" si="74"/>
        <v>2.5835004678220148E-2</v>
      </c>
      <c r="Q306" s="182">
        <f t="shared" si="75"/>
        <v>41537.073299999996</v>
      </c>
      <c r="R306" s="154">
        <f t="shared" si="68"/>
        <v>2.4927048619005042E-3</v>
      </c>
      <c r="S306" s="156">
        <v>1</v>
      </c>
      <c r="T306" s="154">
        <f t="shared" si="76"/>
        <v>2.4927048619005042E-3</v>
      </c>
      <c r="U306" s="154">
        <f t="shared" si="69"/>
        <v>4.9926995322175198E-2</v>
      </c>
      <c r="V306" s="154">
        <f t="shared" si="79"/>
        <v>-1.4043147744165376E-2</v>
      </c>
      <c r="W306" s="154">
        <f t="shared" si="80"/>
        <v>4.0921792039280815E-3</v>
      </c>
    </row>
    <row r="307" spans="1:23" ht="12.95" customHeight="1" x14ac:dyDescent="0.2">
      <c r="A307" s="138" t="s">
        <v>1195</v>
      </c>
      <c r="B307" s="139" t="s">
        <v>58</v>
      </c>
      <c r="C307" s="138">
        <v>56557.614000000001</v>
      </c>
      <c r="D307" s="138">
        <v>2.0000000000000001E-4</v>
      </c>
      <c r="E307" s="154">
        <f t="shared" si="72"/>
        <v>21832.632026935666</v>
      </c>
      <c r="F307" s="154">
        <f t="shared" si="73"/>
        <v>21832.5</v>
      </c>
      <c r="G307" s="154">
        <f t="shared" si="67"/>
        <v>7.6935000004596077E-2</v>
      </c>
      <c r="K307" s="154">
        <f t="shared" si="77"/>
        <v>7.6935000004596077E-2</v>
      </c>
      <c r="O307" s="154">
        <f t="shared" ca="1" si="78"/>
        <v>7.5735378416398075E-2</v>
      </c>
      <c r="P307" s="154">
        <f t="shared" si="74"/>
        <v>2.5847444387785287E-2</v>
      </c>
      <c r="Q307" s="182">
        <f t="shared" si="75"/>
        <v>41539.114000000001</v>
      </c>
      <c r="R307" s="154">
        <f t="shared" si="68"/>
        <v>2.6099383389007356E-3</v>
      </c>
      <c r="S307" s="156">
        <v>1</v>
      </c>
      <c r="T307" s="154">
        <f t="shared" si="76"/>
        <v>2.6099383389007356E-3</v>
      </c>
      <c r="U307" s="154">
        <f t="shared" si="69"/>
        <v>5.108755561681079E-2</v>
      </c>
      <c r="V307" s="154">
        <f t="shared" si="79"/>
        <v>-1.4062687173249516E-2</v>
      </c>
      <c r="W307" s="154">
        <f t="shared" si="80"/>
        <v>4.2445541356038053E-3</v>
      </c>
    </row>
    <row r="308" spans="1:23" ht="12.95" customHeight="1" x14ac:dyDescent="0.2">
      <c r="A308" s="138" t="s">
        <v>1196</v>
      </c>
      <c r="B308" s="139" t="s">
        <v>58</v>
      </c>
      <c r="C308" s="138">
        <v>56557.614000000001</v>
      </c>
      <c r="D308" s="138">
        <v>2.0000000000000001E-4</v>
      </c>
      <c r="E308" s="154">
        <f t="shared" si="72"/>
        <v>21832.632026935666</v>
      </c>
      <c r="F308" s="154">
        <f t="shared" si="73"/>
        <v>21832.5</v>
      </c>
      <c r="G308" s="154">
        <f t="shared" ref="G308:G371" si="81">C308-(C$7+C$8*F308)</f>
        <v>7.6935000004596077E-2</v>
      </c>
      <c r="K308" s="154">
        <f t="shared" si="77"/>
        <v>7.6935000004596077E-2</v>
      </c>
      <c r="O308" s="154">
        <f t="shared" ca="1" si="78"/>
        <v>7.5735378416398075E-2</v>
      </c>
      <c r="P308" s="154">
        <f t="shared" si="74"/>
        <v>2.5847444387785287E-2</v>
      </c>
      <c r="Q308" s="182">
        <f t="shared" si="75"/>
        <v>41539.114000000001</v>
      </c>
      <c r="R308" s="154">
        <f t="shared" ref="R308:R371" si="82">+(P308-G308)^2</f>
        <v>2.6099383389007356E-3</v>
      </c>
      <c r="S308" s="156">
        <v>1</v>
      </c>
      <c r="T308" s="154">
        <f t="shared" si="76"/>
        <v>2.6099383389007356E-3</v>
      </c>
      <c r="U308" s="154">
        <f t="shared" ref="U308:U371" si="83">+(G308-P308)</f>
        <v>5.108755561681079E-2</v>
      </c>
      <c r="V308" s="154">
        <f t="shared" si="79"/>
        <v>-1.4062687173249516E-2</v>
      </c>
      <c r="W308" s="154">
        <f t="shared" si="80"/>
        <v>4.2445541356038053E-3</v>
      </c>
    </row>
    <row r="309" spans="1:23" ht="12.95" customHeight="1" x14ac:dyDescent="0.2">
      <c r="A309" s="138" t="s">
        <v>1195</v>
      </c>
      <c r="B309" s="139" t="s">
        <v>58</v>
      </c>
      <c r="C309" s="138">
        <v>56557.614099999999</v>
      </c>
      <c r="D309" s="138">
        <v>1E-4</v>
      </c>
      <c r="E309" s="154">
        <f t="shared" si="72"/>
        <v>21832.632198544077</v>
      </c>
      <c r="F309" s="154">
        <f t="shared" si="73"/>
        <v>21832.5</v>
      </c>
      <c r="G309" s="154">
        <f t="shared" si="81"/>
        <v>7.7035000002069864E-2</v>
      </c>
      <c r="K309" s="154">
        <f t="shared" si="77"/>
        <v>7.7035000002069864E-2</v>
      </c>
      <c r="O309" s="154">
        <f t="shared" ca="1" si="78"/>
        <v>7.5735378416398075E-2</v>
      </c>
      <c r="P309" s="154">
        <f t="shared" si="74"/>
        <v>2.5847444387785287E-2</v>
      </c>
      <c r="Q309" s="182">
        <f t="shared" si="75"/>
        <v>41539.114099999999</v>
      </c>
      <c r="R309" s="154">
        <f t="shared" si="82"/>
        <v>2.6201658497654766E-3</v>
      </c>
      <c r="S309" s="156">
        <v>1</v>
      </c>
      <c r="T309" s="154">
        <f t="shared" si="76"/>
        <v>2.6201658497654766E-3</v>
      </c>
      <c r="U309" s="154">
        <f t="shared" si="83"/>
        <v>5.1187555614284577E-2</v>
      </c>
      <c r="V309" s="154">
        <f t="shared" si="79"/>
        <v>-1.4062687173249516E-2</v>
      </c>
      <c r="W309" s="154">
        <f t="shared" si="80"/>
        <v>4.2575941838321448E-3</v>
      </c>
    </row>
    <row r="310" spans="1:23" ht="12.95" customHeight="1" x14ac:dyDescent="0.2">
      <c r="A310" s="138" t="s">
        <v>1196</v>
      </c>
      <c r="B310" s="139" t="s">
        <v>58</v>
      </c>
      <c r="C310" s="138">
        <v>56557.614099999999</v>
      </c>
      <c r="D310" s="138">
        <v>1E-4</v>
      </c>
      <c r="E310" s="154">
        <f t="shared" si="72"/>
        <v>21832.632198544077</v>
      </c>
      <c r="F310" s="154">
        <f t="shared" si="73"/>
        <v>21832.5</v>
      </c>
      <c r="G310" s="154">
        <f t="shared" si="81"/>
        <v>7.7035000002069864E-2</v>
      </c>
      <c r="K310" s="154">
        <f t="shared" si="77"/>
        <v>7.7035000002069864E-2</v>
      </c>
      <c r="O310" s="154">
        <f t="shared" ca="1" si="78"/>
        <v>7.5735378416398075E-2</v>
      </c>
      <c r="P310" s="154">
        <f t="shared" si="74"/>
        <v>2.5847444387785287E-2</v>
      </c>
      <c r="Q310" s="182">
        <f t="shared" si="75"/>
        <v>41539.114099999999</v>
      </c>
      <c r="R310" s="154">
        <f t="shared" si="82"/>
        <v>2.6201658497654766E-3</v>
      </c>
      <c r="S310" s="156">
        <v>1</v>
      </c>
      <c r="T310" s="154">
        <f t="shared" si="76"/>
        <v>2.6201658497654766E-3</v>
      </c>
      <c r="U310" s="154">
        <f t="shared" si="83"/>
        <v>5.1187555614284577E-2</v>
      </c>
      <c r="V310" s="154">
        <f t="shared" si="79"/>
        <v>-1.4062687173249516E-2</v>
      </c>
      <c r="W310" s="154">
        <f t="shared" si="80"/>
        <v>4.2575941838321448E-3</v>
      </c>
    </row>
    <row r="311" spans="1:23" ht="12.95" customHeight="1" x14ac:dyDescent="0.2">
      <c r="A311" s="138" t="s">
        <v>1195</v>
      </c>
      <c r="B311" s="139" t="s">
        <v>58</v>
      </c>
      <c r="C311" s="138">
        <v>56557.614699999998</v>
      </c>
      <c r="D311" s="138">
        <v>2.0000000000000001E-4</v>
      </c>
      <c r="E311" s="154">
        <f t="shared" si="72"/>
        <v>21832.63322819458</v>
      </c>
      <c r="F311" s="154">
        <f t="shared" si="73"/>
        <v>21832.5</v>
      </c>
      <c r="G311" s="154">
        <f t="shared" si="81"/>
        <v>7.7635000001464505E-2</v>
      </c>
      <c r="K311" s="154">
        <f t="shared" si="77"/>
        <v>7.7635000001464505E-2</v>
      </c>
      <c r="O311" s="154">
        <f t="shared" ca="1" si="78"/>
        <v>7.5735378416398075E-2</v>
      </c>
      <c r="P311" s="154">
        <f t="shared" si="74"/>
        <v>2.5847444387785287E-2</v>
      </c>
      <c r="Q311" s="182">
        <f t="shared" si="75"/>
        <v>41539.114699999998</v>
      </c>
      <c r="R311" s="154">
        <f t="shared" si="82"/>
        <v>2.6819509164399177E-3</v>
      </c>
      <c r="S311" s="156">
        <v>1</v>
      </c>
      <c r="T311" s="154">
        <f t="shared" si="76"/>
        <v>2.6819509164399177E-3</v>
      </c>
      <c r="U311" s="154">
        <f t="shared" si="83"/>
        <v>5.1787555613679218E-2</v>
      </c>
      <c r="V311" s="154">
        <f t="shared" si="79"/>
        <v>-1.4062687173249516E-2</v>
      </c>
      <c r="W311" s="154">
        <f t="shared" si="80"/>
        <v>4.33625447509746E-3</v>
      </c>
    </row>
    <row r="312" spans="1:23" ht="12.95" customHeight="1" x14ac:dyDescent="0.2">
      <c r="A312" s="138" t="s">
        <v>1196</v>
      </c>
      <c r="B312" s="139" t="s">
        <v>58</v>
      </c>
      <c r="C312" s="138">
        <v>56557.614699999998</v>
      </c>
      <c r="D312" s="138">
        <v>2.0000000000000001E-4</v>
      </c>
      <c r="E312" s="154">
        <f t="shared" si="72"/>
        <v>21832.63322819458</v>
      </c>
      <c r="F312" s="154">
        <f t="shared" si="73"/>
        <v>21832.5</v>
      </c>
      <c r="G312" s="154">
        <f t="shared" si="81"/>
        <v>7.7635000001464505E-2</v>
      </c>
      <c r="K312" s="154">
        <f t="shared" si="77"/>
        <v>7.7635000001464505E-2</v>
      </c>
      <c r="O312" s="154">
        <f t="shared" ca="1" si="78"/>
        <v>7.5735378416398075E-2</v>
      </c>
      <c r="P312" s="154">
        <f t="shared" si="74"/>
        <v>2.5847444387785287E-2</v>
      </c>
      <c r="Q312" s="182">
        <f t="shared" si="75"/>
        <v>41539.114699999998</v>
      </c>
      <c r="R312" s="154">
        <f t="shared" si="82"/>
        <v>2.6819509164399177E-3</v>
      </c>
      <c r="S312" s="156">
        <v>1</v>
      </c>
      <c r="T312" s="154">
        <f t="shared" si="76"/>
        <v>2.6819509164399177E-3</v>
      </c>
      <c r="U312" s="154">
        <f t="shared" si="83"/>
        <v>5.1787555613679218E-2</v>
      </c>
      <c r="V312" s="154">
        <f t="shared" si="79"/>
        <v>-1.4062687173249516E-2</v>
      </c>
      <c r="W312" s="154">
        <f t="shared" si="80"/>
        <v>4.33625447509746E-3</v>
      </c>
    </row>
    <row r="313" spans="1:23" ht="12.95" customHeight="1" x14ac:dyDescent="0.2">
      <c r="A313" s="138" t="s">
        <v>1195</v>
      </c>
      <c r="B313" s="139" t="s">
        <v>57</v>
      </c>
      <c r="C313" s="138">
        <v>56559.650300000001</v>
      </c>
      <c r="D313" s="138">
        <v>4.0000000000000002E-4</v>
      </c>
      <c r="E313" s="154">
        <f t="shared" si="72"/>
        <v>21836.126489132046</v>
      </c>
      <c r="F313" s="154">
        <f t="shared" si="73"/>
        <v>21836</v>
      </c>
      <c r="G313" s="154">
        <f t="shared" si="81"/>
        <v>7.3708000003534835E-2</v>
      </c>
      <c r="K313" s="154">
        <f t="shared" si="77"/>
        <v>7.3708000003534835E-2</v>
      </c>
      <c r="O313" s="154">
        <f t="shared" ca="1" si="78"/>
        <v>7.5752190779084239E-2</v>
      </c>
      <c r="P313" s="154">
        <f t="shared" si="74"/>
        <v>2.5859887205283497E-2</v>
      </c>
      <c r="Q313" s="182">
        <f t="shared" si="75"/>
        <v>41541.150300000001</v>
      </c>
      <c r="R313" s="154">
        <f t="shared" si="82"/>
        <v>2.2894418983541837E-3</v>
      </c>
      <c r="S313" s="156">
        <v>1</v>
      </c>
      <c r="T313" s="154">
        <f t="shared" si="76"/>
        <v>2.2894418983541837E-3</v>
      </c>
      <c r="U313" s="154">
        <f t="shared" si="83"/>
        <v>4.7848112798251338E-2</v>
      </c>
      <c r="V313" s="154">
        <f t="shared" si="79"/>
        <v>-1.4081706085242847E-2</v>
      </c>
      <c r="W313" s="154">
        <f t="shared" si="80"/>
        <v>3.8353024669423928E-3</v>
      </c>
    </row>
    <row r="314" spans="1:23" ht="12.95" customHeight="1" x14ac:dyDescent="0.2">
      <c r="A314" s="138" t="s">
        <v>1196</v>
      </c>
      <c r="B314" s="139" t="s">
        <v>57</v>
      </c>
      <c r="C314" s="138">
        <v>56559.650300000001</v>
      </c>
      <c r="D314" s="138">
        <v>4.0000000000000002E-4</v>
      </c>
      <c r="E314" s="154">
        <f t="shared" si="72"/>
        <v>21836.126489132046</v>
      </c>
      <c r="F314" s="154">
        <f t="shared" si="73"/>
        <v>21836</v>
      </c>
      <c r="G314" s="154">
        <f t="shared" si="81"/>
        <v>7.3708000003534835E-2</v>
      </c>
      <c r="K314" s="154">
        <f t="shared" si="77"/>
        <v>7.3708000003534835E-2</v>
      </c>
      <c r="O314" s="154">
        <f t="shared" ca="1" si="78"/>
        <v>7.5752190779084239E-2</v>
      </c>
      <c r="P314" s="154">
        <f t="shared" si="74"/>
        <v>2.5859887205283497E-2</v>
      </c>
      <c r="Q314" s="182">
        <f t="shared" si="75"/>
        <v>41541.150300000001</v>
      </c>
      <c r="R314" s="154">
        <f t="shared" si="82"/>
        <v>2.2894418983541837E-3</v>
      </c>
      <c r="S314" s="156">
        <v>1</v>
      </c>
      <c r="T314" s="154">
        <f t="shared" si="76"/>
        <v>2.2894418983541837E-3</v>
      </c>
      <c r="U314" s="154">
        <f t="shared" si="83"/>
        <v>4.7848112798251338E-2</v>
      </c>
      <c r="V314" s="154">
        <f t="shared" si="79"/>
        <v>-1.4081706085242847E-2</v>
      </c>
      <c r="W314" s="154">
        <f t="shared" si="80"/>
        <v>3.8353024669423928E-3</v>
      </c>
    </row>
    <row r="315" spans="1:23" ht="12.95" customHeight="1" x14ac:dyDescent="0.2">
      <c r="A315" s="138" t="s">
        <v>1195</v>
      </c>
      <c r="B315" s="139" t="s">
        <v>57</v>
      </c>
      <c r="C315" s="138">
        <v>56559.651299999998</v>
      </c>
      <c r="D315" s="138">
        <v>2.9999999999999997E-4</v>
      </c>
      <c r="E315" s="154">
        <f t="shared" si="72"/>
        <v>21836.12820521621</v>
      </c>
      <c r="F315" s="154">
        <f t="shared" si="73"/>
        <v>21836</v>
      </c>
      <c r="G315" s="154">
        <f t="shared" si="81"/>
        <v>7.4708000000100583E-2</v>
      </c>
      <c r="K315" s="154">
        <f t="shared" si="77"/>
        <v>7.4708000000100583E-2</v>
      </c>
      <c r="O315" s="154">
        <f t="shared" ca="1" si="78"/>
        <v>7.5752190779084239E-2</v>
      </c>
      <c r="P315" s="154">
        <f t="shared" si="74"/>
        <v>2.5859887205283497E-2</v>
      </c>
      <c r="Q315" s="182">
        <f t="shared" si="75"/>
        <v>41541.151299999998</v>
      </c>
      <c r="R315" s="154">
        <f t="shared" si="82"/>
        <v>2.3861381236151727E-3</v>
      </c>
      <c r="S315" s="156">
        <v>1</v>
      </c>
      <c r="T315" s="154">
        <f t="shared" si="76"/>
        <v>2.3861381236151727E-3</v>
      </c>
      <c r="U315" s="154">
        <f t="shared" si="83"/>
        <v>4.8848112794817086E-2</v>
      </c>
      <c r="V315" s="154">
        <f t="shared" si="79"/>
        <v>-1.4081706085242847E-2</v>
      </c>
      <c r="W315" s="154">
        <f t="shared" si="80"/>
        <v>3.9601621042771483E-3</v>
      </c>
    </row>
    <row r="316" spans="1:23" ht="12.95" customHeight="1" x14ac:dyDescent="0.2">
      <c r="A316" s="138" t="s">
        <v>1196</v>
      </c>
      <c r="B316" s="139" t="s">
        <v>57</v>
      </c>
      <c r="C316" s="138">
        <v>56559.651299999998</v>
      </c>
      <c r="D316" s="138">
        <v>2.9999999999999997E-4</v>
      </c>
      <c r="E316" s="154">
        <f t="shared" si="72"/>
        <v>21836.12820521621</v>
      </c>
      <c r="F316" s="154">
        <f t="shared" si="73"/>
        <v>21836</v>
      </c>
      <c r="G316" s="154">
        <f t="shared" si="81"/>
        <v>7.4708000000100583E-2</v>
      </c>
      <c r="K316" s="154">
        <f t="shared" ref="K316:K347" si="84">G316</f>
        <v>7.4708000000100583E-2</v>
      </c>
      <c r="O316" s="154">
        <f t="shared" ca="1" si="78"/>
        <v>7.5752190779084239E-2</v>
      </c>
      <c r="P316" s="154">
        <f t="shared" si="74"/>
        <v>2.5859887205283497E-2</v>
      </c>
      <c r="Q316" s="182">
        <f t="shared" si="75"/>
        <v>41541.151299999998</v>
      </c>
      <c r="R316" s="154">
        <f t="shared" si="82"/>
        <v>2.3861381236151727E-3</v>
      </c>
      <c r="S316" s="156">
        <v>1</v>
      </c>
      <c r="T316" s="154">
        <f t="shared" si="76"/>
        <v>2.3861381236151727E-3</v>
      </c>
      <c r="U316" s="154">
        <f t="shared" si="83"/>
        <v>4.8848112794817086E-2</v>
      </c>
      <c r="V316" s="154">
        <f t="shared" si="79"/>
        <v>-1.4081706085242847E-2</v>
      </c>
      <c r="W316" s="154">
        <f t="shared" si="80"/>
        <v>3.9601621042771483E-3</v>
      </c>
    </row>
    <row r="317" spans="1:23" ht="12.95" customHeight="1" x14ac:dyDescent="0.2">
      <c r="A317" s="138" t="s">
        <v>1195</v>
      </c>
      <c r="B317" s="139" t="s">
        <v>57</v>
      </c>
      <c r="C317" s="138">
        <v>56559.651599999997</v>
      </c>
      <c r="D317" s="138">
        <v>2.9999999999999997E-4</v>
      </c>
      <c r="E317" s="154">
        <f t="shared" si="72"/>
        <v>21836.128720041459</v>
      </c>
      <c r="F317" s="154">
        <f t="shared" si="73"/>
        <v>21836</v>
      </c>
      <c r="G317" s="154">
        <f t="shared" si="81"/>
        <v>7.5007999999797903E-2</v>
      </c>
      <c r="K317" s="154">
        <f t="shared" si="84"/>
        <v>7.5007999999797903E-2</v>
      </c>
      <c r="O317" s="154">
        <f t="shared" ca="1" si="78"/>
        <v>7.5752190779084239E-2</v>
      </c>
      <c r="P317" s="154">
        <f t="shared" si="74"/>
        <v>2.5859887205283497E-2</v>
      </c>
      <c r="Q317" s="182">
        <f t="shared" si="75"/>
        <v>41541.151599999997</v>
      </c>
      <c r="R317" s="154">
        <f t="shared" si="82"/>
        <v>2.4155369912623108E-3</v>
      </c>
      <c r="S317" s="156">
        <v>1</v>
      </c>
      <c r="T317" s="154">
        <f t="shared" si="76"/>
        <v>2.4155369912623108E-3</v>
      </c>
      <c r="U317" s="154">
        <f t="shared" si="83"/>
        <v>4.9148112794514406E-2</v>
      </c>
      <c r="V317" s="154">
        <f t="shared" si="79"/>
        <v>-1.4081706085242847E-2</v>
      </c>
      <c r="W317" s="154">
        <f t="shared" si="80"/>
        <v>3.9980099955669078E-3</v>
      </c>
    </row>
    <row r="318" spans="1:23" ht="12.95" customHeight="1" x14ac:dyDescent="0.2">
      <c r="A318" s="138" t="s">
        <v>1196</v>
      </c>
      <c r="B318" s="139" t="s">
        <v>57</v>
      </c>
      <c r="C318" s="138">
        <v>56559.651599999997</v>
      </c>
      <c r="D318" s="138">
        <v>2.9999999999999997E-4</v>
      </c>
      <c r="E318" s="154">
        <f t="shared" si="72"/>
        <v>21836.128720041459</v>
      </c>
      <c r="F318" s="154">
        <f t="shared" si="73"/>
        <v>21836</v>
      </c>
      <c r="G318" s="154">
        <f t="shared" si="81"/>
        <v>7.5007999999797903E-2</v>
      </c>
      <c r="K318" s="154">
        <f t="shared" si="84"/>
        <v>7.5007999999797903E-2</v>
      </c>
      <c r="O318" s="154">
        <f t="shared" ca="1" si="78"/>
        <v>7.5752190779084239E-2</v>
      </c>
      <c r="P318" s="154">
        <f t="shared" si="74"/>
        <v>2.5859887205283497E-2</v>
      </c>
      <c r="Q318" s="182">
        <f t="shared" si="75"/>
        <v>41541.151599999997</v>
      </c>
      <c r="R318" s="154">
        <f t="shared" si="82"/>
        <v>2.4155369912623108E-3</v>
      </c>
      <c r="S318" s="156">
        <v>1</v>
      </c>
      <c r="T318" s="154">
        <f t="shared" si="76"/>
        <v>2.4155369912623108E-3</v>
      </c>
      <c r="U318" s="154">
        <f t="shared" si="83"/>
        <v>4.9148112794514406E-2</v>
      </c>
      <c r="V318" s="154">
        <f t="shared" si="79"/>
        <v>-1.4081706085242847E-2</v>
      </c>
      <c r="W318" s="154">
        <f t="shared" si="80"/>
        <v>3.9980099955669078E-3</v>
      </c>
    </row>
    <row r="319" spans="1:23" ht="12.95" customHeight="1" x14ac:dyDescent="0.2">
      <c r="A319" s="138" t="s">
        <v>1195</v>
      </c>
      <c r="B319" s="139" t="s">
        <v>58</v>
      </c>
      <c r="C319" s="138">
        <v>56561.692799999997</v>
      </c>
      <c r="D319" s="138">
        <v>2.0000000000000001E-4</v>
      </c>
      <c r="E319" s="154">
        <f t="shared" si="72"/>
        <v>21839.631591050278</v>
      </c>
      <c r="F319" s="154">
        <f t="shared" si="73"/>
        <v>21839.5</v>
      </c>
      <c r="G319" s="154">
        <f t="shared" si="81"/>
        <v>7.6680999998643529E-2</v>
      </c>
      <c r="K319" s="154">
        <f t="shared" si="84"/>
        <v>7.6680999998643529E-2</v>
      </c>
      <c r="O319" s="154">
        <f t="shared" ca="1" si="78"/>
        <v>7.5769003141770389E-2</v>
      </c>
      <c r="P319" s="154">
        <f t="shared" si="74"/>
        <v>2.5872333130714742E-2</v>
      </c>
      <c r="Q319" s="182">
        <f t="shared" si="75"/>
        <v>41543.192799999997</v>
      </c>
      <c r="R319" s="154">
        <f t="shared" si="82"/>
        <v>2.5815206288961642E-3</v>
      </c>
      <c r="S319" s="156">
        <v>1</v>
      </c>
      <c r="T319" s="154">
        <f t="shared" si="76"/>
        <v>2.5815206288961642E-3</v>
      </c>
      <c r="U319" s="154">
        <f t="shared" si="83"/>
        <v>5.0808666867928787E-2</v>
      </c>
      <c r="V319" s="154">
        <f t="shared" si="79"/>
        <v>-1.410020250459958E-2</v>
      </c>
      <c r="W319" s="154">
        <f t="shared" si="80"/>
        <v>4.2131613232199508E-3</v>
      </c>
    </row>
    <row r="320" spans="1:23" ht="12.95" customHeight="1" x14ac:dyDescent="0.2">
      <c r="A320" s="138" t="s">
        <v>1196</v>
      </c>
      <c r="B320" s="139" t="s">
        <v>58</v>
      </c>
      <c r="C320" s="138">
        <v>56561.692799999997</v>
      </c>
      <c r="D320" s="138">
        <v>2.0000000000000001E-4</v>
      </c>
      <c r="E320" s="154">
        <f t="shared" si="72"/>
        <v>21839.631591050278</v>
      </c>
      <c r="F320" s="154">
        <f t="shared" si="73"/>
        <v>21839.5</v>
      </c>
      <c r="G320" s="154">
        <f t="shared" si="81"/>
        <v>7.6680999998643529E-2</v>
      </c>
      <c r="K320" s="154">
        <f t="shared" si="84"/>
        <v>7.6680999998643529E-2</v>
      </c>
      <c r="O320" s="154">
        <f t="shared" ca="1" si="78"/>
        <v>7.5769003141770389E-2</v>
      </c>
      <c r="P320" s="154">
        <f t="shared" si="74"/>
        <v>2.5872333130714742E-2</v>
      </c>
      <c r="Q320" s="182">
        <f t="shared" si="75"/>
        <v>41543.192799999997</v>
      </c>
      <c r="R320" s="154">
        <f t="shared" si="82"/>
        <v>2.5815206288961642E-3</v>
      </c>
      <c r="S320" s="156">
        <v>1</v>
      </c>
      <c r="T320" s="154">
        <f t="shared" si="76"/>
        <v>2.5815206288961642E-3</v>
      </c>
      <c r="U320" s="154">
        <f t="shared" si="83"/>
        <v>5.0808666867928787E-2</v>
      </c>
      <c r="V320" s="154">
        <f t="shared" si="79"/>
        <v>-1.410020250459958E-2</v>
      </c>
      <c r="W320" s="154">
        <f t="shared" si="80"/>
        <v>4.2131613232199508E-3</v>
      </c>
    </row>
    <row r="321" spans="1:23" ht="12.95" customHeight="1" x14ac:dyDescent="0.2">
      <c r="A321" s="138" t="s">
        <v>1195</v>
      </c>
      <c r="B321" s="139" t="s">
        <v>58</v>
      </c>
      <c r="C321" s="138">
        <v>56561.692999999999</v>
      </c>
      <c r="D321" s="138">
        <v>2.0000000000000001E-4</v>
      </c>
      <c r="E321" s="154">
        <f t="shared" si="72"/>
        <v>21839.631934267116</v>
      </c>
      <c r="F321" s="154">
        <f t="shared" si="73"/>
        <v>21839.5</v>
      </c>
      <c r="G321" s="154">
        <f t="shared" si="81"/>
        <v>7.6881000000867061E-2</v>
      </c>
      <c r="K321" s="154">
        <f t="shared" si="84"/>
        <v>7.6881000000867061E-2</v>
      </c>
      <c r="O321" s="154">
        <f t="shared" ca="1" si="78"/>
        <v>7.5769003141770389E-2</v>
      </c>
      <c r="P321" s="154">
        <f t="shared" si="74"/>
        <v>2.5872333130714742E-2</v>
      </c>
      <c r="Q321" s="182">
        <f t="shared" si="75"/>
        <v>41543.192999999999</v>
      </c>
      <c r="R321" s="154">
        <f t="shared" si="82"/>
        <v>2.6018840958701747E-3</v>
      </c>
      <c r="S321" s="156">
        <v>1</v>
      </c>
      <c r="T321" s="154">
        <f t="shared" si="76"/>
        <v>2.6018840958701747E-3</v>
      </c>
      <c r="U321" s="154">
        <f t="shared" si="83"/>
        <v>5.1008666870152319E-2</v>
      </c>
      <c r="V321" s="154">
        <f t="shared" si="79"/>
        <v>-1.410020250459958E-2</v>
      </c>
      <c r="W321" s="154">
        <f t="shared" si="80"/>
        <v>4.2391648712585056E-3</v>
      </c>
    </row>
    <row r="322" spans="1:23" ht="12.95" customHeight="1" x14ac:dyDescent="0.2">
      <c r="A322" s="138" t="s">
        <v>1196</v>
      </c>
      <c r="B322" s="139" t="s">
        <v>58</v>
      </c>
      <c r="C322" s="138">
        <v>56561.692999999999</v>
      </c>
      <c r="D322" s="138">
        <v>2.0000000000000001E-4</v>
      </c>
      <c r="E322" s="154">
        <f t="shared" si="72"/>
        <v>21839.631934267116</v>
      </c>
      <c r="F322" s="154">
        <f t="shared" si="73"/>
        <v>21839.5</v>
      </c>
      <c r="G322" s="154">
        <f t="shared" si="81"/>
        <v>7.6881000000867061E-2</v>
      </c>
      <c r="K322" s="154">
        <f t="shared" si="84"/>
        <v>7.6881000000867061E-2</v>
      </c>
      <c r="O322" s="154">
        <f t="shared" ca="1" si="78"/>
        <v>7.5769003141770389E-2</v>
      </c>
      <c r="P322" s="154">
        <f t="shared" si="74"/>
        <v>2.5872333130714742E-2</v>
      </c>
      <c r="Q322" s="182">
        <f t="shared" si="75"/>
        <v>41543.192999999999</v>
      </c>
      <c r="R322" s="154">
        <f t="shared" si="82"/>
        <v>2.6018840958701747E-3</v>
      </c>
      <c r="S322" s="156">
        <v>1</v>
      </c>
      <c r="T322" s="154">
        <f t="shared" si="76"/>
        <v>2.6018840958701747E-3</v>
      </c>
      <c r="U322" s="154">
        <f t="shared" si="83"/>
        <v>5.1008666870152319E-2</v>
      </c>
      <c r="V322" s="154">
        <f t="shared" si="79"/>
        <v>-1.410020250459958E-2</v>
      </c>
      <c r="W322" s="154">
        <f t="shared" si="80"/>
        <v>4.2391648712585056E-3</v>
      </c>
    </row>
    <row r="323" spans="1:23" ht="12.95" customHeight="1" x14ac:dyDescent="0.2">
      <c r="A323" s="138" t="s">
        <v>1195</v>
      </c>
      <c r="B323" s="139" t="s">
        <v>58</v>
      </c>
      <c r="C323" s="138">
        <v>56561.693299999999</v>
      </c>
      <c r="D323" s="138">
        <v>2.0000000000000001E-4</v>
      </c>
      <c r="E323" s="154">
        <f t="shared" si="72"/>
        <v>21839.632449092365</v>
      </c>
      <c r="F323" s="154">
        <f t="shared" si="73"/>
        <v>21839.5</v>
      </c>
      <c r="G323" s="154">
        <f t="shared" si="81"/>
        <v>7.7181000000564381E-2</v>
      </c>
      <c r="K323" s="154">
        <f t="shared" si="84"/>
        <v>7.7181000000564381E-2</v>
      </c>
      <c r="O323" s="154">
        <f t="shared" ca="1" si="78"/>
        <v>7.5769003141770389E-2</v>
      </c>
      <c r="P323" s="154">
        <f t="shared" si="74"/>
        <v>2.5872333130714742E-2</v>
      </c>
      <c r="Q323" s="182">
        <f t="shared" si="75"/>
        <v>41543.193299999999</v>
      </c>
      <c r="R323" s="154">
        <f t="shared" si="82"/>
        <v>2.632579295961206E-3</v>
      </c>
      <c r="S323" s="156">
        <v>1</v>
      </c>
      <c r="T323" s="154">
        <f t="shared" si="76"/>
        <v>2.632579295961206E-3</v>
      </c>
      <c r="U323" s="154">
        <f t="shared" si="83"/>
        <v>5.130866686984964E-2</v>
      </c>
      <c r="V323" s="154">
        <f t="shared" si="79"/>
        <v>-1.410020250459958E-2</v>
      </c>
      <c r="W323" s="154">
        <f t="shared" si="80"/>
        <v>4.2783201928437604E-3</v>
      </c>
    </row>
    <row r="324" spans="1:23" ht="12.95" customHeight="1" x14ac:dyDescent="0.2">
      <c r="A324" s="138" t="s">
        <v>1196</v>
      </c>
      <c r="B324" s="139" t="s">
        <v>58</v>
      </c>
      <c r="C324" s="138">
        <v>56561.693299999999</v>
      </c>
      <c r="D324" s="138">
        <v>2.0000000000000001E-4</v>
      </c>
      <c r="E324" s="154">
        <f t="shared" si="72"/>
        <v>21839.632449092365</v>
      </c>
      <c r="F324" s="154">
        <f t="shared" si="73"/>
        <v>21839.5</v>
      </c>
      <c r="G324" s="154">
        <f t="shared" si="81"/>
        <v>7.7181000000564381E-2</v>
      </c>
      <c r="K324" s="154">
        <f t="shared" si="84"/>
        <v>7.7181000000564381E-2</v>
      </c>
      <c r="O324" s="154">
        <f t="shared" ca="1" si="78"/>
        <v>7.5769003141770389E-2</v>
      </c>
      <c r="P324" s="154">
        <f t="shared" si="74"/>
        <v>2.5872333130714742E-2</v>
      </c>
      <c r="Q324" s="182">
        <f t="shared" si="75"/>
        <v>41543.193299999999</v>
      </c>
      <c r="R324" s="154">
        <f t="shared" si="82"/>
        <v>2.632579295961206E-3</v>
      </c>
      <c r="S324" s="156">
        <v>1</v>
      </c>
      <c r="T324" s="154">
        <f t="shared" si="76"/>
        <v>2.632579295961206E-3</v>
      </c>
      <c r="U324" s="154">
        <f t="shared" si="83"/>
        <v>5.130866686984964E-2</v>
      </c>
      <c r="V324" s="154">
        <f t="shared" si="79"/>
        <v>-1.410020250459958E-2</v>
      </c>
      <c r="W324" s="154">
        <f t="shared" si="80"/>
        <v>4.2783201928437604E-3</v>
      </c>
    </row>
    <row r="325" spans="1:23" ht="12.95" customHeight="1" x14ac:dyDescent="0.2">
      <c r="A325" s="138" t="s">
        <v>1195</v>
      </c>
      <c r="B325" s="139" t="s">
        <v>57</v>
      </c>
      <c r="C325" s="138">
        <v>56566.642999999996</v>
      </c>
      <c r="D325" s="138">
        <v>4.0000000000000002E-4</v>
      </c>
      <c r="E325" s="154">
        <f t="shared" si="72"/>
        <v>21848.126550911067</v>
      </c>
      <c r="F325" s="154">
        <f t="shared" si="73"/>
        <v>21848</v>
      </c>
      <c r="G325" s="154">
        <f t="shared" si="81"/>
        <v>7.3744000001170207E-2</v>
      </c>
      <c r="K325" s="154">
        <f t="shared" si="84"/>
        <v>7.3744000001170207E-2</v>
      </c>
      <c r="O325" s="154">
        <f t="shared" ca="1" si="78"/>
        <v>7.5809833165436769E-2</v>
      </c>
      <c r="P325" s="154">
        <f t="shared" si="74"/>
        <v>2.5902571888769051E-2</v>
      </c>
      <c r="Q325" s="182">
        <f t="shared" si="75"/>
        <v>41548.142999999996</v>
      </c>
      <c r="R325" s="154">
        <f t="shared" si="82"/>
        <v>2.2888022438340475E-3</v>
      </c>
      <c r="S325" s="156">
        <v>1</v>
      </c>
      <c r="T325" s="154">
        <f t="shared" si="76"/>
        <v>2.2888022438340475E-3</v>
      </c>
      <c r="U325" s="154">
        <f t="shared" si="83"/>
        <v>4.7841428112401156E-2</v>
      </c>
      <c r="V325" s="154">
        <f t="shared" si="79"/>
        <v>-1.4142935364348325E-2</v>
      </c>
      <c r="W325" s="154">
        <f t="shared" si="80"/>
        <v>3.8420613156177948E-3</v>
      </c>
    </row>
    <row r="326" spans="1:23" ht="12.95" customHeight="1" x14ac:dyDescent="0.2">
      <c r="A326" s="138" t="s">
        <v>1196</v>
      </c>
      <c r="B326" s="139" t="s">
        <v>57</v>
      </c>
      <c r="C326" s="138">
        <v>56566.642999999996</v>
      </c>
      <c r="D326" s="138">
        <v>4.0000000000000002E-4</v>
      </c>
      <c r="E326" s="154">
        <f t="shared" si="72"/>
        <v>21848.126550911067</v>
      </c>
      <c r="F326" s="154">
        <f t="shared" si="73"/>
        <v>21848</v>
      </c>
      <c r="G326" s="154">
        <f t="shared" si="81"/>
        <v>7.3744000001170207E-2</v>
      </c>
      <c r="K326" s="154">
        <f t="shared" si="84"/>
        <v>7.3744000001170207E-2</v>
      </c>
      <c r="O326" s="154">
        <f t="shared" ca="1" si="78"/>
        <v>7.5809833165436769E-2</v>
      </c>
      <c r="P326" s="154">
        <f t="shared" si="74"/>
        <v>2.5902571888769051E-2</v>
      </c>
      <c r="Q326" s="182">
        <f t="shared" si="75"/>
        <v>41548.142999999996</v>
      </c>
      <c r="R326" s="154">
        <f t="shared" si="82"/>
        <v>2.2888022438340475E-3</v>
      </c>
      <c r="S326" s="156">
        <v>1</v>
      </c>
      <c r="T326" s="154">
        <f t="shared" si="76"/>
        <v>2.2888022438340475E-3</v>
      </c>
      <c r="U326" s="154">
        <f t="shared" si="83"/>
        <v>4.7841428112401156E-2</v>
      </c>
      <c r="V326" s="154">
        <f t="shared" si="79"/>
        <v>-1.4142935364348325E-2</v>
      </c>
      <c r="W326" s="154">
        <f t="shared" si="80"/>
        <v>3.8420613156177948E-3</v>
      </c>
    </row>
    <row r="327" spans="1:23" ht="12.95" customHeight="1" x14ac:dyDescent="0.2">
      <c r="A327" s="138" t="s">
        <v>1195</v>
      </c>
      <c r="B327" s="139" t="s">
        <v>57</v>
      </c>
      <c r="C327" s="138">
        <v>56566.643799999998</v>
      </c>
      <c r="D327" s="138">
        <v>2.9999999999999997E-4</v>
      </c>
      <c r="E327" s="154">
        <f t="shared" si="72"/>
        <v>21848.127923778407</v>
      </c>
      <c r="F327" s="154">
        <f t="shared" si="73"/>
        <v>21848</v>
      </c>
      <c r="G327" s="154">
        <f t="shared" si="81"/>
        <v>7.454400000278838E-2</v>
      </c>
      <c r="K327" s="154">
        <f t="shared" si="84"/>
        <v>7.454400000278838E-2</v>
      </c>
      <c r="O327" s="154">
        <f t="shared" ca="1" si="78"/>
        <v>7.5809833165436769E-2</v>
      </c>
      <c r="P327" s="154">
        <f t="shared" si="74"/>
        <v>2.5902571888769051E-2</v>
      </c>
      <c r="Q327" s="182">
        <f t="shared" si="75"/>
        <v>41548.143799999998</v>
      </c>
      <c r="R327" s="154">
        <f t="shared" si="82"/>
        <v>2.3659885289713102E-3</v>
      </c>
      <c r="S327" s="156">
        <v>1</v>
      </c>
      <c r="T327" s="154">
        <f t="shared" si="76"/>
        <v>2.3659885289713102E-3</v>
      </c>
      <c r="U327" s="154">
        <f t="shared" si="83"/>
        <v>4.8641428114019329E-2</v>
      </c>
      <c r="V327" s="154">
        <f t="shared" si="79"/>
        <v>-1.4142935364348325E-2</v>
      </c>
      <c r="W327" s="154">
        <f t="shared" si="80"/>
        <v>3.9418762973837873E-3</v>
      </c>
    </row>
    <row r="328" spans="1:23" ht="12.95" customHeight="1" x14ac:dyDescent="0.2">
      <c r="A328" s="138" t="s">
        <v>1196</v>
      </c>
      <c r="B328" s="139" t="s">
        <v>57</v>
      </c>
      <c r="C328" s="138">
        <v>56566.643799999998</v>
      </c>
      <c r="D328" s="138">
        <v>2.9999999999999997E-4</v>
      </c>
      <c r="E328" s="154">
        <f t="shared" si="72"/>
        <v>21848.127923778407</v>
      </c>
      <c r="F328" s="154">
        <f t="shared" si="73"/>
        <v>21848</v>
      </c>
      <c r="G328" s="154">
        <f t="shared" si="81"/>
        <v>7.454400000278838E-2</v>
      </c>
      <c r="K328" s="154">
        <f t="shared" si="84"/>
        <v>7.454400000278838E-2</v>
      </c>
      <c r="O328" s="154">
        <f t="shared" ca="1" si="78"/>
        <v>7.5809833165436769E-2</v>
      </c>
      <c r="P328" s="154">
        <f t="shared" si="74"/>
        <v>2.5902571888769051E-2</v>
      </c>
      <c r="Q328" s="182">
        <f t="shared" si="75"/>
        <v>41548.143799999998</v>
      </c>
      <c r="R328" s="154">
        <f t="shared" si="82"/>
        <v>2.3659885289713102E-3</v>
      </c>
      <c r="S328" s="156">
        <v>1</v>
      </c>
      <c r="T328" s="154">
        <f t="shared" si="76"/>
        <v>2.3659885289713102E-3</v>
      </c>
      <c r="U328" s="154">
        <f t="shared" si="83"/>
        <v>4.8641428114019329E-2</v>
      </c>
      <c r="V328" s="154">
        <f t="shared" si="79"/>
        <v>-1.4142935364348325E-2</v>
      </c>
      <c r="W328" s="154">
        <f t="shared" si="80"/>
        <v>3.9418762973837873E-3</v>
      </c>
    </row>
    <row r="329" spans="1:23" ht="12.95" customHeight="1" x14ac:dyDescent="0.2">
      <c r="A329" s="138" t="s">
        <v>1195</v>
      </c>
      <c r="B329" s="139" t="s">
        <v>57</v>
      </c>
      <c r="C329" s="138">
        <v>56566.644899999999</v>
      </c>
      <c r="D329" s="138">
        <v>2.0000000000000001E-4</v>
      </c>
      <c r="E329" s="154">
        <f t="shared" si="72"/>
        <v>21848.129811470997</v>
      </c>
      <c r="F329" s="154">
        <f t="shared" si="73"/>
        <v>21848</v>
      </c>
      <c r="G329" s="154">
        <f t="shared" si="81"/>
        <v>7.5644000004103873E-2</v>
      </c>
      <c r="K329" s="154">
        <f t="shared" si="84"/>
        <v>7.5644000004103873E-2</v>
      </c>
      <c r="O329" s="154">
        <f t="shared" ca="1" si="78"/>
        <v>7.5809833165436769E-2</v>
      </c>
      <c r="P329" s="154">
        <f t="shared" si="74"/>
        <v>2.5902571888769051E-2</v>
      </c>
      <c r="Q329" s="182">
        <f t="shared" si="75"/>
        <v>41548.144899999999</v>
      </c>
      <c r="R329" s="154">
        <f t="shared" si="82"/>
        <v>2.4742096709530217E-3</v>
      </c>
      <c r="S329" s="156">
        <v>1</v>
      </c>
      <c r="T329" s="154">
        <f t="shared" si="76"/>
        <v>2.4742096709530217E-3</v>
      </c>
      <c r="U329" s="154">
        <f t="shared" si="83"/>
        <v>4.9741428115334822E-2</v>
      </c>
      <c r="V329" s="154">
        <f t="shared" si="79"/>
        <v>-1.4142935364348325E-2</v>
      </c>
      <c r="W329" s="154">
        <f t="shared" si="80"/>
        <v>4.0812118972042748E-3</v>
      </c>
    </row>
    <row r="330" spans="1:23" ht="12.95" customHeight="1" x14ac:dyDescent="0.2">
      <c r="A330" s="138" t="s">
        <v>1196</v>
      </c>
      <c r="B330" s="139" t="s">
        <v>57</v>
      </c>
      <c r="C330" s="138">
        <v>56566.644899999999</v>
      </c>
      <c r="D330" s="138">
        <v>2.0000000000000001E-4</v>
      </c>
      <c r="E330" s="154">
        <f t="shared" si="72"/>
        <v>21848.129811470997</v>
      </c>
      <c r="F330" s="154">
        <f t="shared" si="73"/>
        <v>21848</v>
      </c>
      <c r="G330" s="154">
        <f t="shared" si="81"/>
        <v>7.5644000004103873E-2</v>
      </c>
      <c r="K330" s="154">
        <f t="shared" si="84"/>
        <v>7.5644000004103873E-2</v>
      </c>
      <c r="O330" s="154">
        <f t="shared" ca="1" si="78"/>
        <v>7.5809833165436769E-2</v>
      </c>
      <c r="P330" s="154">
        <f t="shared" si="74"/>
        <v>2.5902571888769051E-2</v>
      </c>
      <c r="Q330" s="182">
        <f t="shared" si="75"/>
        <v>41548.144899999999</v>
      </c>
      <c r="R330" s="154">
        <f t="shared" si="82"/>
        <v>2.4742096709530217E-3</v>
      </c>
      <c r="S330" s="156">
        <v>1</v>
      </c>
      <c r="T330" s="154">
        <f t="shared" si="76"/>
        <v>2.4742096709530217E-3</v>
      </c>
      <c r="U330" s="154">
        <f t="shared" si="83"/>
        <v>4.9741428115334822E-2</v>
      </c>
      <c r="V330" s="154">
        <f t="shared" si="79"/>
        <v>-1.4142935364348325E-2</v>
      </c>
      <c r="W330" s="154">
        <f t="shared" si="80"/>
        <v>4.0812118972042748E-3</v>
      </c>
    </row>
    <row r="331" spans="1:23" ht="12.95" customHeight="1" x14ac:dyDescent="0.2">
      <c r="A331" s="93" t="s">
        <v>1188</v>
      </c>
      <c r="B331" s="92" t="str">
        <f>IF(K331="s","II","I")</f>
        <v>I</v>
      </c>
      <c r="C331" s="93">
        <v>56799.451699999998</v>
      </c>
      <c r="D331" s="93">
        <v>3.8E-3</v>
      </c>
      <c r="E331" s="154">
        <f t="shared" si="72"/>
        <v>22247.645875734914</v>
      </c>
      <c r="F331" s="154">
        <f t="shared" si="73"/>
        <v>22247.5</v>
      </c>
      <c r="G331" s="154">
        <f t="shared" si="81"/>
        <v>8.5005000000819564E-2</v>
      </c>
      <c r="K331" s="154">
        <f t="shared" si="84"/>
        <v>8.5005000000819564E-2</v>
      </c>
      <c r="O331" s="154">
        <f t="shared" ca="1" si="78"/>
        <v>7.7728844277756698E-2</v>
      </c>
      <c r="P331" s="154">
        <f t="shared" si="74"/>
        <v>2.7344470278781174E-2</v>
      </c>
      <c r="Q331" s="182">
        <f t="shared" si="75"/>
        <v>41780.951699999998</v>
      </c>
      <c r="R331" s="154">
        <f t="shared" si="82"/>
        <v>3.3247366878260726E-3</v>
      </c>
      <c r="S331" s="156">
        <v>1</v>
      </c>
      <c r="T331" s="154">
        <f t="shared" si="76"/>
        <v>3.3247366878260726E-3</v>
      </c>
      <c r="U331" s="154">
        <f t="shared" si="83"/>
        <v>5.7660529722038389E-2</v>
      </c>
      <c r="V331" s="154">
        <f t="shared" si="79"/>
        <v>-1.2546267859793302E-2</v>
      </c>
      <c r="W331" s="154">
        <f t="shared" si="80"/>
        <v>4.9289944266962885E-3</v>
      </c>
    </row>
    <row r="332" spans="1:23" ht="12.95" customHeight="1" x14ac:dyDescent="0.2">
      <c r="A332" s="138" t="s">
        <v>1195</v>
      </c>
      <c r="B332" s="139" t="s">
        <v>57</v>
      </c>
      <c r="C332" s="138">
        <v>56848.688600000001</v>
      </c>
      <c r="D332" s="138">
        <v>2.9999999999999997E-4</v>
      </c>
      <c r="E332" s="154">
        <f t="shared" si="72"/>
        <v>22332.140540429235</v>
      </c>
      <c r="F332" s="154">
        <f t="shared" si="73"/>
        <v>22332</v>
      </c>
      <c r="G332" s="154">
        <f t="shared" si="81"/>
        <v>8.1896000003325753E-2</v>
      </c>
      <c r="K332" s="154">
        <f t="shared" si="84"/>
        <v>8.1896000003325753E-2</v>
      </c>
      <c r="O332" s="154">
        <f t="shared" ca="1" si="78"/>
        <v>7.813474274832248E-2</v>
      </c>
      <c r="P332" s="154">
        <f t="shared" si="74"/>
        <v>2.7654640633171731E-2</v>
      </c>
      <c r="Q332" s="182">
        <f t="shared" si="75"/>
        <v>41830.188600000001</v>
      </c>
      <c r="R332" s="154">
        <f t="shared" si="82"/>
        <v>2.9421250663221954E-3</v>
      </c>
      <c r="S332" s="156">
        <v>1</v>
      </c>
      <c r="T332" s="154">
        <f t="shared" si="76"/>
        <v>2.9421250663221954E-3</v>
      </c>
      <c r="U332" s="154">
        <f t="shared" si="83"/>
        <v>5.4241359370154021E-2</v>
      </c>
      <c r="V332" s="154">
        <f t="shared" si="79"/>
        <v>-1.1408254336146676E-2</v>
      </c>
      <c r="W332" s="154">
        <f t="shared" si="80"/>
        <v>4.3098717797865043E-3</v>
      </c>
    </row>
    <row r="333" spans="1:23" ht="12.95" customHeight="1" x14ac:dyDescent="0.2">
      <c r="A333" s="138" t="s">
        <v>1196</v>
      </c>
      <c r="B333" s="139" t="s">
        <v>57</v>
      </c>
      <c r="C333" s="138">
        <v>56848.688600000001</v>
      </c>
      <c r="D333" s="138">
        <v>2.9999999999999997E-4</v>
      </c>
      <c r="E333" s="154">
        <f t="shared" si="72"/>
        <v>22332.140540429235</v>
      </c>
      <c r="F333" s="154">
        <f t="shared" si="73"/>
        <v>22332</v>
      </c>
      <c r="G333" s="154">
        <f t="shared" si="81"/>
        <v>8.1896000003325753E-2</v>
      </c>
      <c r="K333" s="154">
        <f t="shared" si="84"/>
        <v>8.1896000003325753E-2</v>
      </c>
      <c r="O333" s="154">
        <f t="shared" ca="1" si="78"/>
        <v>7.813474274832248E-2</v>
      </c>
      <c r="P333" s="154">
        <f t="shared" si="74"/>
        <v>2.7654640633171731E-2</v>
      </c>
      <c r="Q333" s="182">
        <f t="shared" si="75"/>
        <v>41830.188600000001</v>
      </c>
      <c r="R333" s="154">
        <f t="shared" si="82"/>
        <v>2.9421250663221954E-3</v>
      </c>
      <c r="S333" s="156">
        <v>1</v>
      </c>
      <c r="T333" s="154">
        <f t="shared" si="76"/>
        <v>2.9421250663221954E-3</v>
      </c>
      <c r="U333" s="154">
        <f t="shared" si="83"/>
        <v>5.4241359370154021E-2</v>
      </c>
      <c r="V333" s="154">
        <f t="shared" si="79"/>
        <v>-1.1408254336146676E-2</v>
      </c>
      <c r="W333" s="154">
        <f t="shared" si="80"/>
        <v>4.3098717797865043E-3</v>
      </c>
    </row>
    <row r="334" spans="1:23" ht="12.95" customHeight="1" x14ac:dyDescent="0.2">
      <c r="A334" s="138" t="s">
        <v>1195</v>
      </c>
      <c r="B334" s="139" t="s">
        <v>57</v>
      </c>
      <c r="C334" s="138">
        <v>56848.6895</v>
      </c>
      <c r="D334" s="138">
        <v>1E-4</v>
      </c>
      <c r="E334" s="154">
        <f t="shared" si="72"/>
        <v>22332.142084904986</v>
      </c>
      <c r="F334" s="154">
        <f t="shared" si="73"/>
        <v>22332</v>
      </c>
      <c r="G334" s="154">
        <f t="shared" si="81"/>
        <v>8.2796000002417713E-2</v>
      </c>
      <c r="K334" s="154">
        <f t="shared" si="84"/>
        <v>8.2796000002417713E-2</v>
      </c>
      <c r="O334" s="154">
        <f t="shared" ca="1" si="78"/>
        <v>7.813474274832248E-2</v>
      </c>
      <c r="P334" s="154">
        <f t="shared" si="74"/>
        <v>2.7654640633171731E-2</v>
      </c>
      <c r="Q334" s="182">
        <f t="shared" si="75"/>
        <v>41830.1895</v>
      </c>
      <c r="R334" s="154">
        <f t="shared" si="82"/>
        <v>3.0405695130883317E-3</v>
      </c>
      <c r="S334" s="156">
        <v>1</v>
      </c>
      <c r="T334" s="154">
        <f t="shared" si="76"/>
        <v>3.0405695130883317E-3</v>
      </c>
      <c r="U334" s="154">
        <f t="shared" si="83"/>
        <v>5.5141359369245982E-2</v>
      </c>
      <c r="V334" s="154">
        <f t="shared" si="79"/>
        <v>-1.1408254336146676E-2</v>
      </c>
      <c r="W334" s="154">
        <f t="shared" si="80"/>
        <v>4.4288510843369855E-3</v>
      </c>
    </row>
    <row r="335" spans="1:23" ht="12.95" customHeight="1" x14ac:dyDescent="0.2">
      <c r="A335" s="138" t="s">
        <v>1196</v>
      </c>
      <c r="B335" s="139" t="s">
        <v>57</v>
      </c>
      <c r="C335" s="138">
        <v>56848.6895</v>
      </c>
      <c r="D335" s="138">
        <v>1E-4</v>
      </c>
      <c r="E335" s="154">
        <f t="shared" si="72"/>
        <v>22332.142084904986</v>
      </c>
      <c r="F335" s="154">
        <f t="shared" si="73"/>
        <v>22332</v>
      </c>
      <c r="G335" s="154">
        <f t="shared" si="81"/>
        <v>8.2796000002417713E-2</v>
      </c>
      <c r="K335" s="154">
        <f t="shared" si="84"/>
        <v>8.2796000002417713E-2</v>
      </c>
      <c r="O335" s="154">
        <f t="shared" ca="1" si="78"/>
        <v>7.813474274832248E-2</v>
      </c>
      <c r="P335" s="154">
        <f t="shared" si="74"/>
        <v>2.7654640633171731E-2</v>
      </c>
      <c r="Q335" s="182">
        <f t="shared" si="75"/>
        <v>41830.1895</v>
      </c>
      <c r="R335" s="154">
        <f t="shared" si="82"/>
        <v>3.0405695130883317E-3</v>
      </c>
      <c r="S335" s="156">
        <v>1</v>
      </c>
      <c r="T335" s="154">
        <f t="shared" si="76"/>
        <v>3.0405695130883317E-3</v>
      </c>
      <c r="U335" s="154">
        <f t="shared" si="83"/>
        <v>5.5141359369245982E-2</v>
      </c>
      <c r="V335" s="154">
        <f t="shared" si="79"/>
        <v>-1.1408254336146676E-2</v>
      </c>
      <c r="W335" s="154">
        <f t="shared" si="80"/>
        <v>4.4288510843369855E-3</v>
      </c>
    </row>
    <row r="336" spans="1:23" ht="12.95" customHeight="1" x14ac:dyDescent="0.2">
      <c r="A336" s="138" t="s">
        <v>1195</v>
      </c>
      <c r="B336" s="139" t="s">
        <v>57</v>
      </c>
      <c r="C336" s="138">
        <v>56848.690399999999</v>
      </c>
      <c r="D336" s="138">
        <v>2.0000000000000001E-4</v>
      </c>
      <c r="E336" s="154">
        <f t="shared" si="72"/>
        <v>22332.143629380738</v>
      </c>
      <c r="F336" s="154">
        <f t="shared" si="73"/>
        <v>22332</v>
      </c>
      <c r="G336" s="154">
        <f t="shared" si="81"/>
        <v>8.3696000001509674E-2</v>
      </c>
      <c r="K336" s="154">
        <f t="shared" si="84"/>
        <v>8.3696000001509674E-2</v>
      </c>
      <c r="O336" s="154">
        <f t="shared" ca="1" si="78"/>
        <v>7.813474274832248E-2</v>
      </c>
      <c r="P336" s="154">
        <f t="shared" si="74"/>
        <v>2.7654640633171731E-2</v>
      </c>
      <c r="Q336" s="182">
        <f t="shared" si="75"/>
        <v>41830.190399999999</v>
      </c>
      <c r="R336" s="154">
        <f t="shared" si="82"/>
        <v>3.1406339598511988E-3</v>
      </c>
      <c r="S336" s="156">
        <v>1</v>
      </c>
      <c r="T336" s="154">
        <f t="shared" si="76"/>
        <v>3.1406339598511988E-3</v>
      </c>
      <c r="U336" s="154">
        <f t="shared" si="83"/>
        <v>5.6041359368337942E-2</v>
      </c>
      <c r="V336" s="154">
        <f t="shared" si="79"/>
        <v>-1.1408254336146676E-2</v>
      </c>
      <c r="W336" s="154">
        <f t="shared" si="80"/>
        <v>4.5494503888841992E-3</v>
      </c>
    </row>
    <row r="337" spans="1:23" ht="12.95" customHeight="1" x14ac:dyDescent="0.2">
      <c r="A337" s="138" t="s">
        <v>1196</v>
      </c>
      <c r="B337" s="139" t="s">
        <v>57</v>
      </c>
      <c r="C337" s="138">
        <v>56848.690399999999</v>
      </c>
      <c r="D337" s="138">
        <v>2.0000000000000001E-4</v>
      </c>
      <c r="E337" s="154">
        <f t="shared" si="72"/>
        <v>22332.143629380738</v>
      </c>
      <c r="F337" s="154">
        <f t="shared" si="73"/>
        <v>22332</v>
      </c>
      <c r="G337" s="154">
        <f t="shared" si="81"/>
        <v>8.3696000001509674E-2</v>
      </c>
      <c r="K337" s="154">
        <f t="shared" si="84"/>
        <v>8.3696000001509674E-2</v>
      </c>
      <c r="O337" s="154">
        <f t="shared" ca="1" si="78"/>
        <v>7.813474274832248E-2</v>
      </c>
      <c r="P337" s="154">
        <f t="shared" si="74"/>
        <v>2.7654640633171731E-2</v>
      </c>
      <c r="Q337" s="182">
        <f t="shared" si="75"/>
        <v>41830.190399999999</v>
      </c>
      <c r="R337" s="154">
        <f t="shared" si="82"/>
        <v>3.1406339598511988E-3</v>
      </c>
      <c r="S337" s="156">
        <v>1</v>
      </c>
      <c r="T337" s="154">
        <f t="shared" si="76"/>
        <v>3.1406339598511988E-3</v>
      </c>
      <c r="U337" s="154">
        <f t="shared" si="83"/>
        <v>5.6041359368337942E-2</v>
      </c>
      <c r="V337" s="154">
        <f t="shared" si="79"/>
        <v>-1.1408254336146676E-2</v>
      </c>
      <c r="W337" s="154">
        <f t="shared" si="80"/>
        <v>4.5494503888841992E-3</v>
      </c>
    </row>
    <row r="338" spans="1:23" ht="12.95" customHeight="1" x14ac:dyDescent="0.2">
      <c r="A338" s="93" t="s">
        <v>1189</v>
      </c>
      <c r="B338" s="97"/>
      <c r="C338" s="93">
        <v>56905.510499999997</v>
      </c>
      <c r="D338" s="93">
        <v>3.0999999999999999E-3</v>
      </c>
      <c r="E338" s="154">
        <f t="shared" si="72"/>
        <v>22429.651703556756</v>
      </c>
      <c r="F338" s="154">
        <f t="shared" si="73"/>
        <v>22429.5</v>
      </c>
      <c r="G338" s="154">
        <f t="shared" si="81"/>
        <v>8.8401000000885688E-2</v>
      </c>
      <c r="K338" s="154">
        <f t="shared" si="84"/>
        <v>8.8401000000885688E-2</v>
      </c>
      <c r="O338" s="154">
        <f t="shared" ca="1" si="78"/>
        <v>7.8603087137436856E-2</v>
      </c>
      <c r="P338" s="154">
        <f t="shared" si="74"/>
        <v>2.8014780535132996E-2</v>
      </c>
      <c r="Q338" s="182">
        <f t="shared" si="75"/>
        <v>41887.010499999997</v>
      </c>
      <c r="R338" s="154">
        <f t="shared" si="82"/>
        <v>3.6464955013660494E-3</v>
      </c>
      <c r="S338" s="156">
        <v>1</v>
      </c>
      <c r="T338" s="154">
        <f t="shared" si="76"/>
        <v>3.6464955013660494E-3</v>
      </c>
      <c r="U338" s="154">
        <f t="shared" si="83"/>
        <v>6.0386219465752691E-2</v>
      </c>
      <c r="V338" s="154">
        <f t="shared" si="79"/>
        <v>-9.8764508249851342E-3</v>
      </c>
      <c r="W338" s="154">
        <f t="shared" si="80"/>
        <v>4.9368428363849312E-3</v>
      </c>
    </row>
    <row r="339" spans="1:23" ht="12.95" customHeight="1" x14ac:dyDescent="0.2">
      <c r="A339" s="93" t="s">
        <v>1189</v>
      </c>
      <c r="B339" s="97"/>
      <c r="C339" s="93">
        <v>56918.328399999999</v>
      </c>
      <c r="D339" s="93">
        <v>1.4E-3</v>
      </c>
      <c r="E339" s="154">
        <f t="shared" si="72"/>
        <v>22451.648298845765</v>
      </c>
      <c r="F339" s="154">
        <f t="shared" si="73"/>
        <v>22451.5</v>
      </c>
      <c r="G339" s="154">
        <f t="shared" si="81"/>
        <v>8.6416999998618849E-2</v>
      </c>
      <c r="K339" s="154">
        <f t="shared" si="84"/>
        <v>8.6416999998618849E-2</v>
      </c>
      <c r="O339" s="154">
        <f t="shared" ca="1" si="78"/>
        <v>7.8708764845749846E-2</v>
      </c>
      <c r="P339" s="154">
        <f t="shared" si="74"/>
        <v>2.8096376372230461E-2</v>
      </c>
      <c r="Q339" s="182">
        <f t="shared" si="75"/>
        <v>41899.828399999999</v>
      </c>
      <c r="R339" s="154">
        <f t="shared" si="82"/>
        <v>3.4012951401708514E-3</v>
      </c>
      <c r="S339" s="156">
        <v>1</v>
      </c>
      <c r="T339" s="154">
        <f t="shared" si="76"/>
        <v>3.4012951401708514E-3</v>
      </c>
      <c r="U339" s="154">
        <f t="shared" si="83"/>
        <v>5.8320623626388388E-2</v>
      </c>
      <c r="V339" s="154">
        <f t="shared" si="79"/>
        <v>-9.5082330522314497E-3</v>
      </c>
      <c r="W339" s="154">
        <f t="shared" si="80"/>
        <v>4.6007537983287503E-3</v>
      </c>
    </row>
    <row r="340" spans="1:23" ht="12.95" customHeight="1" x14ac:dyDescent="0.2">
      <c r="A340" s="93" t="s">
        <v>1189</v>
      </c>
      <c r="B340" s="97"/>
      <c r="C340" s="93">
        <v>56929.400699999998</v>
      </c>
      <c r="D340" s="93">
        <v>6.9999999999999999E-4</v>
      </c>
      <c r="E340" s="154">
        <f t="shared" si="72"/>
        <v>22470.649297606749</v>
      </c>
      <c r="F340" s="154">
        <f t="shared" si="73"/>
        <v>22470.5</v>
      </c>
      <c r="G340" s="154">
        <f t="shared" si="81"/>
        <v>8.6998999999195803E-2</v>
      </c>
      <c r="K340" s="154">
        <f t="shared" si="84"/>
        <v>8.6998999999195803E-2</v>
      </c>
      <c r="O340" s="154">
        <f t="shared" ca="1" si="78"/>
        <v>7.8800031957474689E-2</v>
      </c>
      <c r="P340" s="154">
        <f t="shared" si="74"/>
        <v>2.8166944323854776E-2</v>
      </c>
      <c r="Q340" s="182">
        <f t="shared" si="75"/>
        <v>41910.900699999998</v>
      </c>
      <c r="R340" s="154">
        <f t="shared" si="82"/>
        <v>3.4612107749864263E-3</v>
      </c>
      <c r="S340" s="156">
        <v>1</v>
      </c>
      <c r="T340" s="154">
        <f t="shared" si="76"/>
        <v>3.4612107749864263E-3</v>
      </c>
      <c r="U340" s="154">
        <f t="shared" si="83"/>
        <v>5.8832055675341027E-2</v>
      </c>
      <c r="V340" s="154">
        <f t="shared" si="79"/>
        <v>-9.1856567158584528E-3</v>
      </c>
      <c r="W340" s="154">
        <f t="shared" si="80"/>
        <v>4.6264091989319314E-3</v>
      </c>
    </row>
    <row r="341" spans="1:23" ht="12.95" customHeight="1" x14ac:dyDescent="0.2">
      <c r="A341" s="138" t="s">
        <v>1195</v>
      </c>
      <c r="B341" s="139" t="s">
        <v>57</v>
      </c>
      <c r="C341" s="138">
        <v>56929.689400000003</v>
      </c>
      <c r="D341" s="138">
        <v>2.0000000000000001E-4</v>
      </c>
      <c r="E341" s="154">
        <f t="shared" ref="E341:E393" si="85">(C341-C$7)/C$8</f>
        <v>22471.144731106782</v>
      </c>
      <c r="F341" s="154">
        <f t="shared" ref="F341:F404" si="86">+ROUND(2*E341,0)/2</f>
        <v>22471</v>
      </c>
      <c r="G341" s="154">
        <f t="shared" si="81"/>
        <v>8.4338000007846858E-2</v>
      </c>
      <c r="K341" s="154">
        <f t="shared" si="84"/>
        <v>8.4338000007846858E-2</v>
      </c>
      <c r="O341" s="154">
        <f t="shared" ca="1" si="78"/>
        <v>7.8802433723572721E-2</v>
      </c>
      <c r="P341" s="154">
        <f t="shared" ref="P341:P393" si="87">+D$11+D$12*F341+D$13*F341^2</f>
        <v>2.8168802612043825E-2</v>
      </c>
      <c r="Q341" s="182">
        <f t="shared" ref="Q341:Q393" si="88">C341-15018.5</f>
        <v>41911.189400000003</v>
      </c>
      <c r="R341" s="154">
        <f t="shared" si="82"/>
        <v>3.1549787360886862E-3</v>
      </c>
      <c r="S341" s="156">
        <v>1</v>
      </c>
      <c r="T341" s="154">
        <f t="shared" ref="T341:T404" si="89">S341*R341</f>
        <v>3.1549787360886862E-3</v>
      </c>
      <c r="U341" s="154">
        <f t="shared" si="83"/>
        <v>5.6169197395803033E-2</v>
      </c>
      <c r="V341" s="154">
        <f t="shared" si="79"/>
        <v>-9.1771188658952927E-3</v>
      </c>
      <c r="W341" s="154">
        <f t="shared" si="80"/>
        <v>4.2701410489738995E-3</v>
      </c>
    </row>
    <row r="342" spans="1:23" ht="12.95" customHeight="1" x14ac:dyDescent="0.2">
      <c r="A342" s="138" t="s">
        <v>1196</v>
      </c>
      <c r="B342" s="139" t="s">
        <v>57</v>
      </c>
      <c r="C342" s="138">
        <v>56929.689400000003</v>
      </c>
      <c r="D342" s="138">
        <v>2.0000000000000001E-4</v>
      </c>
      <c r="E342" s="154">
        <f t="shared" si="85"/>
        <v>22471.144731106782</v>
      </c>
      <c r="F342" s="154">
        <f t="shared" si="86"/>
        <v>22471</v>
      </c>
      <c r="G342" s="154">
        <f t="shared" si="81"/>
        <v>8.4338000007846858E-2</v>
      </c>
      <c r="K342" s="154">
        <f t="shared" si="84"/>
        <v>8.4338000007846858E-2</v>
      </c>
      <c r="O342" s="154">
        <f t="shared" ca="1" si="78"/>
        <v>7.8802433723572721E-2</v>
      </c>
      <c r="P342" s="154">
        <f t="shared" si="87"/>
        <v>2.8168802612043825E-2</v>
      </c>
      <c r="Q342" s="182">
        <f t="shared" si="88"/>
        <v>41911.189400000003</v>
      </c>
      <c r="R342" s="154">
        <f t="shared" si="82"/>
        <v>3.1549787360886862E-3</v>
      </c>
      <c r="S342" s="156">
        <v>1</v>
      </c>
      <c r="T342" s="154">
        <f t="shared" si="89"/>
        <v>3.1549787360886862E-3</v>
      </c>
      <c r="U342" s="154">
        <f t="shared" si="83"/>
        <v>5.6169197395803033E-2</v>
      </c>
      <c r="V342" s="154">
        <f t="shared" si="79"/>
        <v>-9.1771188658952927E-3</v>
      </c>
      <c r="W342" s="154">
        <f t="shared" si="80"/>
        <v>4.2701410489738995E-3</v>
      </c>
    </row>
    <row r="343" spans="1:23" ht="12.95" customHeight="1" x14ac:dyDescent="0.2">
      <c r="A343" s="138" t="s">
        <v>1195</v>
      </c>
      <c r="B343" s="139" t="s">
        <v>57</v>
      </c>
      <c r="C343" s="138">
        <v>56929.6895</v>
      </c>
      <c r="D343" s="138">
        <v>2.0000000000000001E-4</v>
      </c>
      <c r="E343" s="154">
        <f t="shared" si="85"/>
        <v>22471.144902715194</v>
      </c>
      <c r="F343" s="154">
        <f t="shared" si="86"/>
        <v>22471</v>
      </c>
      <c r="G343" s="154">
        <f t="shared" si="81"/>
        <v>8.4438000005320646E-2</v>
      </c>
      <c r="K343" s="154">
        <f t="shared" si="84"/>
        <v>8.4438000005320646E-2</v>
      </c>
      <c r="O343" s="154">
        <f t="shared" ca="1" si="78"/>
        <v>7.8802433723572721E-2</v>
      </c>
      <c r="P343" s="154">
        <f t="shared" si="87"/>
        <v>2.8168802612043825E-2</v>
      </c>
      <c r="Q343" s="182">
        <f t="shared" si="88"/>
        <v>41911.1895</v>
      </c>
      <c r="R343" s="154">
        <f t="shared" si="82"/>
        <v>3.1662225752835511E-3</v>
      </c>
      <c r="S343" s="156">
        <v>1</v>
      </c>
      <c r="T343" s="154">
        <f t="shared" si="89"/>
        <v>3.1662225752835511E-3</v>
      </c>
      <c r="U343" s="154">
        <f t="shared" si="83"/>
        <v>5.6269197393276821E-2</v>
      </c>
      <c r="V343" s="154">
        <f t="shared" si="79"/>
        <v>-9.1771188658952927E-3</v>
      </c>
      <c r="W343" s="154">
        <f t="shared" si="80"/>
        <v>4.283220311895577E-3</v>
      </c>
    </row>
    <row r="344" spans="1:23" ht="12.95" customHeight="1" x14ac:dyDescent="0.2">
      <c r="A344" s="138" t="s">
        <v>1196</v>
      </c>
      <c r="B344" s="139" t="s">
        <v>57</v>
      </c>
      <c r="C344" s="138">
        <v>56929.6895</v>
      </c>
      <c r="D344" s="138">
        <v>2.0000000000000001E-4</v>
      </c>
      <c r="E344" s="154">
        <f t="shared" si="85"/>
        <v>22471.144902715194</v>
      </c>
      <c r="F344" s="154">
        <f t="shared" si="86"/>
        <v>22471</v>
      </c>
      <c r="G344" s="154">
        <f t="shared" si="81"/>
        <v>8.4438000005320646E-2</v>
      </c>
      <c r="K344" s="154">
        <f t="shared" si="84"/>
        <v>8.4438000005320646E-2</v>
      </c>
      <c r="O344" s="154">
        <f t="shared" ca="1" si="78"/>
        <v>7.8802433723572721E-2</v>
      </c>
      <c r="P344" s="154">
        <f t="shared" si="87"/>
        <v>2.8168802612043825E-2</v>
      </c>
      <c r="Q344" s="182">
        <f t="shared" si="88"/>
        <v>41911.1895</v>
      </c>
      <c r="R344" s="154">
        <f t="shared" si="82"/>
        <v>3.1662225752835511E-3</v>
      </c>
      <c r="S344" s="156">
        <v>1</v>
      </c>
      <c r="T344" s="154">
        <f t="shared" si="89"/>
        <v>3.1662225752835511E-3</v>
      </c>
      <c r="U344" s="154">
        <f t="shared" si="83"/>
        <v>5.6269197393276821E-2</v>
      </c>
      <c r="V344" s="154">
        <f t="shared" si="79"/>
        <v>-9.1771188658952927E-3</v>
      </c>
      <c r="W344" s="154">
        <f t="shared" si="80"/>
        <v>4.283220311895577E-3</v>
      </c>
    </row>
    <row r="345" spans="1:23" ht="12.95" customHeight="1" x14ac:dyDescent="0.2">
      <c r="A345" s="138" t="s">
        <v>1195</v>
      </c>
      <c r="B345" s="139" t="s">
        <v>57</v>
      </c>
      <c r="C345" s="138">
        <v>56929.690399999999</v>
      </c>
      <c r="D345" s="138">
        <v>1E-4</v>
      </c>
      <c r="E345" s="154">
        <f t="shared" si="85"/>
        <v>22471.146447190946</v>
      </c>
      <c r="F345" s="154">
        <f t="shared" si="86"/>
        <v>22471</v>
      </c>
      <c r="G345" s="154">
        <f t="shared" si="81"/>
        <v>8.5338000004412606E-2</v>
      </c>
      <c r="K345" s="154">
        <f t="shared" si="84"/>
        <v>8.5338000004412606E-2</v>
      </c>
      <c r="O345" s="154">
        <f t="shared" ca="1" si="78"/>
        <v>7.8802433723572721E-2</v>
      </c>
      <c r="P345" s="154">
        <f t="shared" si="87"/>
        <v>2.8168802612043825E-2</v>
      </c>
      <c r="Q345" s="182">
        <f t="shared" si="88"/>
        <v>41911.190399999999</v>
      </c>
      <c r="R345" s="154">
        <f t="shared" si="82"/>
        <v>3.2683171304876257E-3</v>
      </c>
      <c r="S345" s="156">
        <v>1</v>
      </c>
      <c r="T345" s="154">
        <f t="shared" si="89"/>
        <v>3.2683171304876257E-3</v>
      </c>
      <c r="U345" s="154">
        <f t="shared" si="83"/>
        <v>5.7169197392368781E-2</v>
      </c>
      <c r="V345" s="154">
        <f t="shared" si="79"/>
        <v>-9.1771188658952927E-3</v>
      </c>
      <c r="W345" s="154">
        <f t="shared" si="80"/>
        <v>4.4018336810415963E-3</v>
      </c>
    </row>
    <row r="346" spans="1:23" ht="12.95" customHeight="1" x14ac:dyDescent="0.2">
      <c r="A346" s="138" t="s">
        <v>1196</v>
      </c>
      <c r="B346" s="139" t="s">
        <v>57</v>
      </c>
      <c r="C346" s="138">
        <v>56929.690399999999</v>
      </c>
      <c r="D346" s="138">
        <v>1E-4</v>
      </c>
      <c r="E346" s="154">
        <f t="shared" si="85"/>
        <v>22471.146447190946</v>
      </c>
      <c r="F346" s="154">
        <f t="shared" si="86"/>
        <v>22471</v>
      </c>
      <c r="G346" s="154">
        <f t="shared" si="81"/>
        <v>8.5338000004412606E-2</v>
      </c>
      <c r="K346" s="154">
        <f t="shared" si="84"/>
        <v>8.5338000004412606E-2</v>
      </c>
      <c r="O346" s="154">
        <f t="shared" ca="1" si="78"/>
        <v>7.8802433723572721E-2</v>
      </c>
      <c r="P346" s="154">
        <f t="shared" si="87"/>
        <v>2.8168802612043825E-2</v>
      </c>
      <c r="Q346" s="182">
        <f t="shared" si="88"/>
        <v>41911.190399999999</v>
      </c>
      <c r="R346" s="154">
        <f t="shared" si="82"/>
        <v>3.2683171304876257E-3</v>
      </c>
      <c r="S346" s="156">
        <v>1</v>
      </c>
      <c r="T346" s="154">
        <f t="shared" si="89"/>
        <v>3.2683171304876257E-3</v>
      </c>
      <c r="U346" s="154">
        <f t="shared" si="83"/>
        <v>5.7169197392368781E-2</v>
      </c>
      <c r="V346" s="154">
        <f t="shared" si="79"/>
        <v>-9.1771188658952927E-3</v>
      </c>
      <c r="W346" s="154">
        <f t="shared" si="80"/>
        <v>4.4018336810415963E-3</v>
      </c>
    </row>
    <row r="347" spans="1:23" ht="12.95" customHeight="1" x14ac:dyDescent="0.2">
      <c r="A347" s="194" t="s">
        <v>1189</v>
      </c>
      <c r="B347" s="195"/>
      <c r="C347" s="194">
        <v>56943.3871</v>
      </c>
      <c r="D347" s="194">
        <v>2.5999999999999999E-3</v>
      </c>
      <c r="E347" s="154">
        <f t="shared" si="85"/>
        <v>22494.651137248984</v>
      </c>
      <c r="F347" s="154">
        <f t="shared" si="86"/>
        <v>22494.5</v>
      </c>
      <c r="G347" s="154">
        <f t="shared" si="81"/>
        <v>8.8070999998308253E-2</v>
      </c>
      <c r="K347" s="154">
        <f t="shared" si="84"/>
        <v>8.8070999998308253E-2</v>
      </c>
      <c r="O347" s="154">
        <f t="shared" ca="1" si="78"/>
        <v>7.8915316730179777E-2</v>
      </c>
      <c r="P347" s="154">
        <f t="shared" si="87"/>
        <v>2.8256213702815877E-2</v>
      </c>
      <c r="Q347" s="182">
        <f t="shared" si="88"/>
        <v>41924.8871</v>
      </c>
      <c r="R347" s="154">
        <f t="shared" si="82"/>
        <v>3.5778086595754225E-3</v>
      </c>
      <c r="S347" s="156">
        <v>1</v>
      </c>
      <c r="T347" s="154">
        <f t="shared" si="89"/>
        <v>3.5778086595754225E-3</v>
      </c>
      <c r="U347" s="154">
        <f t="shared" si="83"/>
        <v>5.9814786295492375E-2</v>
      </c>
      <c r="V347" s="154">
        <f t="shared" si="79"/>
        <v>-8.7735020224811826E-3</v>
      </c>
      <c r="W347" s="154">
        <f t="shared" si="80"/>
        <v>4.7043532943894682E-3</v>
      </c>
    </row>
    <row r="348" spans="1:23" ht="12.95" customHeight="1" x14ac:dyDescent="0.2">
      <c r="A348" s="196" t="s">
        <v>1190</v>
      </c>
      <c r="B348" s="195"/>
      <c r="C348" s="196" t="s">
        <v>1191</v>
      </c>
      <c r="D348" s="196">
        <v>1.1000000000000001E-3</v>
      </c>
      <c r="E348" s="154">
        <f t="shared" si="85"/>
        <v>22894.644959345973</v>
      </c>
      <c r="F348" s="154">
        <f t="shared" si="86"/>
        <v>22894.5</v>
      </c>
      <c r="G348" s="154">
        <f t="shared" si="81"/>
        <v>8.4471000001940411E-2</v>
      </c>
      <c r="K348" s="154">
        <f t="shared" ref="K348:K379" si="90">G348</f>
        <v>8.4471000001940411E-2</v>
      </c>
      <c r="O348" s="154">
        <f t="shared" ca="1" si="78"/>
        <v>8.083672960859771E-2</v>
      </c>
      <c r="P348" s="154">
        <f t="shared" si="87"/>
        <v>2.9765551193486256E-2</v>
      </c>
      <c r="Q348" s="182">
        <f t="shared" si="88"/>
        <v>42157.972300000001</v>
      </c>
      <c r="R348" s="154">
        <f t="shared" si="82"/>
        <v>2.9926861293343983E-3</v>
      </c>
      <c r="S348" s="156">
        <v>1</v>
      </c>
      <c r="T348" s="154">
        <f t="shared" si="89"/>
        <v>2.9926861293343983E-3</v>
      </c>
      <c r="U348" s="154">
        <f t="shared" si="83"/>
        <v>5.4705448808454155E-2</v>
      </c>
      <c r="V348" s="154">
        <f t="shared" si="79"/>
        <v>-2.6584781872497605E-3</v>
      </c>
      <c r="W348" s="154">
        <f t="shared" si="80"/>
        <v>3.2906201203684489E-3</v>
      </c>
    </row>
    <row r="349" spans="1:23" ht="12.95" customHeight="1" x14ac:dyDescent="0.2">
      <c r="A349" s="196" t="s">
        <v>1192</v>
      </c>
      <c r="B349" s="195" t="s">
        <v>57</v>
      </c>
      <c r="C349" s="196">
        <v>57181.4211</v>
      </c>
      <c r="D349" s="196">
        <v>1E-4</v>
      </c>
      <c r="E349" s="154">
        <f t="shared" si="85"/>
        <v>22903.137516688923</v>
      </c>
      <c r="F349" s="154">
        <f t="shared" si="86"/>
        <v>22903</v>
      </c>
      <c r="G349" s="154">
        <f t="shared" si="81"/>
        <v>8.0134000003454275E-2</v>
      </c>
      <c r="K349" s="154">
        <f t="shared" si="90"/>
        <v>8.0134000003454275E-2</v>
      </c>
      <c r="O349" s="154">
        <f t="shared" ca="1" si="78"/>
        <v>8.087755963226409E-2</v>
      </c>
      <c r="P349" s="154">
        <f t="shared" si="87"/>
        <v>2.9798065085389139E-2</v>
      </c>
      <c r="Q349" s="182">
        <f t="shared" si="88"/>
        <v>42162.9211</v>
      </c>
      <c r="R349" s="154">
        <f t="shared" si="82"/>
        <v>2.5337063440756891E-3</v>
      </c>
      <c r="S349" s="156">
        <v>1</v>
      </c>
      <c r="T349" s="154">
        <f t="shared" si="89"/>
        <v>2.5337063440756891E-3</v>
      </c>
      <c r="U349" s="154">
        <f t="shared" si="83"/>
        <v>5.0335934918065137E-2</v>
      </c>
      <c r="V349" s="154">
        <f t="shared" si="79"/>
        <v>-2.5719674431896114E-3</v>
      </c>
      <c r="W349" s="154">
        <f t="shared" si="80"/>
        <v>2.7992461322680659E-3</v>
      </c>
    </row>
    <row r="350" spans="1:23" ht="12.95" customHeight="1" x14ac:dyDescent="0.2">
      <c r="A350" s="138" t="s">
        <v>1197</v>
      </c>
      <c r="B350" s="139" t="s">
        <v>57</v>
      </c>
      <c r="C350" s="138">
        <v>57208.810100000002</v>
      </c>
      <c r="D350" s="138">
        <v>2.0000000000000001E-4</v>
      </c>
      <c r="E350" s="154">
        <f t="shared" si="85"/>
        <v>22950.139346034652</v>
      </c>
      <c r="F350" s="154">
        <f t="shared" si="86"/>
        <v>22950</v>
      </c>
      <c r="G350" s="154">
        <f t="shared" si="81"/>
        <v>8.1200000007811468E-2</v>
      </c>
      <c r="K350" s="154">
        <f t="shared" si="90"/>
        <v>8.1200000007811468E-2</v>
      </c>
      <c r="O350" s="154">
        <f t="shared" ca="1" si="78"/>
        <v>8.1103325645478203E-2</v>
      </c>
      <c r="P350" s="154">
        <f t="shared" si="87"/>
        <v>2.9978178681522541E-2</v>
      </c>
      <c r="Q350" s="182">
        <f t="shared" si="88"/>
        <v>42190.310100000002</v>
      </c>
      <c r="R350" s="154">
        <f t="shared" si="82"/>
        <v>2.6236749799822671E-3</v>
      </c>
      <c r="S350" s="156">
        <v>1</v>
      </c>
      <c r="T350" s="154">
        <f t="shared" si="89"/>
        <v>2.6236749799822671E-3</v>
      </c>
      <c r="U350" s="154">
        <f t="shared" si="83"/>
        <v>5.1221821326288927E-2</v>
      </c>
      <c r="V350" s="154">
        <f t="shared" si="79"/>
        <v>-2.1443094926385103E-3</v>
      </c>
      <c r="W350" s="154">
        <f t="shared" si="80"/>
        <v>2.8479439185828768E-3</v>
      </c>
    </row>
    <row r="351" spans="1:23" ht="12.95" customHeight="1" x14ac:dyDescent="0.2">
      <c r="A351" s="197" t="s">
        <v>1</v>
      </c>
      <c r="B351" s="198" t="s">
        <v>57</v>
      </c>
      <c r="C351" s="199">
        <v>57230.369500000001</v>
      </c>
      <c r="D351" s="199">
        <v>2.0000000000000001E-4</v>
      </c>
      <c r="E351" s="154">
        <f t="shared" si="85"/>
        <v>22987.137091100049</v>
      </c>
      <c r="F351" s="154">
        <f t="shared" si="86"/>
        <v>22987</v>
      </c>
      <c r="G351" s="154">
        <f t="shared" si="81"/>
        <v>7.9886000006808899E-2</v>
      </c>
      <c r="K351" s="154">
        <f t="shared" si="90"/>
        <v>7.9886000006808899E-2</v>
      </c>
      <c r="O351" s="154">
        <f t="shared" ref="O351:O393" ca="1" si="91">+C$11+C$12*F351</f>
        <v>8.1281056336731869E-2</v>
      </c>
      <c r="P351" s="154">
        <f t="shared" si="87"/>
        <v>3.0120364499432617E-2</v>
      </c>
      <c r="Q351" s="182">
        <f t="shared" si="88"/>
        <v>42211.869500000001</v>
      </c>
      <c r="R351" s="154">
        <f t="shared" si="82"/>
        <v>2.476618477453031E-3</v>
      </c>
      <c r="S351" s="156">
        <v>1</v>
      </c>
      <c r="T351" s="154">
        <f t="shared" si="89"/>
        <v>2.476618477453031E-3</v>
      </c>
      <c r="U351" s="154">
        <f t="shared" si="83"/>
        <v>4.9765635507376282E-2</v>
      </c>
      <c r="V351" s="154">
        <f t="shared" si="79"/>
        <v>-1.8709589161927049E-3</v>
      </c>
      <c r="W351" s="154">
        <f t="shared" si="80"/>
        <v>2.6663378836641557E-3</v>
      </c>
    </row>
    <row r="352" spans="1:23" ht="12.95" customHeight="1" x14ac:dyDescent="0.2">
      <c r="A352" s="197" t="s">
        <v>1</v>
      </c>
      <c r="B352" s="198" t="s">
        <v>57</v>
      </c>
      <c r="C352" s="199">
        <v>57231.535400000001</v>
      </c>
      <c r="D352" s="199">
        <v>2.9999999999999997E-4</v>
      </c>
      <c r="E352" s="154">
        <f t="shared" si="85"/>
        <v>22989.13787363443</v>
      </c>
      <c r="F352" s="154">
        <f t="shared" si="86"/>
        <v>22989</v>
      </c>
      <c r="G352" s="154">
        <f t="shared" si="81"/>
        <v>8.0342000001110137E-2</v>
      </c>
      <c r="K352" s="154">
        <f t="shared" si="90"/>
        <v>8.0342000001110137E-2</v>
      </c>
      <c r="O352" s="154">
        <f t="shared" ca="1" si="91"/>
        <v>8.1290663401123953E-2</v>
      </c>
      <c r="P352" s="154">
        <f t="shared" si="87"/>
        <v>3.0128060113963656E-2</v>
      </c>
      <c r="Q352" s="182">
        <f t="shared" si="88"/>
        <v>42213.035400000001</v>
      </c>
      <c r="R352" s="154">
        <f t="shared" si="82"/>
        <v>2.5214397589899602E-3</v>
      </c>
      <c r="S352" s="156">
        <v>1</v>
      </c>
      <c r="T352" s="154">
        <f t="shared" si="89"/>
        <v>2.5214397589899602E-3</v>
      </c>
      <c r="U352" s="154">
        <f t="shared" si="83"/>
        <v>5.021393988714648E-2</v>
      </c>
      <c r="V352" s="154">
        <f t="shared" si="79"/>
        <v>-1.8578321483909681E-3</v>
      </c>
      <c r="W352" s="154">
        <f t="shared" si="80"/>
        <v>2.71146944292098E-3</v>
      </c>
    </row>
    <row r="353" spans="1:23" ht="12.95" customHeight="1" x14ac:dyDescent="0.2">
      <c r="A353" s="138" t="s">
        <v>1198</v>
      </c>
      <c r="B353" s="139" t="s">
        <v>57</v>
      </c>
      <c r="C353" s="138">
        <v>57246.684699999998</v>
      </c>
      <c r="D353" s="138">
        <v>4.0000000000000002E-4</v>
      </c>
      <c r="E353" s="154">
        <f t="shared" si="85"/>
        <v>23015.135347558527</v>
      </c>
      <c r="F353" s="154">
        <f t="shared" si="86"/>
        <v>23015</v>
      </c>
      <c r="G353" s="154">
        <f t="shared" si="81"/>
        <v>7.8869999997550622E-2</v>
      </c>
      <c r="K353" s="154">
        <f t="shared" si="90"/>
        <v>7.8869999997550622E-2</v>
      </c>
      <c r="O353" s="154">
        <f t="shared" ca="1" si="91"/>
        <v>8.1415555238221124E-2</v>
      </c>
      <c r="P353" s="154">
        <f t="shared" si="87"/>
        <v>3.0228195452877776E-2</v>
      </c>
      <c r="Q353" s="182">
        <f t="shared" si="88"/>
        <v>42228.184699999998</v>
      </c>
      <c r="R353" s="154">
        <f t="shared" si="82"/>
        <v>2.3660251493621558E-3</v>
      </c>
      <c r="S353" s="156">
        <v>1</v>
      </c>
      <c r="T353" s="154">
        <f t="shared" si="89"/>
        <v>2.3660251493621558E-3</v>
      </c>
      <c r="U353" s="154">
        <f t="shared" si="83"/>
        <v>4.8641804544672845E-2</v>
      </c>
      <c r="V353" s="154">
        <f t="shared" si="79"/>
        <v>-1.7029274867646381E-3</v>
      </c>
      <c r="W353" s="154">
        <f t="shared" si="80"/>
        <v>2.5345920433172469E-3</v>
      </c>
    </row>
    <row r="354" spans="1:23" ht="12.95" customHeight="1" x14ac:dyDescent="0.2">
      <c r="A354" s="138" t="s">
        <v>1198</v>
      </c>
      <c r="B354" s="139" t="s">
        <v>57</v>
      </c>
      <c r="C354" s="138">
        <v>57246.685299999997</v>
      </c>
      <c r="D354" s="138">
        <v>2.0000000000000001E-4</v>
      </c>
      <c r="E354" s="154">
        <f t="shared" si="85"/>
        <v>23015.13637720903</v>
      </c>
      <c r="F354" s="154">
        <f t="shared" si="86"/>
        <v>23015</v>
      </c>
      <c r="G354" s="154">
        <f t="shared" si="81"/>
        <v>7.9469999996945262E-2</v>
      </c>
      <c r="K354" s="154">
        <f t="shared" si="90"/>
        <v>7.9469999996945262E-2</v>
      </c>
      <c r="O354" s="154">
        <f t="shared" ca="1" si="91"/>
        <v>8.1415555238221124E-2</v>
      </c>
      <c r="P354" s="154">
        <f t="shared" si="87"/>
        <v>3.0228195452877776E-2</v>
      </c>
      <c r="Q354" s="182">
        <f t="shared" si="88"/>
        <v>42228.185299999997</v>
      </c>
      <c r="R354" s="154">
        <f t="shared" si="82"/>
        <v>2.4247553147561454E-3</v>
      </c>
      <c r="S354" s="156">
        <v>1</v>
      </c>
      <c r="T354" s="154">
        <f t="shared" si="89"/>
        <v>2.4247553147561454E-3</v>
      </c>
      <c r="U354" s="154">
        <f t="shared" si="83"/>
        <v>4.9241804544067486E-2</v>
      </c>
      <c r="V354" s="154">
        <f t="shared" si="79"/>
        <v>-1.7029274867646381E-3</v>
      </c>
      <c r="W354" s="154">
        <f t="shared" si="80"/>
        <v>2.5953657216932925E-3</v>
      </c>
    </row>
    <row r="355" spans="1:23" ht="12.95" customHeight="1" x14ac:dyDescent="0.2">
      <c r="A355" s="138" t="s">
        <v>1198</v>
      </c>
      <c r="B355" s="139" t="s">
        <v>57</v>
      </c>
      <c r="C355" s="138">
        <v>57246.685799999999</v>
      </c>
      <c r="D355" s="138">
        <v>2.0000000000000001E-4</v>
      </c>
      <c r="E355" s="154">
        <f t="shared" si="85"/>
        <v>23015.137235251117</v>
      </c>
      <c r="F355" s="154">
        <f t="shared" si="86"/>
        <v>23015</v>
      </c>
      <c r="G355" s="154">
        <f t="shared" si="81"/>
        <v>7.9969999998866115E-2</v>
      </c>
      <c r="K355" s="154">
        <f t="shared" si="90"/>
        <v>7.9969999998866115E-2</v>
      </c>
      <c r="O355" s="154">
        <f t="shared" ca="1" si="91"/>
        <v>8.1415555238221124E-2</v>
      </c>
      <c r="P355" s="154">
        <f t="shared" si="87"/>
        <v>3.0228195452877776E-2</v>
      </c>
      <c r="Q355" s="182">
        <f t="shared" si="88"/>
        <v>42228.185799999999</v>
      </c>
      <c r="R355" s="154">
        <f t="shared" si="82"/>
        <v>2.4742471194913063E-3</v>
      </c>
      <c r="S355" s="156">
        <v>1</v>
      </c>
      <c r="T355" s="154">
        <f t="shared" si="89"/>
        <v>2.4742471194913063E-3</v>
      </c>
      <c r="U355" s="154">
        <f t="shared" si="83"/>
        <v>4.9741804545988338E-2</v>
      </c>
      <c r="V355" s="154">
        <f t="shared" si="79"/>
        <v>-1.7029274867646381E-3</v>
      </c>
      <c r="W355" s="154">
        <f t="shared" si="80"/>
        <v>2.64656045392176E-3</v>
      </c>
    </row>
    <row r="356" spans="1:23" ht="12.95" customHeight="1" x14ac:dyDescent="0.2">
      <c r="A356" s="138" t="s">
        <v>1198</v>
      </c>
      <c r="B356" s="139" t="s">
        <v>58</v>
      </c>
      <c r="C356" s="138">
        <v>57255.717900000003</v>
      </c>
      <c r="D356" s="138">
        <v>2.0000000000000001E-4</v>
      </c>
      <c r="E356" s="154">
        <f t="shared" si="85"/>
        <v>23030.637079087464</v>
      </c>
      <c r="F356" s="154">
        <f t="shared" si="86"/>
        <v>23030.5</v>
      </c>
      <c r="G356" s="154">
        <f t="shared" si="81"/>
        <v>7.9879000004439149E-2</v>
      </c>
      <c r="K356" s="154">
        <f t="shared" si="90"/>
        <v>7.9879000004439149E-2</v>
      </c>
      <c r="O356" s="154">
        <f t="shared" ca="1" si="91"/>
        <v>8.1490009987259818E-2</v>
      </c>
      <c r="P356" s="154">
        <f t="shared" si="87"/>
        <v>3.0287973119406772E-2</v>
      </c>
      <c r="Q356" s="182">
        <f t="shared" si="88"/>
        <v>42237.217900000003</v>
      </c>
      <c r="R356" s="154">
        <f t="shared" si="82"/>
        <v>2.4592699475120042E-3</v>
      </c>
      <c r="S356" s="156">
        <v>1</v>
      </c>
      <c r="T356" s="154">
        <f t="shared" si="89"/>
        <v>2.4592699475120042E-3</v>
      </c>
      <c r="U356" s="154">
        <f t="shared" si="83"/>
        <v>4.9591026885032377E-2</v>
      </c>
      <c r="V356" s="154">
        <f t="shared" si="79"/>
        <v>-1.624669546384688E-3</v>
      </c>
      <c r="W356" s="154">
        <f t="shared" si="80"/>
        <v>2.623047560955067E-3</v>
      </c>
    </row>
    <row r="357" spans="1:23" ht="12.95" customHeight="1" x14ac:dyDescent="0.2">
      <c r="A357" s="138" t="s">
        <v>1198</v>
      </c>
      <c r="B357" s="139" t="s">
        <v>58</v>
      </c>
      <c r="C357" s="138">
        <v>57255.7186</v>
      </c>
      <c r="D357" s="138">
        <v>2.0000000000000001E-4</v>
      </c>
      <c r="E357" s="154">
        <f t="shared" si="85"/>
        <v>23030.638280346378</v>
      </c>
      <c r="F357" s="154">
        <f t="shared" si="86"/>
        <v>23030.5</v>
      </c>
      <c r="G357" s="154">
        <f t="shared" si="81"/>
        <v>8.0579000001307577E-2</v>
      </c>
      <c r="K357" s="154">
        <f t="shared" si="90"/>
        <v>8.0579000001307577E-2</v>
      </c>
      <c r="O357" s="154">
        <f t="shared" ca="1" si="91"/>
        <v>8.1490009987259818E-2</v>
      </c>
      <c r="P357" s="154">
        <f t="shared" si="87"/>
        <v>3.0287973119406772E-2</v>
      </c>
      <c r="Q357" s="182">
        <f t="shared" si="88"/>
        <v>42237.2186</v>
      </c>
      <c r="R357" s="154">
        <f t="shared" si="82"/>
        <v>2.5291873848360693E-3</v>
      </c>
      <c r="S357" s="156">
        <v>1</v>
      </c>
      <c r="T357" s="154">
        <f t="shared" si="89"/>
        <v>2.5291873848360693E-3</v>
      </c>
      <c r="U357" s="154">
        <f t="shared" si="83"/>
        <v>5.0291026881900805E-2</v>
      </c>
      <c r="V357" s="154">
        <f t="shared" si="79"/>
        <v>-1.624669546384688E-3</v>
      </c>
      <c r="W357" s="154">
        <f t="shared" si="80"/>
        <v>2.6952395356338952E-3</v>
      </c>
    </row>
    <row r="358" spans="1:23" ht="12.95" customHeight="1" x14ac:dyDescent="0.2">
      <c r="A358" s="138" t="s">
        <v>1198</v>
      </c>
      <c r="B358" s="139" t="s">
        <v>58</v>
      </c>
      <c r="C358" s="138">
        <v>57255.718999999997</v>
      </c>
      <c r="D358" s="138">
        <v>2.0000000000000001E-4</v>
      </c>
      <c r="E358" s="154">
        <f t="shared" si="85"/>
        <v>23030.638966780043</v>
      </c>
      <c r="F358" s="154">
        <f t="shared" si="86"/>
        <v>23030.5</v>
      </c>
      <c r="G358" s="154">
        <f t="shared" si="81"/>
        <v>8.0978999998478685E-2</v>
      </c>
      <c r="K358" s="154">
        <f t="shared" si="90"/>
        <v>8.0978999998478685E-2</v>
      </c>
      <c r="O358" s="154">
        <f t="shared" ca="1" si="91"/>
        <v>8.1490009987259818E-2</v>
      </c>
      <c r="P358" s="154">
        <f t="shared" si="87"/>
        <v>3.0287973119406772E-2</v>
      </c>
      <c r="Q358" s="182">
        <f t="shared" si="88"/>
        <v>42237.218999999997</v>
      </c>
      <c r="R358" s="154">
        <f t="shared" si="82"/>
        <v>2.569580206054791E-3</v>
      </c>
      <c r="S358" s="156">
        <v>1</v>
      </c>
      <c r="T358" s="154">
        <f t="shared" si="89"/>
        <v>2.569580206054791E-3</v>
      </c>
      <c r="U358" s="154">
        <f t="shared" si="83"/>
        <v>5.0691026879071913E-2</v>
      </c>
      <c r="V358" s="154">
        <f t="shared" si="79"/>
        <v>-1.624669546384688E-3</v>
      </c>
      <c r="W358" s="154">
        <f t="shared" si="80"/>
        <v>2.7369320924805329E-3</v>
      </c>
    </row>
    <row r="359" spans="1:23" ht="12.95" customHeight="1" x14ac:dyDescent="0.2">
      <c r="A359" s="197" t="s">
        <v>1</v>
      </c>
      <c r="B359" s="198" t="s">
        <v>58</v>
      </c>
      <c r="C359" s="199">
        <v>57256.310100000002</v>
      </c>
      <c r="D359" s="199">
        <v>5.9999999999999995E-4</v>
      </c>
      <c r="E359" s="154">
        <f t="shared" si="85"/>
        <v>23031.653344133232</v>
      </c>
      <c r="F359" s="154">
        <f t="shared" si="86"/>
        <v>23031.5</v>
      </c>
      <c r="G359" s="154">
        <f t="shared" si="81"/>
        <v>8.9357000004383735E-2</v>
      </c>
      <c r="K359" s="154">
        <f t="shared" si="90"/>
        <v>8.9357000004383735E-2</v>
      </c>
      <c r="O359" s="154">
        <f t="shared" ca="1" si="91"/>
        <v>8.1494813519455866E-2</v>
      </c>
      <c r="P359" s="154">
        <f t="shared" si="87"/>
        <v>3.0291831836151584E-2</v>
      </c>
      <c r="Q359" s="182">
        <f t="shared" si="88"/>
        <v>42237.810100000002</v>
      </c>
      <c r="R359" s="154">
        <f t="shared" si="82"/>
        <v>3.4886940907415446E-3</v>
      </c>
      <c r="S359" s="156">
        <v>1</v>
      </c>
      <c r="T359" s="154">
        <f t="shared" si="89"/>
        <v>3.4886940907415446E-3</v>
      </c>
      <c r="U359" s="154">
        <f t="shared" si="83"/>
        <v>5.9065168168232152E-2</v>
      </c>
      <c r="V359" s="154">
        <f t="shared" si="79"/>
        <v>-1.6199860922119043E-3</v>
      </c>
      <c r="W359" s="154">
        <f t="shared" si="80"/>
        <v>3.682687947613891E-3</v>
      </c>
    </row>
    <row r="360" spans="1:23" ht="12.95" customHeight="1" x14ac:dyDescent="0.2">
      <c r="A360" s="197" t="s">
        <v>1</v>
      </c>
      <c r="B360" s="198" t="s">
        <v>57</v>
      </c>
      <c r="C360" s="199">
        <v>57258.337699999996</v>
      </c>
      <c r="D360" s="199">
        <v>2.9999999999999997E-4</v>
      </c>
      <c r="E360" s="154">
        <f t="shared" si="85"/>
        <v>23035.132876397322</v>
      </c>
      <c r="F360" s="154">
        <f t="shared" si="86"/>
        <v>23035</v>
      </c>
      <c r="G360" s="154">
        <f t="shared" si="81"/>
        <v>7.7429999997548293E-2</v>
      </c>
      <c r="K360" s="154">
        <f t="shared" si="90"/>
        <v>7.7429999997548293E-2</v>
      </c>
      <c r="O360" s="154">
        <f t="shared" ca="1" si="91"/>
        <v>8.1511625882142016E-2</v>
      </c>
      <c r="P360" s="154">
        <f t="shared" si="87"/>
        <v>3.0305339342715343E-2</v>
      </c>
      <c r="Q360" s="182">
        <f t="shared" si="88"/>
        <v>42239.837699999996</v>
      </c>
      <c r="R360" s="154">
        <f t="shared" si="82"/>
        <v>2.2207336418331607E-3</v>
      </c>
      <c r="S360" s="156">
        <v>1</v>
      </c>
      <c r="T360" s="154">
        <f t="shared" si="89"/>
        <v>2.2207336418331607E-3</v>
      </c>
      <c r="U360" s="154">
        <f t="shared" si="83"/>
        <v>4.7124660654832951E-2</v>
      </c>
      <c r="V360" s="154">
        <f t="shared" si="79"/>
        <v>-1.6039444546056157E-3</v>
      </c>
      <c r="W360" s="154">
        <f t="shared" si="80"/>
        <v>2.374476955911602E-3</v>
      </c>
    </row>
    <row r="361" spans="1:23" ht="12.95" customHeight="1" x14ac:dyDescent="0.2">
      <c r="A361" s="138" t="s">
        <v>1198</v>
      </c>
      <c r="B361" s="139" t="s">
        <v>58</v>
      </c>
      <c r="C361" s="138">
        <v>57265.623200000002</v>
      </c>
      <c r="D361" s="138">
        <v>1.1000000000000001E-3</v>
      </c>
      <c r="E361" s="154">
        <f t="shared" si="85"/>
        <v>23047.635407621481</v>
      </c>
      <c r="F361" s="154">
        <f t="shared" si="86"/>
        <v>23047.5</v>
      </c>
      <c r="G361" s="154">
        <f t="shared" si="81"/>
        <v>7.8905000002123415E-2</v>
      </c>
      <c r="K361" s="154">
        <f t="shared" si="90"/>
        <v>7.8905000002123415E-2</v>
      </c>
      <c r="O361" s="154">
        <f t="shared" ca="1" si="91"/>
        <v>8.1571670034592578E-2</v>
      </c>
      <c r="P361" s="154">
        <f t="shared" si="87"/>
        <v>3.035360580846802E-2</v>
      </c>
      <c r="Q361" s="182">
        <f t="shared" si="88"/>
        <v>42247.123200000002</v>
      </c>
      <c r="R361" s="154">
        <f t="shared" si="82"/>
        <v>2.357237878147715E-3</v>
      </c>
      <c r="S361" s="156">
        <v>1</v>
      </c>
      <c r="T361" s="154">
        <f t="shared" si="89"/>
        <v>2.357237878147715E-3</v>
      </c>
      <c r="U361" s="154">
        <f t="shared" si="83"/>
        <v>4.8551394193655395E-2</v>
      </c>
      <c r="V361" s="154">
        <f t="shared" ref="V361:V424" si="92">W$3+W$4*(F361-30000)+W$5*SIN(RADIANS(W$6*(F361-30000)+W$7))</f>
        <v>-1.5511190027961185E-3</v>
      </c>
      <c r="W361" s="154">
        <f t="shared" ref="W361:W424" si="93">+(U361-V361)^2</f>
        <v>2.5102618286005985E-3</v>
      </c>
    </row>
    <row r="362" spans="1:23" ht="12.95" customHeight="1" x14ac:dyDescent="0.2">
      <c r="A362" s="138" t="s">
        <v>1198</v>
      </c>
      <c r="B362" s="139" t="s">
        <v>58</v>
      </c>
      <c r="C362" s="138">
        <v>57265.625800000002</v>
      </c>
      <c r="D362" s="138">
        <v>1E-3</v>
      </c>
      <c r="E362" s="154">
        <f t="shared" si="85"/>
        <v>23047.639869440325</v>
      </c>
      <c r="F362" s="154">
        <f t="shared" si="86"/>
        <v>23047.5</v>
      </c>
      <c r="G362" s="154">
        <f t="shared" si="81"/>
        <v>8.1505000001925509E-2</v>
      </c>
      <c r="K362" s="154">
        <f t="shared" si="90"/>
        <v>8.1505000001925509E-2</v>
      </c>
      <c r="O362" s="154">
        <f t="shared" ca="1" si="91"/>
        <v>8.1571670034592578E-2</v>
      </c>
      <c r="P362" s="154">
        <f t="shared" si="87"/>
        <v>3.035360580846802E-2</v>
      </c>
      <c r="Q362" s="182">
        <f t="shared" si="88"/>
        <v>42247.125800000002</v>
      </c>
      <c r="R362" s="154">
        <f t="shared" si="82"/>
        <v>2.6164651279344765E-3</v>
      </c>
      <c r="S362" s="156">
        <v>1</v>
      </c>
      <c r="T362" s="154">
        <f t="shared" si="89"/>
        <v>2.6164651279344765E-3</v>
      </c>
      <c r="U362" s="154">
        <f t="shared" si="83"/>
        <v>5.1151394193457489E-2</v>
      </c>
      <c r="V362" s="154">
        <f t="shared" si="92"/>
        <v>-1.5511190027961185E-3</v>
      </c>
      <c r="W362" s="154">
        <f t="shared" si="93"/>
        <v>2.7775548972012857E-3</v>
      </c>
    </row>
    <row r="363" spans="1:23" ht="12.95" customHeight="1" x14ac:dyDescent="0.2">
      <c r="A363" s="138" t="s">
        <v>1198</v>
      </c>
      <c r="B363" s="139" t="s">
        <v>58</v>
      </c>
      <c r="C363" s="138">
        <v>57265.627999999997</v>
      </c>
      <c r="D363" s="138">
        <v>8.9999999999999998E-4</v>
      </c>
      <c r="E363" s="154">
        <f t="shared" si="85"/>
        <v>23047.64364482549</v>
      </c>
      <c r="F363" s="154">
        <f t="shared" si="86"/>
        <v>23047.5</v>
      </c>
      <c r="G363" s="154">
        <f t="shared" si="81"/>
        <v>8.3704999997280538E-2</v>
      </c>
      <c r="K363" s="154">
        <f t="shared" si="90"/>
        <v>8.3704999997280538E-2</v>
      </c>
      <c r="O363" s="154">
        <f t="shared" ca="1" si="91"/>
        <v>8.1571670034592578E-2</v>
      </c>
      <c r="P363" s="154">
        <f t="shared" si="87"/>
        <v>3.035360580846802E-2</v>
      </c>
      <c r="Q363" s="182">
        <f t="shared" si="88"/>
        <v>42247.127999999997</v>
      </c>
      <c r="R363" s="154">
        <f t="shared" si="82"/>
        <v>2.8463712618900581E-3</v>
      </c>
      <c r="S363" s="156">
        <v>1</v>
      </c>
      <c r="T363" s="154">
        <f t="shared" si="89"/>
        <v>2.8463712618900581E-3</v>
      </c>
      <c r="U363" s="154">
        <f t="shared" si="83"/>
        <v>5.3351394188812518E-2</v>
      </c>
      <c r="V363" s="154">
        <f t="shared" si="92"/>
        <v>-1.5511190027961185E-3</v>
      </c>
      <c r="W363" s="154">
        <f t="shared" si="93"/>
        <v>3.0142859547547607E-3</v>
      </c>
    </row>
    <row r="364" spans="1:23" ht="12.95" customHeight="1" x14ac:dyDescent="0.2">
      <c r="A364" s="138" t="s">
        <v>1198</v>
      </c>
      <c r="B364" s="139" t="s">
        <v>58</v>
      </c>
      <c r="C364" s="138">
        <v>57279.610699999997</v>
      </c>
      <c r="D364" s="138">
        <v>1E-4</v>
      </c>
      <c r="E364" s="154">
        <f t="shared" si="85"/>
        <v>23071.639134956291</v>
      </c>
      <c r="F364" s="154">
        <f t="shared" si="86"/>
        <v>23071.5</v>
      </c>
      <c r="G364" s="154">
        <f t="shared" si="81"/>
        <v>8.1077000002551358E-2</v>
      </c>
      <c r="K364" s="154">
        <f t="shared" si="90"/>
        <v>8.1077000002551358E-2</v>
      </c>
      <c r="O364" s="154">
        <f t="shared" ca="1" si="91"/>
        <v>8.1686954807297651E-2</v>
      </c>
      <c r="P364" s="154">
        <f t="shared" si="87"/>
        <v>3.0446388547176545E-2</v>
      </c>
      <c r="Q364" s="182">
        <f t="shared" si="88"/>
        <v>42261.110699999997</v>
      </c>
      <c r="R364" s="154">
        <f t="shared" si="82"/>
        <v>2.563458816345131E-3</v>
      </c>
      <c r="S364" s="156">
        <v>1</v>
      </c>
      <c r="T364" s="154">
        <f t="shared" si="89"/>
        <v>2.563458816345131E-3</v>
      </c>
      <c r="U364" s="154">
        <f t="shared" si="83"/>
        <v>5.0630611455374813E-2</v>
      </c>
      <c r="V364" s="154">
        <f t="shared" si="92"/>
        <v>-1.4693997283070116E-3</v>
      </c>
      <c r="W364" s="154">
        <f t="shared" si="93"/>
        <v>2.7144111653397709E-3</v>
      </c>
    </row>
    <row r="365" spans="1:23" ht="12.95" customHeight="1" x14ac:dyDescent="0.2">
      <c r="A365" s="138" t="s">
        <v>1198</v>
      </c>
      <c r="B365" s="139" t="s">
        <v>58</v>
      </c>
      <c r="C365" s="138">
        <v>57279.610800000002</v>
      </c>
      <c r="D365" s="138">
        <v>1E-4</v>
      </c>
      <c r="E365" s="154">
        <f t="shared" si="85"/>
        <v>23071.639306564717</v>
      </c>
      <c r="F365" s="154">
        <f t="shared" si="86"/>
        <v>23071.5</v>
      </c>
      <c r="G365" s="154">
        <f t="shared" si="81"/>
        <v>8.1177000007301103E-2</v>
      </c>
      <c r="K365" s="154">
        <f t="shared" si="90"/>
        <v>8.1177000007301103E-2</v>
      </c>
      <c r="O365" s="154">
        <f t="shared" ca="1" si="91"/>
        <v>8.1686954807297651E-2</v>
      </c>
      <c r="P365" s="154">
        <f t="shared" si="87"/>
        <v>3.0446388547176545E-2</v>
      </c>
      <c r="Q365" s="182">
        <f t="shared" si="88"/>
        <v>42261.110800000002</v>
      </c>
      <c r="R365" s="154">
        <f t="shared" si="82"/>
        <v>2.5735949391181212E-3</v>
      </c>
      <c r="S365" s="156">
        <v>1</v>
      </c>
      <c r="T365" s="154">
        <f t="shared" si="89"/>
        <v>2.5735949391181212E-3</v>
      </c>
      <c r="U365" s="154">
        <f t="shared" si="83"/>
        <v>5.0730611460124558E-2</v>
      </c>
      <c r="V365" s="154">
        <f t="shared" si="92"/>
        <v>-1.4693997283070116E-3</v>
      </c>
      <c r="W365" s="154">
        <f t="shared" si="93"/>
        <v>2.7248411680723806E-3</v>
      </c>
    </row>
    <row r="366" spans="1:23" ht="12.95" customHeight="1" x14ac:dyDescent="0.2">
      <c r="A366" s="138" t="s">
        <v>1198</v>
      </c>
      <c r="B366" s="139" t="s">
        <v>58</v>
      </c>
      <c r="C366" s="138">
        <v>57279.610999999997</v>
      </c>
      <c r="D366" s="138">
        <v>2.0000000000000001E-4</v>
      </c>
      <c r="E366" s="154">
        <f t="shared" si="85"/>
        <v>23071.639649781544</v>
      </c>
      <c r="F366" s="154">
        <f t="shared" si="86"/>
        <v>23071.5</v>
      </c>
      <c r="G366" s="154">
        <f t="shared" si="81"/>
        <v>8.1377000002248678E-2</v>
      </c>
      <c r="K366" s="154">
        <f t="shared" si="90"/>
        <v>8.1377000002248678E-2</v>
      </c>
      <c r="O366" s="154">
        <f t="shared" ca="1" si="91"/>
        <v>8.1686954807297651E-2</v>
      </c>
      <c r="P366" s="154">
        <f t="shared" si="87"/>
        <v>3.0446388547176545E-2</v>
      </c>
      <c r="Q366" s="182">
        <f t="shared" si="88"/>
        <v>42261.110999999997</v>
      </c>
      <c r="R366" s="154">
        <f t="shared" si="82"/>
        <v>2.5939271831875248E-3</v>
      </c>
      <c r="S366" s="156">
        <v>1</v>
      </c>
      <c r="T366" s="154">
        <f t="shared" si="89"/>
        <v>2.5939271831875248E-3</v>
      </c>
      <c r="U366" s="154">
        <f t="shared" si="83"/>
        <v>5.0930611455072133E-2</v>
      </c>
      <c r="V366" s="154">
        <f t="shared" si="92"/>
        <v>-1.4693997283070116E-3</v>
      </c>
      <c r="W366" s="154">
        <f t="shared" si="93"/>
        <v>2.7457611720182592E-3</v>
      </c>
    </row>
    <row r="367" spans="1:23" ht="12.95" customHeight="1" x14ac:dyDescent="0.2">
      <c r="A367" s="200" t="s">
        <v>2</v>
      </c>
      <c r="B367" s="198" t="s">
        <v>58</v>
      </c>
      <c r="C367" s="199">
        <v>57295.343999999997</v>
      </c>
      <c r="D367" s="199">
        <v>1E-4</v>
      </c>
      <c r="E367" s="154">
        <f t="shared" si="85"/>
        <v>23098.638802035963</v>
      </c>
      <c r="F367" s="154">
        <f t="shared" si="86"/>
        <v>23098.5</v>
      </c>
      <c r="G367" s="154">
        <f t="shared" si="81"/>
        <v>8.088300000235904E-2</v>
      </c>
      <c r="K367" s="154">
        <f t="shared" si="90"/>
        <v>8.088300000235904E-2</v>
      </c>
      <c r="O367" s="154">
        <f t="shared" ca="1" si="91"/>
        <v>8.1816650176590872E-2</v>
      </c>
      <c r="P367" s="154">
        <f t="shared" si="87"/>
        <v>3.0550943806746597E-2</v>
      </c>
      <c r="Q367" s="182">
        <f t="shared" si="88"/>
        <v>42276.843999999997</v>
      </c>
      <c r="R367" s="154">
        <f t="shared" si="82"/>
        <v>2.5333158808782891E-3</v>
      </c>
      <c r="S367" s="156">
        <v>1</v>
      </c>
      <c r="T367" s="154">
        <f t="shared" si="89"/>
        <v>2.5333158808782891E-3</v>
      </c>
      <c r="U367" s="154">
        <f t="shared" si="83"/>
        <v>5.0332056195612443E-2</v>
      </c>
      <c r="V367" s="154">
        <f t="shared" si="92"/>
        <v>-1.4087179340355619E-3</v>
      </c>
      <c r="W367" s="154">
        <f t="shared" si="93"/>
        <v>2.6771077075352524E-3</v>
      </c>
    </row>
    <row r="368" spans="1:23" ht="12.95" customHeight="1" x14ac:dyDescent="0.2">
      <c r="A368" s="138" t="s">
        <v>1197</v>
      </c>
      <c r="B368" s="139" t="s">
        <v>57</v>
      </c>
      <c r="C368" s="138">
        <v>57319.5242</v>
      </c>
      <c r="D368" s="138">
        <v>2.0000000000000001E-4</v>
      </c>
      <c r="E368" s="154">
        <f t="shared" si="85"/>
        <v>23140.134060495402</v>
      </c>
      <c r="F368" s="154">
        <f t="shared" si="86"/>
        <v>23140</v>
      </c>
      <c r="G368" s="154">
        <f t="shared" si="81"/>
        <v>7.8120000005583279E-2</v>
      </c>
      <c r="K368" s="154">
        <f t="shared" si="90"/>
        <v>7.8120000005583279E-2</v>
      </c>
      <c r="O368" s="154">
        <f t="shared" ca="1" si="91"/>
        <v>8.2015996762726723E-2</v>
      </c>
      <c r="P368" s="154">
        <f t="shared" si="87"/>
        <v>3.0712009728497663E-2</v>
      </c>
      <c r="Q368" s="182">
        <f t="shared" si="88"/>
        <v>42301.0242</v>
      </c>
      <c r="R368" s="154">
        <f t="shared" si="82"/>
        <v>2.2475175421122441E-3</v>
      </c>
      <c r="S368" s="156">
        <v>1</v>
      </c>
      <c r="T368" s="154">
        <f t="shared" si="89"/>
        <v>2.2475175421122441E-3</v>
      </c>
      <c r="U368" s="154">
        <f t="shared" si="83"/>
        <v>4.7407990277085615E-2</v>
      </c>
      <c r="V368" s="154">
        <f t="shared" si="92"/>
        <v>-1.3804069700541132E-3</v>
      </c>
      <c r="W368" s="154">
        <f t="shared" si="93"/>
        <v>2.3803077059447115E-3</v>
      </c>
    </row>
    <row r="369" spans="1:23" ht="12.95" customHeight="1" x14ac:dyDescent="0.2">
      <c r="A369" s="201" t="s">
        <v>1194</v>
      </c>
      <c r="B369" s="195"/>
      <c r="C369" s="196">
        <v>57487.9323</v>
      </c>
      <c r="D369" s="196">
        <v>2.0000000000000001E-4</v>
      </c>
      <c r="E369" s="154">
        <f t="shared" si="85"/>
        <v>23429.136535088779</v>
      </c>
      <c r="F369" s="154">
        <f t="shared" si="86"/>
        <v>23429</v>
      </c>
      <c r="G369" s="154">
        <f t="shared" si="81"/>
        <v>7.9561999998986721E-2</v>
      </c>
      <c r="K369" s="154">
        <f t="shared" si="90"/>
        <v>7.9561999998986721E-2</v>
      </c>
      <c r="O369" s="154">
        <f t="shared" ca="1" si="91"/>
        <v>8.3404217567383684E-2</v>
      </c>
      <c r="P369" s="154">
        <f t="shared" si="87"/>
        <v>3.1845765956504568E-2</v>
      </c>
      <c r="Q369" s="182">
        <f t="shared" si="88"/>
        <v>42469.4323</v>
      </c>
      <c r="R369" s="154">
        <f t="shared" si="82"/>
        <v>2.2768389911969329E-3</v>
      </c>
      <c r="S369" s="156">
        <v>1</v>
      </c>
      <c r="T369" s="154">
        <f t="shared" si="89"/>
        <v>2.2768389911969329E-3</v>
      </c>
      <c r="U369" s="154">
        <f t="shared" si="83"/>
        <v>4.7716234042482153E-2</v>
      </c>
      <c r="V369" s="154">
        <f t="shared" si="92"/>
        <v>-3.2398688523522009E-3</v>
      </c>
      <c r="W369" s="154">
        <f t="shared" si="93"/>
        <v>2.596524422228946E-3</v>
      </c>
    </row>
    <row r="370" spans="1:23" ht="12.95" customHeight="1" x14ac:dyDescent="0.2">
      <c r="A370" s="138" t="s">
        <v>1198</v>
      </c>
      <c r="B370" s="139" t="s">
        <v>57</v>
      </c>
      <c r="C370" s="138">
        <v>57557.8603</v>
      </c>
      <c r="D370" s="138">
        <v>2.0000000000000001E-4</v>
      </c>
      <c r="E370" s="154">
        <f t="shared" si="85"/>
        <v>23549.138868963251</v>
      </c>
      <c r="F370" s="154">
        <f t="shared" si="86"/>
        <v>23549</v>
      </c>
      <c r="G370" s="154">
        <f t="shared" si="81"/>
        <v>8.0922000001010019E-2</v>
      </c>
      <c r="K370" s="154">
        <f t="shared" si="90"/>
        <v>8.0922000001010019E-2</v>
      </c>
      <c r="O370" s="154">
        <f t="shared" ca="1" si="91"/>
        <v>8.3980641430909067E-2</v>
      </c>
      <c r="P370" s="154">
        <f t="shared" si="87"/>
        <v>3.2322755802660044E-2</v>
      </c>
      <c r="Q370" s="182">
        <f t="shared" si="88"/>
        <v>42539.3603</v>
      </c>
      <c r="R370" s="154">
        <f t="shared" si="82"/>
        <v>2.3618865366508536E-3</v>
      </c>
      <c r="S370" s="156">
        <v>1</v>
      </c>
      <c r="T370" s="154">
        <f t="shared" si="89"/>
        <v>2.3618865366508536E-3</v>
      </c>
      <c r="U370" s="154">
        <f t="shared" si="83"/>
        <v>4.8599244198349975E-2</v>
      </c>
      <c r="V370" s="154">
        <f t="shared" si="92"/>
        <v>-4.8501601152418465E-3</v>
      </c>
      <c r="W370" s="154">
        <f t="shared" si="93"/>
        <v>2.8568388214778085E-3</v>
      </c>
    </row>
    <row r="371" spans="1:23" ht="12.95" customHeight="1" x14ac:dyDescent="0.2">
      <c r="A371" s="200" t="s">
        <v>2</v>
      </c>
      <c r="B371" s="198" t="s">
        <v>57</v>
      </c>
      <c r="C371" s="199">
        <v>57562.5213</v>
      </c>
      <c r="D371" s="199">
        <v>1.1000000000000001E-3</v>
      </c>
      <c r="E371" s="154">
        <f t="shared" si="85"/>
        <v>23557.137537281935</v>
      </c>
      <c r="F371" s="154">
        <f t="shared" si="86"/>
        <v>23557</v>
      </c>
      <c r="G371" s="154">
        <f t="shared" si="81"/>
        <v>8.0146000000240747E-2</v>
      </c>
      <c r="K371" s="154">
        <f t="shared" si="90"/>
        <v>8.0146000000240747E-2</v>
      </c>
      <c r="O371" s="154">
        <f t="shared" ca="1" si="91"/>
        <v>8.401906968847743E-2</v>
      </c>
      <c r="P371" s="154">
        <f t="shared" si="87"/>
        <v>3.2354685024653218E-2</v>
      </c>
      <c r="Q371" s="182">
        <f t="shared" si="88"/>
        <v>42544.0213</v>
      </c>
      <c r="R371" s="154">
        <f t="shared" si="82"/>
        <v>2.2840097870958169E-3</v>
      </c>
      <c r="S371" s="156">
        <v>1</v>
      </c>
      <c r="T371" s="154">
        <f t="shared" si="89"/>
        <v>2.2840097870958169E-3</v>
      </c>
      <c r="U371" s="154">
        <f t="shared" si="83"/>
        <v>4.7791314975587529E-2</v>
      </c>
      <c r="V371" s="154">
        <f t="shared" si="92"/>
        <v>-4.9685980995058145E-3</v>
      </c>
      <c r="W371" s="154">
        <f t="shared" si="93"/>
        <v>2.7836084276914052E-3</v>
      </c>
    </row>
    <row r="372" spans="1:23" ht="12.95" customHeight="1" x14ac:dyDescent="0.2">
      <c r="A372" s="138" t="s">
        <v>1199</v>
      </c>
      <c r="B372" s="139" t="s">
        <v>57</v>
      </c>
      <c r="C372" s="138">
        <v>57675.572399999997</v>
      </c>
      <c r="D372" s="138">
        <v>1E-4</v>
      </c>
      <c r="E372" s="154">
        <f t="shared" si="85"/>
        <v>23751.142740449133</v>
      </c>
      <c r="F372" s="154">
        <f t="shared" si="86"/>
        <v>23751</v>
      </c>
      <c r="G372" s="154">
        <f t="shared" ref="G372:G435" si="94">C372-(C$7+C$8*F372)</f>
        <v>8.3178000000771135E-2</v>
      </c>
      <c r="K372" s="154">
        <f t="shared" si="90"/>
        <v>8.3178000000771135E-2</v>
      </c>
      <c r="O372" s="154">
        <f t="shared" ca="1" si="91"/>
        <v>8.4950954934510131E-2</v>
      </c>
      <c r="P372" s="154">
        <f t="shared" si="87"/>
        <v>3.3133939828618078E-2</v>
      </c>
      <c r="Q372" s="182">
        <f t="shared" si="88"/>
        <v>42657.072399999997</v>
      </c>
      <c r="R372" s="154">
        <f t="shared" ref="R372:R393" si="95">+(P372-G372)^2</f>
        <v>2.504407958514076E-3</v>
      </c>
      <c r="S372" s="156">
        <v>1</v>
      </c>
      <c r="T372" s="154">
        <f t="shared" si="89"/>
        <v>2.504407958514076E-3</v>
      </c>
      <c r="U372" s="154">
        <f t="shared" ref="U372:U393" si="96">+(G372-P372)</f>
        <v>5.0044060172153057E-2</v>
      </c>
      <c r="V372" s="154">
        <f t="shared" si="92"/>
        <v>-8.0180358968189071E-3</v>
      </c>
      <c r="W372" s="154">
        <f t="shared" si="93"/>
        <v>3.3712069999225292E-3</v>
      </c>
    </row>
    <row r="373" spans="1:23" ht="12.95" customHeight="1" x14ac:dyDescent="0.2">
      <c r="A373" s="140" t="s">
        <v>1200</v>
      </c>
      <c r="B373" s="141" t="s">
        <v>57</v>
      </c>
      <c r="C373" s="140">
        <v>57878.947800000002</v>
      </c>
      <c r="D373" s="140">
        <v>1E-4</v>
      </c>
      <c r="E373" s="154">
        <f t="shared" si="85"/>
        <v>24100.152045057515</v>
      </c>
      <c r="F373" s="154">
        <f t="shared" si="86"/>
        <v>24100</v>
      </c>
      <c r="G373" s="154">
        <f t="shared" si="94"/>
        <v>8.8600000002770685E-2</v>
      </c>
      <c r="K373" s="154">
        <f t="shared" si="90"/>
        <v>8.8600000002770685E-2</v>
      </c>
      <c r="O373" s="154">
        <f t="shared" ca="1" si="91"/>
        <v>8.6627387670929784E-2</v>
      </c>
      <c r="P373" s="154">
        <f t="shared" si="87"/>
        <v>3.4559834919017901E-2</v>
      </c>
      <c r="Q373" s="182">
        <f t="shared" si="88"/>
        <v>42860.447800000002</v>
      </c>
      <c r="R373" s="154">
        <f t="shared" si="95"/>
        <v>2.9203394422792537E-3</v>
      </c>
      <c r="S373" s="156">
        <v>1</v>
      </c>
      <c r="T373" s="154">
        <f t="shared" si="89"/>
        <v>2.9203394422792537E-3</v>
      </c>
      <c r="U373" s="154">
        <f t="shared" si="96"/>
        <v>5.4040165083752784E-2</v>
      </c>
      <c r="V373" s="154">
        <f t="shared" si="92"/>
        <v>-1.2276618979885761E-2</v>
      </c>
      <c r="W373" s="154">
        <f t="shared" si="93"/>
        <v>4.3979158485432631E-3</v>
      </c>
    </row>
    <row r="374" spans="1:23" ht="12.95" customHeight="1" x14ac:dyDescent="0.2">
      <c r="A374" s="140" t="s">
        <v>1200</v>
      </c>
      <c r="B374" s="141" t="s">
        <v>57</v>
      </c>
      <c r="C374" s="140">
        <v>57881.861299999997</v>
      </c>
      <c r="D374" s="140">
        <v>1E-4</v>
      </c>
      <c r="E374" s="154">
        <f t="shared" si="85"/>
        <v>24105.151856288245</v>
      </c>
      <c r="F374" s="154">
        <f t="shared" si="86"/>
        <v>24105</v>
      </c>
      <c r="G374" s="154">
        <f t="shared" si="94"/>
        <v>8.849000000191154E-2</v>
      </c>
      <c r="K374" s="154">
        <f t="shared" si="90"/>
        <v>8.849000000191154E-2</v>
      </c>
      <c r="O374" s="154">
        <f t="shared" ca="1" si="91"/>
        <v>8.6651405331910014E-2</v>
      </c>
      <c r="P374" s="154">
        <f t="shared" si="87"/>
        <v>3.458048774774819E-2</v>
      </c>
      <c r="Q374" s="182">
        <f t="shared" si="88"/>
        <v>42863.361299999997</v>
      </c>
      <c r="R374" s="154">
        <f t="shared" si="95"/>
        <v>2.9062355114817884E-3</v>
      </c>
      <c r="S374" s="156">
        <v>1</v>
      </c>
      <c r="T374" s="154">
        <f t="shared" si="89"/>
        <v>2.9062355114817884E-3</v>
      </c>
      <c r="U374" s="154">
        <f t="shared" si="96"/>
        <v>5.390951225416335E-2</v>
      </c>
      <c r="V374" s="154">
        <f t="shared" si="92"/>
        <v>-1.2309199555122996E-2</v>
      </c>
      <c r="W374" s="154">
        <f t="shared" si="93"/>
        <v>4.3849177936813189E-3</v>
      </c>
    </row>
    <row r="375" spans="1:23" ht="12.95" customHeight="1" x14ac:dyDescent="0.2">
      <c r="A375" s="202" t="s">
        <v>0</v>
      </c>
      <c r="B375" s="203" t="s">
        <v>57</v>
      </c>
      <c r="C375" s="203">
        <v>57891.477099999996</v>
      </c>
      <c r="D375" s="203">
        <v>1.9E-3</v>
      </c>
      <c r="E375" s="154">
        <f t="shared" si="85"/>
        <v>24121.653378454906</v>
      </c>
      <c r="F375" s="154">
        <f t="shared" si="86"/>
        <v>24121.5</v>
      </c>
      <c r="G375" s="154">
        <f t="shared" si="94"/>
        <v>8.9376999996602535E-2</v>
      </c>
      <c r="K375" s="154">
        <f t="shared" si="90"/>
        <v>8.9376999996602535E-2</v>
      </c>
      <c r="O375" s="154">
        <f t="shared" ca="1" si="91"/>
        <v>8.6730663613144757E-2</v>
      </c>
      <c r="P375" s="154">
        <f t="shared" si="87"/>
        <v>3.4648687084160176E-2</v>
      </c>
      <c r="Q375" s="182">
        <f t="shared" si="88"/>
        <v>42872.977099999996</v>
      </c>
      <c r="R375" s="154">
        <f t="shared" si="95"/>
        <v>2.9951882342422053E-3</v>
      </c>
      <c r="S375" s="156">
        <v>1</v>
      </c>
      <c r="T375" s="154">
        <f t="shared" si="89"/>
        <v>2.9951882342422053E-3</v>
      </c>
      <c r="U375" s="154">
        <f t="shared" si="96"/>
        <v>5.4728312912442359E-2</v>
      </c>
      <c r="V375" s="154">
        <f t="shared" si="92"/>
        <v>-1.2409334481235183E-2</v>
      </c>
      <c r="W375" s="154">
        <f t="shared" si="93"/>
        <v>4.5074636975577769E-3</v>
      </c>
    </row>
    <row r="376" spans="1:23" ht="12.95" customHeight="1" x14ac:dyDescent="0.2">
      <c r="A376" s="202" t="s">
        <v>0</v>
      </c>
      <c r="B376" s="203" t="s">
        <v>57</v>
      </c>
      <c r="C376" s="203">
        <v>57912.4588</v>
      </c>
      <c r="D376" s="203">
        <v>1.9E-3</v>
      </c>
      <c r="E376" s="154">
        <f t="shared" si="85"/>
        <v>24157.659741695017</v>
      </c>
      <c r="F376" s="154">
        <f t="shared" si="86"/>
        <v>24157.5</v>
      </c>
      <c r="G376" s="154">
        <f t="shared" si="94"/>
        <v>9.3085000000428408E-2</v>
      </c>
      <c r="K376" s="154">
        <f t="shared" si="90"/>
        <v>9.3085000000428408E-2</v>
      </c>
      <c r="O376" s="154">
        <f t="shared" ca="1" si="91"/>
        <v>8.6903590772202374E-2</v>
      </c>
      <c r="P376" s="154">
        <f t="shared" si="87"/>
        <v>3.4797725391167225E-2</v>
      </c>
      <c r="Q376" s="182">
        <f t="shared" si="88"/>
        <v>42893.9588</v>
      </c>
      <c r="R376" s="154">
        <f t="shared" si="95"/>
        <v>3.3974063813754234E-3</v>
      </c>
      <c r="S376" s="156">
        <v>1</v>
      </c>
      <c r="T376" s="154">
        <f t="shared" si="89"/>
        <v>3.3974063813754234E-3</v>
      </c>
      <c r="U376" s="154">
        <f t="shared" si="96"/>
        <v>5.8287274609261183E-2</v>
      </c>
      <c r="V376" s="154">
        <f t="shared" si="92"/>
        <v>-1.2587610800740796E-2</v>
      </c>
      <c r="W376" s="154">
        <f t="shared" si="93"/>
        <v>5.023249381880911E-3</v>
      </c>
    </row>
    <row r="377" spans="1:23" ht="12.95" customHeight="1" x14ac:dyDescent="0.2">
      <c r="A377" s="201" t="s">
        <v>1202</v>
      </c>
      <c r="B377" s="195"/>
      <c r="C377" s="196">
        <v>58244.903299999998</v>
      </c>
      <c r="D377" s="196">
        <v>8.0000000000000004E-4</v>
      </c>
      <c r="E377" s="154">
        <f t="shared" si="85"/>
        <v>24728.162485713601</v>
      </c>
      <c r="F377" s="154">
        <f t="shared" si="86"/>
        <v>24728</v>
      </c>
      <c r="G377" s="154">
        <f t="shared" si="94"/>
        <v>9.4684000003326219E-2</v>
      </c>
      <c r="K377" s="154">
        <f t="shared" si="90"/>
        <v>9.4684000003326219E-2</v>
      </c>
      <c r="O377" s="154">
        <f t="shared" ca="1" si="91"/>
        <v>8.9644005890045952E-2</v>
      </c>
      <c r="P377" s="154">
        <f t="shared" si="87"/>
        <v>3.7203461234441376E-2</v>
      </c>
      <c r="Q377" s="182">
        <f t="shared" si="88"/>
        <v>43226.403299999998</v>
      </c>
      <c r="R377" s="154">
        <f t="shared" si="95"/>
        <v>3.3040123371612736E-3</v>
      </c>
      <c r="S377" s="156">
        <v>1</v>
      </c>
      <c r="T377" s="154">
        <f t="shared" si="89"/>
        <v>3.3040123371612736E-3</v>
      </c>
      <c r="U377" s="154">
        <f t="shared" si="96"/>
        <v>5.7480538768884842E-2</v>
      </c>
      <c r="V377" s="154">
        <f t="shared" si="92"/>
        <v>-8.1775144790001923E-3</v>
      </c>
      <c r="W377" s="154">
        <f t="shared" si="93"/>
        <v>4.3109799563021073E-3</v>
      </c>
    </row>
    <row r="378" spans="1:23" ht="12.95" customHeight="1" x14ac:dyDescent="0.2">
      <c r="A378" s="185" t="s">
        <v>1204</v>
      </c>
      <c r="B378" s="186" t="s">
        <v>57</v>
      </c>
      <c r="C378" s="187">
        <v>58254.810100000002</v>
      </c>
      <c r="D378" s="187">
        <v>1E-4</v>
      </c>
      <c r="E378" s="154">
        <f t="shared" si="85"/>
        <v>24745.163388373883</v>
      </c>
      <c r="F378" s="154">
        <f t="shared" si="86"/>
        <v>24745</v>
      </c>
      <c r="G378" s="154">
        <f t="shared" si="94"/>
        <v>9.5210000006773043E-2</v>
      </c>
      <c r="K378" s="154">
        <f t="shared" si="90"/>
        <v>9.5210000006773043E-2</v>
      </c>
      <c r="O378" s="154">
        <f t="shared" ca="1" si="91"/>
        <v>8.9725665937378726E-2</v>
      </c>
      <c r="P378" s="154">
        <f t="shared" si="87"/>
        <v>3.7276415325792581E-2</v>
      </c>
      <c r="Q378" s="182">
        <f t="shared" si="88"/>
        <v>43236.310100000002</v>
      </c>
      <c r="R378" s="154">
        <f t="shared" si="95"/>
        <v>3.3563002339883343E-3</v>
      </c>
      <c r="S378" s="156">
        <v>1</v>
      </c>
      <c r="T378" s="154">
        <f t="shared" si="89"/>
        <v>3.3563002339883343E-3</v>
      </c>
      <c r="U378" s="154">
        <f t="shared" si="96"/>
        <v>5.7933584680980463E-2</v>
      </c>
      <c r="V378" s="154">
        <f t="shared" si="92"/>
        <v>-7.8925410210151491E-3</v>
      </c>
      <c r="W378" s="154">
        <f t="shared" si="93"/>
        <v>4.3330788249349274E-3</v>
      </c>
    </row>
    <row r="379" spans="1:23" ht="12.95" customHeight="1" x14ac:dyDescent="0.2">
      <c r="A379" s="185" t="s">
        <v>1204</v>
      </c>
      <c r="B379" s="186" t="s">
        <v>57</v>
      </c>
      <c r="C379" s="187">
        <v>58306.671699999999</v>
      </c>
      <c r="D379" s="187">
        <v>2.0000000000000001E-4</v>
      </c>
      <c r="E379" s="154">
        <f t="shared" si="85"/>
        <v>24834.162259190492</v>
      </c>
      <c r="F379" s="154">
        <f t="shared" si="86"/>
        <v>24834</v>
      </c>
      <c r="G379" s="154">
        <f t="shared" si="94"/>
        <v>9.4552000002295244E-2</v>
      </c>
      <c r="K379" s="154">
        <f t="shared" si="90"/>
        <v>9.4552000002295244E-2</v>
      </c>
      <c r="O379" s="154">
        <f t="shared" ca="1" si="91"/>
        <v>9.0153180302826708E-2</v>
      </c>
      <c r="P379" s="154">
        <f t="shared" si="87"/>
        <v>3.7659548195608489E-2</v>
      </c>
      <c r="Q379" s="182">
        <f t="shared" si="88"/>
        <v>43288.171699999999</v>
      </c>
      <c r="R379" s="154">
        <f t="shared" si="95"/>
        <v>3.2367510725761751E-3</v>
      </c>
      <c r="S379" s="156">
        <v>1</v>
      </c>
      <c r="T379" s="154">
        <f t="shared" si="89"/>
        <v>3.2367510725761751E-3</v>
      </c>
      <c r="U379" s="154">
        <f t="shared" si="96"/>
        <v>5.6892451806686756E-2</v>
      </c>
      <c r="V379" s="154">
        <f t="shared" si="92"/>
        <v>-6.3594294746833488E-3</v>
      </c>
      <c r="W379" s="154">
        <f t="shared" si="93"/>
        <v>4.0008004856325373E-3</v>
      </c>
    </row>
    <row r="380" spans="1:23" ht="12.95" customHeight="1" x14ac:dyDescent="0.2">
      <c r="A380" s="185" t="s">
        <v>1205</v>
      </c>
      <c r="B380" s="186" t="s">
        <v>57</v>
      </c>
      <c r="C380" s="187">
        <v>58676.696000000004</v>
      </c>
      <c r="D380" s="187">
        <v>2.0000000000000001E-4</v>
      </c>
      <c r="E380" s="154">
        <f t="shared" si="85"/>
        <v>25469.155103119509</v>
      </c>
      <c r="F380" s="154">
        <f t="shared" si="86"/>
        <v>25469</v>
      </c>
      <c r="G380" s="154">
        <f t="shared" si="94"/>
        <v>9.038200000213692E-2</v>
      </c>
      <c r="K380" s="154">
        <f t="shared" ref="K380:K386" si="97">G380</f>
        <v>9.038200000213692E-2</v>
      </c>
      <c r="O380" s="154">
        <f t="shared" ca="1" si="91"/>
        <v>9.3203423247315204E-2</v>
      </c>
      <c r="P380" s="154">
        <f t="shared" si="87"/>
        <v>4.0451456695376781E-2</v>
      </c>
      <c r="Q380" s="182">
        <f t="shared" si="88"/>
        <v>43658.196000000004</v>
      </c>
      <c r="R380" s="154">
        <f t="shared" si="95"/>
        <v>2.4930591549082496E-3</v>
      </c>
      <c r="S380" s="156">
        <v>1</v>
      </c>
      <c r="T380" s="154">
        <f t="shared" si="89"/>
        <v>2.4930591549082496E-3</v>
      </c>
      <c r="U380" s="154">
        <f t="shared" si="96"/>
        <v>4.9930543306760139E-2</v>
      </c>
      <c r="V380" s="154">
        <f t="shared" si="92"/>
        <v>2.0741068379529805E-4</v>
      </c>
      <c r="W380" s="154">
        <f t="shared" si="93"/>
        <v>2.4723899178409506E-3</v>
      </c>
    </row>
    <row r="381" spans="1:23" ht="12.95" customHeight="1" x14ac:dyDescent="0.2">
      <c r="A381" s="184" t="s">
        <v>1203</v>
      </c>
      <c r="B381" s="156"/>
      <c r="C381" s="204">
        <v>58952.912900000003</v>
      </c>
      <c r="D381" s="204">
        <v>1E-3</v>
      </c>
      <c r="E381" s="154">
        <f t="shared" si="85"/>
        <v>25943.166552833092</v>
      </c>
      <c r="F381" s="154">
        <f t="shared" si="86"/>
        <v>25943</v>
      </c>
      <c r="G381" s="154">
        <f t="shared" si="94"/>
        <v>9.7054000005300622E-2</v>
      </c>
      <c r="K381" s="154">
        <f t="shared" si="97"/>
        <v>9.7054000005300622E-2</v>
      </c>
      <c r="O381" s="154">
        <f t="shared" ca="1" si="91"/>
        <v>9.5480297508240455E-2</v>
      </c>
      <c r="P381" s="154">
        <f t="shared" si="87"/>
        <v>4.2602178531470816E-2</v>
      </c>
      <c r="Q381" s="182">
        <f t="shared" si="88"/>
        <v>43934.412900000003</v>
      </c>
      <c r="R381" s="154">
        <f t="shared" si="95"/>
        <v>2.965000861817833E-3</v>
      </c>
      <c r="S381" s="156">
        <v>1</v>
      </c>
      <c r="T381" s="154">
        <f t="shared" si="89"/>
        <v>2.965000861817833E-3</v>
      </c>
      <c r="U381" s="154">
        <f t="shared" si="96"/>
        <v>5.4451821473829806E-2</v>
      </c>
      <c r="V381" s="154">
        <f t="shared" si="92"/>
        <v>-4.7656589555265068E-3</v>
      </c>
      <c r="W381" s="154">
        <f t="shared" si="93"/>
        <v>3.5067099884011975E-3</v>
      </c>
    </row>
    <row r="382" spans="1:23" ht="12.95" customHeight="1" x14ac:dyDescent="0.2">
      <c r="A382" s="144" t="s">
        <v>1210</v>
      </c>
      <c r="B382" s="145" t="s">
        <v>57</v>
      </c>
      <c r="C382" s="153">
        <v>59002.446100000001</v>
      </c>
      <c r="D382" s="146">
        <v>5.9999999999999995E-4</v>
      </c>
      <c r="E382" s="154">
        <f t="shared" si="85"/>
        <v>26028.169693267122</v>
      </c>
      <c r="F382" s="154">
        <f t="shared" si="86"/>
        <v>26028</v>
      </c>
      <c r="G382" s="154">
        <f t="shared" si="94"/>
        <v>9.8884000006364658E-2</v>
      </c>
      <c r="K382" s="154">
        <f t="shared" si="97"/>
        <v>9.8884000006364658E-2</v>
      </c>
      <c r="O382" s="154">
        <f t="shared" ca="1" si="91"/>
        <v>9.5888597744904283E-2</v>
      </c>
      <c r="P382" s="154">
        <f t="shared" si="87"/>
        <v>4.2993883985163989E-2</v>
      </c>
      <c r="Q382" s="182">
        <f t="shared" si="88"/>
        <v>43983.946100000001</v>
      </c>
      <c r="R382" s="154">
        <f t="shared" si="95"/>
        <v>3.1237050688632719E-3</v>
      </c>
      <c r="S382" s="156">
        <v>1</v>
      </c>
      <c r="T382" s="154">
        <f t="shared" si="89"/>
        <v>3.1237050688632719E-3</v>
      </c>
      <c r="U382" s="154">
        <f t="shared" si="96"/>
        <v>5.589011602120067E-2</v>
      </c>
      <c r="V382" s="154">
        <f t="shared" si="92"/>
        <v>-6.1228707453283857E-3</v>
      </c>
      <c r="W382" s="154">
        <f t="shared" si="93"/>
        <v>3.8456105277057079E-3</v>
      </c>
    </row>
    <row r="383" spans="1:23" ht="12.95" customHeight="1" x14ac:dyDescent="0.2">
      <c r="A383" s="205" t="s">
        <v>1206</v>
      </c>
      <c r="B383" s="206" t="s">
        <v>57</v>
      </c>
      <c r="C383" s="207">
        <v>59025.754000000001</v>
      </c>
      <c r="D383" s="207">
        <v>2.9999999999999997E-4</v>
      </c>
      <c r="E383" s="154">
        <f t="shared" si="85"/>
        <v>26068.168011504633</v>
      </c>
      <c r="F383" s="154">
        <f t="shared" si="86"/>
        <v>26068</v>
      </c>
      <c r="G383" s="154">
        <f t="shared" si="94"/>
        <v>9.790400000201771E-2</v>
      </c>
      <c r="K383" s="154">
        <f t="shared" si="97"/>
        <v>9.790400000201771E-2</v>
      </c>
      <c r="O383" s="154">
        <f t="shared" ca="1" si="91"/>
        <v>9.6080739032746068E-2</v>
      </c>
      <c r="P383" s="154">
        <f t="shared" si="87"/>
        <v>4.3178850235423991E-2</v>
      </c>
      <c r="Q383" s="182">
        <f t="shared" si="88"/>
        <v>44007.254000000001</v>
      </c>
      <c r="R383" s="154">
        <f t="shared" si="95"/>
        <v>2.9948420169761125E-3</v>
      </c>
      <c r="S383" s="156">
        <v>1</v>
      </c>
      <c r="T383" s="154">
        <f t="shared" si="89"/>
        <v>2.9948420169761125E-3</v>
      </c>
      <c r="U383" s="154">
        <f t="shared" si="96"/>
        <v>5.472514976659372E-2</v>
      </c>
      <c r="V383" s="154">
        <f t="shared" si="92"/>
        <v>-6.7531981852968328E-3</v>
      </c>
      <c r="W383" s="154">
        <f t="shared" si="93"/>
        <v>3.7795872668937255E-3</v>
      </c>
    </row>
    <row r="384" spans="1:23" ht="12.95" customHeight="1" x14ac:dyDescent="0.2">
      <c r="A384" s="185" t="s">
        <v>1208</v>
      </c>
      <c r="B384" s="186" t="s">
        <v>57</v>
      </c>
      <c r="C384" s="187">
        <v>59098.595999999998</v>
      </c>
      <c r="D384" s="187">
        <v>1E-4</v>
      </c>
      <c r="E384" s="154">
        <f t="shared" si="85"/>
        <v>26193.171014651929</v>
      </c>
      <c r="F384" s="154">
        <f t="shared" si="86"/>
        <v>26193</v>
      </c>
      <c r="G384" s="154">
        <f t="shared" si="94"/>
        <v>9.9653999997826759E-2</v>
      </c>
      <c r="K384" s="154">
        <f t="shared" si="97"/>
        <v>9.9653999997826759E-2</v>
      </c>
      <c r="O384" s="154">
        <f t="shared" ca="1" si="91"/>
        <v>9.6681180557251681E-2</v>
      </c>
      <c r="P384" s="154">
        <f t="shared" si="87"/>
        <v>4.3759486139698753E-2</v>
      </c>
      <c r="Q384" s="182">
        <f t="shared" si="88"/>
        <v>44080.095999999998</v>
      </c>
      <c r="R384" s="154">
        <f t="shared" si="95"/>
        <v>3.1241966794364638E-3</v>
      </c>
      <c r="S384" s="156">
        <v>1</v>
      </c>
      <c r="T384" s="154">
        <f t="shared" si="89"/>
        <v>3.1241966794364638E-3</v>
      </c>
      <c r="U384" s="154">
        <f t="shared" si="96"/>
        <v>5.5894513858128006E-2</v>
      </c>
      <c r="V384" s="154">
        <f t="shared" si="92"/>
        <v>-8.5834536172671397E-3</v>
      </c>
      <c r="W384" s="154">
        <f t="shared" si="93"/>
        <v>4.1574082897581147E-3</v>
      </c>
    </row>
    <row r="385" spans="1:24" ht="12.95" customHeight="1" x14ac:dyDescent="0.2">
      <c r="A385" s="185" t="s">
        <v>1209</v>
      </c>
      <c r="B385" s="186" t="s">
        <v>57</v>
      </c>
      <c r="C385" s="187">
        <v>59349.755799999999</v>
      </c>
      <c r="D385" s="187">
        <v>5.9999999999999995E-4</v>
      </c>
      <c r="E385" s="154">
        <f t="shared" si="85"/>
        <v>26624.18237169697</v>
      </c>
      <c r="F385" s="154">
        <f t="shared" si="86"/>
        <v>26624</v>
      </c>
      <c r="G385" s="154">
        <f t="shared" si="94"/>
        <v>0.1062720000045374</v>
      </c>
      <c r="K385" s="154">
        <f t="shared" si="97"/>
        <v>0.1062720000045374</v>
      </c>
      <c r="O385" s="154">
        <f t="shared" ca="1" si="91"/>
        <v>9.8751502933747001E-2</v>
      </c>
      <c r="P385" s="154">
        <f t="shared" si="87"/>
        <v>4.5791917621102782E-2</v>
      </c>
      <c r="Q385" s="182">
        <f t="shared" si="88"/>
        <v>44331.255799999999</v>
      </c>
      <c r="R385" s="154">
        <f t="shared" si="95"/>
        <v>3.6578403651070391E-3</v>
      </c>
      <c r="S385" s="156">
        <v>1</v>
      </c>
      <c r="T385" s="154">
        <f t="shared" si="89"/>
        <v>3.6578403651070391E-3</v>
      </c>
      <c r="U385" s="154">
        <f t="shared" si="96"/>
        <v>6.0480082383434622E-2</v>
      </c>
      <c r="V385" s="154">
        <f t="shared" si="92"/>
        <v>-1.101226172884728E-2</v>
      </c>
      <c r="W385" s="154">
        <f t="shared" si="93"/>
        <v>5.1111552666689292E-3</v>
      </c>
    </row>
    <row r="386" spans="1:24" ht="12.95" customHeight="1" x14ac:dyDescent="0.2">
      <c r="A386" s="184" t="s">
        <v>1207</v>
      </c>
      <c r="B386" s="156"/>
      <c r="C386" s="142">
        <v>59355.875699999997</v>
      </c>
      <c r="D386" s="143">
        <v>0.50917598505918704</v>
      </c>
      <c r="E386" s="154">
        <f t="shared" si="85"/>
        <v>26634.684635211986</v>
      </c>
      <c r="F386" s="154">
        <f t="shared" si="86"/>
        <v>26634.5</v>
      </c>
      <c r="G386" s="154">
        <f t="shared" si="94"/>
        <v>0.10759099999995669</v>
      </c>
      <c r="K386" s="154">
        <f t="shared" si="97"/>
        <v>0.10759099999995669</v>
      </c>
      <c r="O386" s="154">
        <f t="shared" ca="1" si="91"/>
        <v>9.8801940021805465E-2</v>
      </c>
      <c r="P386" s="154">
        <f t="shared" si="87"/>
        <v>4.5842019678441648E-2</v>
      </c>
      <c r="Q386" s="182">
        <f t="shared" si="88"/>
        <v>44337.375699999997</v>
      </c>
      <c r="R386" s="154">
        <f t="shared" si="95"/>
        <v>3.8129365707468524E-3</v>
      </c>
      <c r="S386" s="156">
        <v>1</v>
      </c>
      <c r="T386" s="154">
        <f t="shared" si="89"/>
        <v>3.8129365707468524E-3</v>
      </c>
      <c r="U386" s="154">
        <f t="shared" si="96"/>
        <v>6.1748980321515046E-2</v>
      </c>
      <c r="V386" s="154">
        <f t="shared" si="92"/>
        <v>-1.0971623726165893E-2</v>
      </c>
      <c r="W386" s="154">
        <f t="shared" si="93"/>
        <v>5.2882862530595895E-3</v>
      </c>
    </row>
    <row r="387" spans="1:24" ht="12.95" customHeight="1" x14ac:dyDescent="0.2">
      <c r="A387" s="149" t="s">
        <v>1214</v>
      </c>
      <c r="B387" s="208" t="s">
        <v>57</v>
      </c>
      <c r="C387" s="209">
        <v>59363.871099999997</v>
      </c>
      <c r="D387" s="210">
        <v>1E-4</v>
      </c>
      <c r="E387" s="154">
        <f t="shared" si="85"/>
        <v>26648.405414588775</v>
      </c>
      <c r="F387" s="154">
        <f t="shared" si="86"/>
        <v>26648.5</v>
      </c>
      <c r="G387" s="154">
        <f t="shared" si="94"/>
        <v>-5.5117000003519934E-2</v>
      </c>
      <c r="O387" s="154">
        <f t="shared" ca="1" si="91"/>
        <v>9.8869189472550092E-2</v>
      </c>
      <c r="P387" s="154">
        <f t="shared" si="87"/>
        <v>4.5908865932622861E-2</v>
      </c>
      <c r="Q387" s="182">
        <f t="shared" si="88"/>
        <v>44345.371099999997</v>
      </c>
      <c r="R387" s="154">
        <f t="shared" si="95"/>
        <v>1.0206225588147497E-2</v>
      </c>
      <c r="S387" s="156">
        <v>1</v>
      </c>
      <c r="T387" s="154">
        <f t="shared" si="89"/>
        <v>1.0206225588147497E-2</v>
      </c>
      <c r="U387" s="154">
        <f t="shared" si="96"/>
        <v>-0.10102586593614279</v>
      </c>
      <c r="V387" s="154">
        <f t="shared" si="92"/>
        <v>-1.0909758919053264E-2</v>
      </c>
      <c r="W387" s="154">
        <f t="shared" si="93"/>
        <v>8.1209127439155326E-3</v>
      </c>
      <c r="X387" s="154">
        <f>G387</f>
        <v>-5.5117000003519934E-2</v>
      </c>
    </row>
    <row r="388" spans="1:24" ht="12.95" customHeight="1" x14ac:dyDescent="0.2">
      <c r="A388" s="146" t="s">
        <v>1211</v>
      </c>
      <c r="B388" s="145" t="s">
        <v>57</v>
      </c>
      <c r="C388" s="153">
        <v>59442.410300000003</v>
      </c>
      <c r="D388" s="146">
        <v>1E-4</v>
      </c>
      <c r="E388" s="154">
        <f t="shared" si="85"/>
        <v>26783.185292472237</v>
      </c>
      <c r="F388" s="154">
        <f t="shared" si="86"/>
        <v>26783</v>
      </c>
      <c r="G388" s="154">
        <f t="shared" si="94"/>
        <v>0.10797400000592461</v>
      </c>
      <c r="K388" s="154">
        <f t="shared" ref="K388:K393" si="98">G388</f>
        <v>0.10797400000592461</v>
      </c>
      <c r="O388" s="154">
        <f t="shared" ca="1" si="91"/>
        <v>9.9515264552918134E-2</v>
      </c>
      <c r="P388" s="154">
        <f t="shared" si="87"/>
        <v>4.6553601140857118E-2</v>
      </c>
      <c r="Q388" s="182">
        <f t="shared" si="88"/>
        <v>44423.910300000003</v>
      </c>
      <c r="R388" s="154">
        <f t="shared" si="95"/>
        <v>3.772465396743984E-3</v>
      </c>
      <c r="S388" s="156">
        <v>1</v>
      </c>
      <c r="T388" s="154">
        <f t="shared" si="89"/>
        <v>3.772465396743984E-3</v>
      </c>
      <c r="U388" s="154">
        <f t="shared" si="96"/>
        <v>6.1420398865067491E-2</v>
      </c>
      <c r="V388" s="154">
        <f t="shared" si="92"/>
        <v>-9.8882547238391995E-3</v>
      </c>
      <c r="W388" s="154">
        <f t="shared" si="93"/>
        <v>5.0849240766626946E-3</v>
      </c>
    </row>
    <row r="389" spans="1:24" ht="12.95" customHeight="1" x14ac:dyDescent="0.2">
      <c r="A389" s="144" t="s">
        <v>1212</v>
      </c>
      <c r="B389" s="145" t="s">
        <v>57</v>
      </c>
      <c r="C389" s="153">
        <v>59758.823400000001</v>
      </c>
      <c r="D389" s="146">
        <v>2.0000000000000001E-4</v>
      </c>
      <c r="E389" s="154">
        <f t="shared" si="85"/>
        <v>27326.176804719926</v>
      </c>
      <c r="F389" s="154">
        <f t="shared" si="86"/>
        <v>27326</v>
      </c>
      <c r="G389" s="154">
        <f t="shared" si="94"/>
        <v>0.10302800000499701</v>
      </c>
      <c r="K389" s="154">
        <f t="shared" si="98"/>
        <v>0.10302800000499701</v>
      </c>
      <c r="O389" s="154">
        <f t="shared" ca="1" si="91"/>
        <v>0.1021235825353705</v>
      </c>
      <c r="P389" s="154">
        <f t="shared" si="87"/>
        <v>4.9203177342995369E-2</v>
      </c>
      <c r="Q389" s="182">
        <f t="shared" si="88"/>
        <v>44740.323400000001</v>
      </c>
      <c r="R389" s="154">
        <f t="shared" si="95"/>
        <v>2.8971115345959256E-3</v>
      </c>
      <c r="S389" s="156">
        <v>1</v>
      </c>
      <c r="T389" s="154">
        <f t="shared" si="89"/>
        <v>2.8971115345959256E-3</v>
      </c>
      <c r="U389" s="154">
        <f t="shared" si="96"/>
        <v>5.3824822662001642E-2</v>
      </c>
      <c r="V389" s="154">
        <f t="shared" si="92"/>
        <v>-1.4333750605464283E-3</v>
      </c>
      <c r="W389" s="154">
        <f t="shared" si="93"/>
        <v>3.0534684155442168E-3</v>
      </c>
    </row>
    <row r="390" spans="1:24" ht="12.95" customHeight="1" x14ac:dyDescent="0.2">
      <c r="A390" s="144" t="s">
        <v>1212</v>
      </c>
      <c r="B390" s="145" t="s">
        <v>57</v>
      </c>
      <c r="C390" s="153">
        <v>59788.5409</v>
      </c>
      <c r="D390" s="146">
        <v>1E-4</v>
      </c>
      <c r="E390" s="154">
        <f t="shared" si="85"/>
        <v>27377.174536056649</v>
      </c>
      <c r="F390" s="154">
        <f t="shared" si="86"/>
        <v>27377</v>
      </c>
      <c r="G390" s="154">
        <f t="shared" si="94"/>
        <v>0.10170600000128616</v>
      </c>
      <c r="K390" s="154">
        <f t="shared" si="98"/>
        <v>0.10170600000128616</v>
      </c>
      <c r="O390" s="154">
        <f t="shared" ca="1" si="91"/>
        <v>0.10236856267736878</v>
      </c>
      <c r="P390" s="154">
        <f t="shared" si="87"/>
        <v>4.9455875493905968E-2</v>
      </c>
      <c r="Q390" s="182">
        <f t="shared" si="88"/>
        <v>44770.0409</v>
      </c>
      <c r="R390" s="154">
        <f t="shared" si="95"/>
        <v>2.7300755110367318E-3</v>
      </c>
      <c r="S390" s="156">
        <v>1</v>
      </c>
      <c r="T390" s="154">
        <f t="shared" si="89"/>
        <v>2.7300755110367318E-3</v>
      </c>
      <c r="U390" s="154">
        <f t="shared" si="96"/>
        <v>5.2250124507380188E-2</v>
      </c>
      <c r="V390" s="154">
        <f t="shared" si="92"/>
        <v>-6.9322721378698186E-4</v>
      </c>
      <c r="W390" s="154">
        <f t="shared" si="93"/>
        <v>2.8029984914712145E-3</v>
      </c>
    </row>
    <row r="391" spans="1:24" ht="12.95" customHeight="1" x14ac:dyDescent="0.2">
      <c r="A391" s="147" t="s">
        <v>1213</v>
      </c>
      <c r="B391" s="148" t="s">
        <v>57</v>
      </c>
      <c r="C391" s="153">
        <v>59795.535799999998</v>
      </c>
      <c r="D391" s="146">
        <v>2.9999999999999997E-4</v>
      </c>
      <c r="E391" s="154">
        <f t="shared" si="85"/>
        <v>27389.17837322085</v>
      </c>
      <c r="F391" s="154">
        <f t="shared" si="86"/>
        <v>27389</v>
      </c>
      <c r="G391" s="154">
        <f t="shared" si="94"/>
        <v>0.10394200000155251</v>
      </c>
      <c r="K391" s="154">
        <f t="shared" si="98"/>
        <v>0.10394200000155251</v>
      </c>
      <c r="O391" s="154">
        <f t="shared" ca="1" si="91"/>
        <v>0.10242620506372131</v>
      </c>
      <c r="P391" s="154">
        <f t="shared" si="87"/>
        <v>4.9515429784289716E-2</v>
      </c>
      <c r="Q391" s="182">
        <f t="shared" si="88"/>
        <v>44777.035799999998</v>
      </c>
      <c r="R391" s="154">
        <f t="shared" si="95"/>
        <v>2.9622515456146381E-3</v>
      </c>
      <c r="S391" s="156">
        <v>1</v>
      </c>
      <c r="T391" s="154">
        <f t="shared" si="89"/>
        <v>2.9622515456146381E-3</v>
      </c>
      <c r="U391" s="154">
        <f t="shared" si="96"/>
        <v>5.4426570217262799E-2</v>
      </c>
      <c r="V391" s="154">
        <f t="shared" si="92"/>
        <v>-5.2928918203794337E-4</v>
      </c>
      <c r="W391" s="154">
        <f t="shared" si="93"/>
        <v>3.0201464823157117E-3</v>
      </c>
    </row>
    <row r="392" spans="1:24" ht="12.95" customHeight="1" x14ac:dyDescent="0.2">
      <c r="A392" s="212" t="s">
        <v>1216</v>
      </c>
      <c r="B392" s="213" t="s">
        <v>57</v>
      </c>
      <c r="C392" s="146">
        <v>60082.8194</v>
      </c>
      <c r="D392" s="146">
        <v>2.9999999999999997E-4</v>
      </c>
      <c r="E392" s="154">
        <f t="shared" si="85"/>
        <v>27882.181211624073</v>
      </c>
      <c r="F392" s="154">
        <f t="shared" si="86"/>
        <v>27882</v>
      </c>
      <c r="G392" s="154">
        <f t="shared" si="94"/>
        <v>0.10559600000124192</v>
      </c>
      <c r="K392" s="154">
        <f t="shared" si="98"/>
        <v>0.10559600000124192</v>
      </c>
      <c r="O392" s="154">
        <f t="shared" ca="1" si="91"/>
        <v>0.10479434643637144</v>
      </c>
      <c r="P392" s="154">
        <f t="shared" si="87"/>
        <v>5.1993700855813091E-2</v>
      </c>
      <c r="Q392" s="182">
        <f t="shared" si="88"/>
        <v>45064.3194</v>
      </c>
      <c r="R392" s="154">
        <f t="shared" si="95"/>
        <v>2.8732064736760399E-3</v>
      </c>
      <c r="S392" s="156">
        <v>1</v>
      </c>
      <c r="T392" s="154">
        <f t="shared" si="89"/>
        <v>2.8732064736760399E-3</v>
      </c>
      <c r="U392" s="154">
        <f t="shared" si="96"/>
        <v>5.3602299145428828E-2</v>
      </c>
      <c r="V392" s="154">
        <f t="shared" si="92"/>
        <v>1.2996617964356732E-3</v>
      </c>
      <c r="W392" s="154">
        <f t="shared" si="93"/>
        <v>2.7355658736602935E-3</v>
      </c>
    </row>
    <row r="393" spans="1:24" ht="12.95" customHeight="1" x14ac:dyDescent="0.2">
      <c r="A393" s="212" t="s">
        <v>1216</v>
      </c>
      <c r="B393" s="213" t="s">
        <v>57</v>
      </c>
      <c r="C393" s="146">
        <v>60150.415099999998</v>
      </c>
      <c r="D393" s="146">
        <v>2.9999999999999997E-4</v>
      </c>
      <c r="E393" s="154">
        <f t="shared" si="85"/>
        <v>27998.181122387694</v>
      </c>
      <c r="F393" s="154">
        <f t="shared" si="86"/>
        <v>27998</v>
      </c>
      <c r="G393" s="154">
        <f t="shared" si="94"/>
        <v>0.10554400000546593</v>
      </c>
      <c r="K393" s="154">
        <f t="shared" si="98"/>
        <v>0.10554400000546593</v>
      </c>
      <c r="O393" s="154">
        <f t="shared" ca="1" si="91"/>
        <v>0.10535155617111265</v>
      </c>
      <c r="P393" s="154">
        <f t="shared" si="87"/>
        <v>5.2585784963838048E-2</v>
      </c>
      <c r="Q393" s="182">
        <f t="shared" si="88"/>
        <v>45131.915099999998</v>
      </c>
      <c r="R393" s="154">
        <f t="shared" si="95"/>
        <v>2.8045725403953018E-3</v>
      </c>
      <c r="S393" s="156">
        <v>1</v>
      </c>
      <c r="T393" s="154">
        <f t="shared" si="89"/>
        <v>2.8045725403953018E-3</v>
      </c>
      <c r="U393" s="154">
        <f t="shared" si="96"/>
        <v>5.2958215041627885E-2</v>
      </c>
      <c r="V393" s="154">
        <f t="shared" si="92"/>
        <v>2.3079674262702684E-4</v>
      </c>
      <c r="W393" s="154">
        <f t="shared" si="93"/>
        <v>2.7801806404778103E-3</v>
      </c>
    </row>
    <row r="394" spans="1:24" ht="12.95" customHeight="1" x14ac:dyDescent="0.2">
      <c r="A394" s="147" t="s">
        <v>1224</v>
      </c>
      <c r="B394" s="227" t="s">
        <v>57</v>
      </c>
      <c r="C394" s="228">
        <v>60253.560599999997</v>
      </c>
      <c r="D394" s="228">
        <v>2.0000000000000001E-4</v>
      </c>
      <c r="E394" s="154">
        <f t="shared" ref="E394" si="99">(C394-C$7)/C$8</f>
        <v>28175.187482195626</v>
      </c>
      <c r="F394" s="154">
        <f t="shared" si="86"/>
        <v>28175</v>
      </c>
      <c r="G394" s="154">
        <f t="shared" ref="G394" si="100">C394-(C$7+C$8*F394)</f>
        <v>0.10925000000133878</v>
      </c>
      <c r="K394" s="154">
        <f t="shared" ref="K394" si="101">G394</f>
        <v>0.10925000000133878</v>
      </c>
      <c r="O394" s="154">
        <f t="shared" ref="O394" ca="1" si="102">+C$11+C$12*F394</f>
        <v>0.10620178136981258</v>
      </c>
      <c r="P394" s="154">
        <f t="shared" ref="P394" si="103">+D$11+D$12*F394+D$13*F394^2</f>
        <v>5.3495802442482698E-2</v>
      </c>
      <c r="Q394" s="182">
        <f t="shared" ref="Q394" si="104">C394-15018.5</f>
        <v>45235.060599999997</v>
      </c>
      <c r="R394" s="154">
        <f t="shared" ref="R394" si="105">+(P394-G394)^2</f>
        <v>3.108530545431953E-3</v>
      </c>
      <c r="S394" s="156">
        <v>1</v>
      </c>
      <c r="T394" s="154">
        <f t="shared" ref="T394" si="106">S394*R394</f>
        <v>3.108530545431953E-3</v>
      </c>
      <c r="U394" s="154">
        <f t="shared" ref="U394" si="107">+(G394-P394)</f>
        <v>5.5754197558856078E-2</v>
      </c>
      <c r="V394" s="154">
        <f t="shared" ref="V394" si="108">W$3+W$4*(F394-30000)+W$5*SIN(RADIANS(W$6*(F394-30000)+W$7))</f>
        <v>-2.1701503234611182E-3</v>
      </c>
      <c r="W394" s="154">
        <f t="shared" ref="W394" si="109">+(U394-V394)^2</f>
        <v>3.3552300775917042E-3</v>
      </c>
    </row>
    <row r="395" spans="1:24" ht="12.95" customHeight="1" x14ac:dyDescent="0.2">
      <c r="A395" s="20"/>
      <c r="B395" s="156"/>
      <c r="C395" s="204"/>
      <c r="D395" s="204"/>
    </row>
    <row r="396" spans="1:24" ht="12.95" customHeight="1" x14ac:dyDescent="0.2">
      <c r="A396" s="20"/>
      <c r="B396" s="156"/>
      <c r="C396" s="204"/>
      <c r="D396" s="204"/>
    </row>
    <row r="397" spans="1:24" ht="12.95" customHeight="1" x14ac:dyDescent="0.2">
      <c r="A397" s="20"/>
      <c r="B397" s="156"/>
      <c r="C397" s="204"/>
      <c r="D397" s="204"/>
    </row>
    <row r="398" spans="1:24" ht="12.95" customHeight="1" x14ac:dyDescent="0.2">
      <c r="A398" s="20"/>
      <c r="B398" s="156"/>
      <c r="C398" s="204"/>
      <c r="D398" s="204"/>
    </row>
    <row r="399" spans="1:24" ht="12.95" customHeight="1" x14ac:dyDescent="0.2">
      <c r="A399" s="20"/>
      <c r="B399" s="156"/>
      <c r="C399" s="204"/>
      <c r="D399" s="204"/>
    </row>
    <row r="400" spans="1:24" ht="12.95" customHeight="1" x14ac:dyDescent="0.2">
      <c r="A400" s="20"/>
      <c r="B400" s="156"/>
      <c r="C400" s="204"/>
      <c r="D400" s="204"/>
    </row>
    <row r="401" spans="1:4" ht="12.95" customHeight="1" x14ac:dyDescent="0.2">
      <c r="A401" s="20"/>
      <c r="B401" s="156"/>
      <c r="C401" s="204"/>
      <c r="D401" s="204"/>
    </row>
    <row r="402" spans="1:4" ht="12.95" customHeight="1" x14ac:dyDescent="0.2">
      <c r="A402" s="20"/>
      <c r="B402" s="156"/>
      <c r="C402" s="204"/>
      <c r="D402" s="204"/>
    </row>
    <row r="403" spans="1:4" ht="12.95" customHeight="1" x14ac:dyDescent="0.2">
      <c r="A403" s="20"/>
      <c r="B403" s="156"/>
      <c r="C403" s="204"/>
      <c r="D403" s="204"/>
    </row>
    <row r="404" spans="1:4" ht="12.95" customHeight="1" x14ac:dyDescent="0.2">
      <c r="A404" s="20"/>
      <c r="B404" s="156"/>
      <c r="C404" s="204"/>
      <c r="D404" s="204"/>
    </row>
    <row r="405" spans="1:4" ht="12.95" customHeight="1" x14ac:dyDescent="0.2">
      <c r="A405" s="20"/>
      <c r="B405" s="156"/>
      <c r="C405" s="204"/>
    </row>
    <row r="406" spans="1:4" ht="12.95" customHeight="1" x14ac:dyDescent="0.2">
      <c r="A406" s="20"/>
      <c r="B406" s="156"/>
      <c r="C406" s="204"/>
    </row>
    <row r="407" spans="1:4" ht="12.95" customHeight="1" x14ac:dyDescent="0.2">
      <c r="A407" s="20"/>
      <c r="B407" s="156"/>
      <c r="C407" s="204"/>
    </row>
    <row r="408" spans="1:4" ht="12.95" customHeight="1" x14ac:dyDescent="0.2">
      <c r="A408" s="20"/>
      <c r="B408" s="156"/>
      <c r="C408" s="204"/>
    </row>
    <row r="409" spans="1:4" ht="12.95" customHeight="1" x14ac:dyDescent="0.2">
      <c r="A409" s="20"/>
      <c r="B409" s="156"/>
      <c r="C409" s="204"/>
    </row>
    <row r="410" spans="1:4" ht="12.95" customHeight="1" x14ac:dyDescent="0.2">
      <c r="A410" s="20"/>
      <c r="B410" s="156"/>
      <c r="C410" s="204"/>
    </row>
    <row r="411" spans="1:4" ht="12.95" customHeight="1" x14ac:dyDescent="0.2">
      <c r="A411" s="20"/>
      <c r="B411" s="156"/>
      <c r="C411" s="204"/>
    </row>
    <row r="412" spans="1:4" ht="12.95" customHeight="1" x14ac:dyDescent="0.2">
      <c r="A412" s="20"/>
      <c r="B412" s="156"/>
      <c r="C412" s="204"/>
    </row>
    <row r="413" spans="1:4" ht="12.95" customHeight="1" x14ac:dyDescent="0.2">
      <c r="A413" s="20"/>
      <c r="B413" s="156"/>
      <c r="C413" s="204"/>
    </row>
    <row r="414" spans="1:4" ht="12.95" customHeight="1" x14ac:dyDescent="0.2">
      <c r="A414" s="20"/>
      <c r="B414" s="156"/>
      <c r="C414" s="204"/>
    </row>
    <row r="415" spans="1:4" ht="12.95" customHeight="1" x14ac:dyDescent="0.2">
      <c r="A415" s="20"/>
      <c r="B415" s="156"/>
      <c r="C415" s="204"/>
    </row>
    <row r="416" spans="1:4" ht="12.95" customHeight="1" x14ac:dyDescent="0.2">
      <c r="A416" s="20"/>
      <c r="B416" s="156"/>
      <c r="C416" s="204"/>
    </row>
    <row r="417" spans="1:3" ht="12.95" customHeight="1" x14ac:dyDescent="0.2">
      <c r="A417" s="20"/>
      <c r="B417" s="156"/>
      <c r="C417" s="204"/>
    </row>
    <row r="418" spans="1:3" ht="12.95" customHeight="1" x14ac:dyDescent="0.2">
      <c r="A418" s="20"/>
      <c r="B418" s="156"/>
      <c r="C418" s="204"/>
    </row>
    <row r="419" spans="1:3" ht="12.95" customHeight="1" x14ac:dyDescent="0.2">
      <c r="A419" s="20"/>
      <c r="B419" s="156"/>
      <c r="C419" s="204"/>
    </row>
    <row r="420" spans="1:3" ht="12.95" customHeight="1" x14ac:dyDescent="0.2">
      <c r="A420" s="20"/>
      <c r="B420" s="156"/>
      <c r="C420" s="204"/>
    </row>
    <row r="421" spans="1:3" ht="12.95" customHeight="1" x14ac:dyDescent="0.2">
      <c r="A421" s="20"/>
      <c r="B421" s="156"/>
      <c r="C421" s="204"/>
    </row>
    <row r="422" spans="1:3" ht="12.95" customHeight="1" x14ac:dyDescent="0.2">
      <c r="A422" s="20"/>
      <c r="B422" s="156"/>
      <c r="C422" s="204"/>
    </row>
    <row r="423" spans="1:3" ht="12.95" customHeight="1" x14ac:dyDescent="0.2">
      <c r="A423" s="20"/>
      <c r="B423" s="156"/>
      <c r="C423" s="204"/>
    </row>
    <row r="424" spans="1:3" ht="12.95" customHeight="1" x14ac:dyDescent="0.2">
      <c r="A424" s="20"/>
      <c r="B424" s="156"/>
      <c r="C424" s="204"/>
    </row>
    <row r="425" spans="1:3" ht="12.95" customHeight="1" x14ac:dyDescent="0.2">
      <c r="A425" s="20"/>
      <c r="B425" s="156"/>
      <c r="C425" s="204"/>
    </row>
    <row r="426" spans="1:3" ht="12.95" customHeight="1" x14ac:dyDescent="0.2">
      <c r="A426" s="20"/>
      <c r="B426" s="156"/>
      <c r="C426" s="204"/>
    </row>
    <row r="427" spans="1:3" ht="12.95" customHeight="1" x14ac:dyDescent="0.2">
      <c r="A427" s="20"/>
      <c r="B427" s="156"/>
      <c r="C427" s="204"/>
    </row>
    <row r="428" spans="1:3" ht="12.95" customHeight="1" x14ac:dyDescent="0.2">
      <c r="A428" s="20"/>
      <c r="B428" s="156"/>
      <c r="C428" s="204"/>
    </row>
    <row r="429" spans="1:3" ht="12.95" customHeight="1" x14ac:dyDescent="0.2">
      <c r="A429" s="20"/>
      <c r="B429" s="156"/>
      <c r="C429" s="204"/>
    </row>
    <row r="430" spans="1:3" ht="12.95" customHeight="1" x14ac:dyDescent="0.2">
      <c r="A430" s="20"/>
      <c r="B430" s="156"/>
      <c r="C430" s="204"/>
    </row>
    <row r="431" spans="1:3" ht="12.95" customHeight="1" x14ac:dyDescent="0.2">
      <c r="A431" s="20"/>
      <c r="B431" s="156"/>
      <c r="C431" s="204"/>
    </row>
    <row r="432" spans="1:3" ht="12.95" customHeight="1" x14ac:dyDescent="0.2">
      <c r="A432" s="20"/>
      <c r="B432" s="156"/>
      <c r="C432" s="204"/>
    </row>
    <row r="433" spans="1:3" ht="12.95" customHeight="1" x14ac:dyDescent="0.2">
      <c r="A433" s="20"/>
      <c r="B433" s="156"/>
      <c r="C433" s="204"/>
    </row>
    <row r="434" spans="1:3" ht="12.95" customHeight="1" x14ac:dyDescent="0.2">
      <c r="A434" s="20"/>
      <c r="B434" s="156"/>
      <c r="C434" s="204"/>
    </row>
    <row r="435" spans="1:3" ht="12.95" customHeight="1" x14ac:dyDescent="0.2">
      <c r="A435" s="20"/>
      <c r="B435" s="156"/>
      <c r="C435" s="204"/>
    </row>
    <row r="436" spans="1:3" ht="12.95" customHeight="1" x14ac:dyDescent="0.2">
      <c r="A436" s="20"/>
      <c r="B436" s="156"/>
      <c r="C436" s="204"/>
    </row>
    <row r="437" spans="1:3" ht="12.95" customHeight="1" x14ac:dyDescent="0.2">
      <c r="A437" s="20"/>
      <c r="B437" s="156"/>
      <c r="C437" s="204"/>
    </row>
    <row r="438" spans="1:3" ht="12.95" customHeight="1" x14ac:dyDescent="0.2">
      <c r="A438" s="20"/>
      <c r="B438" s="156"/>
      <c r="C438" s="204"/>
    </row>
    <row r="439" spans="1:3" ht="12.95" customHeight="1" x14ac:dyDescent="0.2">
      <c r="A439" s="20"/>
      <c r="B439" s="156"/>
      <c r="C439" s="204"/>
    </row>
    <row r="440" spans="1:3" ht="12.95" customHeight="1" x14ac:dyDescent="0.2">
      <c r="A440" s="20"/>
      <c r="B440" s="156"/>
      <c r="C440" s="204"/>
    </row>
    <row r="441" spans="1:3" ht="12.95" customHeight="1" x14ac:dyDescent="0.2">
      <c r="A441" s="20"/>
      <c r="B441" s="156"/>
      <c r="C441" s="204"/>
    </row>
    <row r="442" spans="1:3" ht="12.95" customHeight="1" x14ac:dyDescent="0.2">
      <c r="A442" s="20"/>
      <c r="B442" s="156"/>
      <c r="C442" s="204"/>
    </row>
    <row r="443" spans="1:3" ht="12.95" customHeight="1" x14ac:dyDescent="0.2">
      <c r="A443" s="20"/>
      <c r="B443" s="156"/>
      <c r="C443" s="204"/>
    </row>
    <row r="444" spans="1:3" ht="12.95" customHeight="1" x14ac:dyDescent="0.2">
      <c r="A444" s="20"/>
      <c r="B444" s="156"/>
      <c r="C444" s="204"/>
    </row>
    <row r="445" spans="1:3" ht="12.95" customHeight="1" x14ac:dyDescent="0.2">
      <c r="A445" s="20"/>
      <c r="B445" s="156"/>
      <c r="C445" s="204"/>
    </row>
    <row r="446" spans="1:3" ht="12.95" customHeight="1" x14ac:dyDescent="0.2">
      <c r="A446" s="20"/>
      <c r="B446" s="156"/>
      <c r="C446" s="204"/>
    </row>
    <row r="447" spans="1:3" ht="12.95" customHeight="1" x14ac:dyDescent="0.2">
      <c r="A447" s="20"/>
      <c r="B447" s="156"/>
      <c r="C447" s="204"/>
    </row>
    <row r="448" spans="1:3" ht="12.95" customHeight="1" x14ac:dyDescent="0.2">
      <c r="A448" s="20"/>
      <c r="B448" s="156"/>
      <c r="C448" s="204"/>
    </row>
    <row r="449" spans="1:3" ht="12.95" customHeight="1" x14ac:dyDescent="0.2">
      <c r="A449" s="20"/>
      <c r="B449" s="156"/>
      <c r="C449" s="204"/>
    </row>
    <row r="450" spans="1:3" ht="12.95" customHeight="1" x14ac:dyDescent="0.2">
      <c r="A450" s="20"/>
      <c r="B450" s="156"/>
      <c r="C450" s="204"/>
    </row>
    <row r="451" spans="1:3" ht="12.95" customHeight="1" x14ac:dyDescent="0.2">
      <c r="A451" s="20"/>
      <c r="B451" s="156"/>
      <c r="C451" s="204"/>
    </row>
    <row r="452" spans="1:3" ht="12.95" customHeight="1" x14ac:dyDescent="0.2">
      <c r="A452" s="20"/>
      <c r="B452" s="156"/>
      <c r="C452" s="204"/>
    </row>
    <row r="453" spans="1:3" ht="12.95" customHeight="1" x14ac:dyDescent="0.2">
      <c r="A453" s="20"/>
      <c r="B453" s="156"/>
      <c r="C453" s="204"/>
    </row>
    <row r="454" spans="1:3" ht="12.95" customHeight="1" x14ac:dyDescent="0.2">
      <c r="A454" s="20"/>
      <c r="B454" s="156"/>
      <c r="C454" s="204"/>
    </row>
    <row r="455" spans="1:3" ht="12.95" customHeight="1" x14ac:dyDescent="0.2">
      <c r="A455" s="20"/>
      <c r="B455" s="156"/>
      <c r="C455" s="204"/>
    </row>
    <row r="456" spans="1:3" ht="12.95" customHeight="1" x14ac:dyDescent="0.2">
      <c r="A456" s="20"/>
      <c r="B456" s="156"/>
      <c r="C456" s="204"/>
    </row>
    <row r="457" spans="1:3" ht="12.95" customHeight="1" x14ac:dyDescent="0.2">
      <c r="A457" s="20"/>
      <c r="B457" s="156"/>
      <c r="C457" s="204"/>
    </row>
    <row r="458" spans="1:3" ht="12.95" customHeight="1" x14ac:dyDescent="0.2">
      <c r="A458" s="20"/>
      <c r="B458" s="156"/>
      <c r="C458" s="204"/>
    </row>
    <row r="459" spans="1:3" ht="12.95" customHeight="1" x14ac:dyDescent="0.2">
      <c r="A459" s="20"/>
      <c r="B459" s="156"/>
      <c r="C459" s="204"/>
    </row>
    <row r="460" spans="1:3" ht="12.95" customHeight="1" x14ac:dyDescent="0.2">
      <c r="A460" s="20"/>
      <c r="B460" s="156"/>
      <c r="C460" s="204"/>
    </row>
    <row r="461" spans="1:3" ht="12.95" customHeight="1" x14ac:dyDescent="0.2">
      <c r="A461" s="20"/>
      <c r="B461" s="156"/>
      <c r="C461" s="204"/>
    </row>
    <row r="462" spans="1:3" ht="12.95" customHeight="1" x14ac:dyDescent="0.2">
      <c r="A462" s="20"/>
      <c r="B462" s="156"/>
      <c r="C462" s="204"/>
    </row>
    <row r="463" spans="1:3" ht="12.95" customHeight="1" x14ac:dyDescent="0.2">
      <c r="A463" s="20"/>
      <c r="B463" s="156"/>
      <c r="C463" s="204"/>
    </row>
    <row r="464" spans="1:3" ht="12.95" customHeight="1" x14ac:dyDescent="0.2">
      <c r="A464" s="20"/>
      <c r="B464" s="156"/>
      <c r="C464" s="204"/>
    </row>
    <row r="465" spans="1:3" ht="12.95" customHeight="1" x14ac:dyDescent="0.2">
      <c r="A465" s="20"/>
      <c r="B465" s="156"/>
      <c r="C465" s="204"/>
    </row>
    <row r="466" spans="1:3" ht="12.95" customHeight="1" x14ac:dyDescent="0.2">
      <c r="A466" s="20"/>
      <c r="B466" s="156"/>
      <c r="C466" s="204"/>
    </row>
    <row r="467" spans="1:3" ht="12.95" customHeight="1" x14ac:dyDescent="0.2">
      <c r="A467" s="20"/>
      <c r="B467" s="156"/>
      <c r="C467" s="204"/>
    </row>
    <row r="468" spans="1:3" ht="12.95" customHeight="1" x14ac:dyDescent="0.2">
      <c r="A468" s="20"/>
      <c r="B468" s="156"/>
      <c r="C468" s="204"/>
    </row>
    <row r="469" spans="1:3" ht="12.95" customHeight="1" x14ac:dyDescent="0.2">
      <c r="A469" s="20"/>
      <c r="B469" s="156"/>
      <c r="C469" s="204"/>
    </row>
    <row r="470" spans="1:3" ht="12.95" customHeight="1" x14ac:dyDescent="0.2">
      <c r="A470" s="20"/>
      <c r="B470" s="156"/>
      <c r="C470" s="204"/>
    </row>
    <row r="471" spans="1:3" ht="12.95" customHeight="1" x14ac:dyDescent="0.2">
      <c r="A471" s="20"/>
      <c r="B471" s="156"/>
      <c r="C471" s="204"/>
    </row>
    <row r="472" spans="1:3" ht="12.95" customHeight="1" x14ac:dyDescent="0.2">
      <c r="A472" s="20"/>
      <c r="B472" s="156"/>
      <c r="C472" s="204"/>
    </row>
    <row r="473" spans="1:3" ht="12.95" customHeight="1" x14ac:dyDescent="0.2">
      <c r="A473" s="20"/>
      <c r="B473" s="156"/>
      <c r="C473" s="204"/>
    </row>
    <row r="474" spans="1:3" ht="12.95" customHeight="1" x14ac:dyDescent="0.2">
      <c r="A474" s="20"/>
      <c r="B474" s="156"/>
      <c r="C474" s="204"/>
    </row>
    <row r="475" spans="1:3" ht="12.95" customHeight="1" x14ac:dyDescent="0.2">
      <c r="A475" s="20"/>
      <c r="B475" s="156"/>
      <c r="C475" s="204"/>
    </row>
    <row r="476" spans="1:3" ht="12.95" customHeight="1" x14ac:dyDescent="0.2">
      <c r="A476" s="20"/>
      <c r="B476" s="156"/>
      <c r="C476" s="204"/>
    </row>
    <row r="477" spans="1:3" ht="12.95" customHeight="1" x14ac:dyDescent="0.2">
      <c r="A477" s="20"/>
      <c r="B477" s="156"/>
      <c r="C477" s="204"/>
    </row>
    <row r="478" spans="1:3" ht="12.95" customHeight="1" x14ac:dyDescent="0.2">
      <c r="A478" s="20"/>
      <c r="B478" s="156"/>
      <c r="C478" s="204"/>
    </row>
    <row r="479" spans="1:3" ht="12.95" customHeight="1" x14ac:dyDescent="0.2">
      <c r="A479" s="20"/>
      <c r="B479" s="156"/>
      <c r="C479" s="204"/>
    </row>
    <row r="480" spans="1:3" ht="12.95" customHeight="1" x14ac:dyDescent="0.2">
      <c r="A480" s="20"/>
      <c r="B480" s="156"/>
      <c r="C480" s="204"/>
    </row>
    <row r="481" spans="1:3" ht="12.95" customHeight="1" x14ac:dyDescent="0.2">
      <c r="A481" s="20"/>
      <c r="B481" s="156"/>
      <c r="C481" s="204"/>
    </row>
    <row r="482" spans="1:3" ht="12.95" customHeight="1" x14ac:dyDescent="0.2">
      <c r="A482" s="20"/>
      <c r="B482" s="156"/>
      <c r="C482" s="204"/>
    </row>
    <row r="483" spans="1:3" ht="12.95" customHeight="1" x14ac:dyDescent="0.2">
      <c r="A483" s="20"/>
      <c r="B483" s="156"/>
      <c r="C483" s="204"/>
    </row>
    <row r="484" spans="1:3" ht="12.95" customHeight="1" x14ac:dyDescent="0.2">
      <c r="A484" s="20"/>
      <c r="B484" s="156"/>
      <c r="C484" s="204"/>
    </row>
    <row r="485" spans="1:3" ht="12.95" customHeight="1" x14ac:dyDescent="0.2">
      <c r="A485" s="20"/>
      <c r="B485" s="156"/>
      <c r="C485" s="204"/>
    </row>
    <row r="486" spans="1:3" ht="12.95" customHeight="1" x14ac:dyDescent="0.2">
      <c r="A486" s="20"/>
      <c r="B486" s="156"/>
      <c r="C486" s="204"/>
    </row>
    <row r="487" spans="1:3" ht="12.95" customHeight="1" x14ac:dyDescent="0.2">
      <c r="A487" s="20"/>
      <c r="B487" s="156"/>
      <c r="C487" s="204"/>
    </row>
    <row r="488" spans="1:3" ht="12.95" customHeight="1" x14ac:dyDescent="0.2">
      <c r="A488" s="20"/>
      <c r="B488" s="156"/>
      <c r="C488" s="204"/>
    </row>
    <row r="489" spans="1:3" ht="12.95" customHeight="1" x14ac:dyDescent="0.2">
      <c r="A489" s="20"/>
      <c r="B489" s="156"/>
      <c r="C489" s="204"/>
    </row>
    <row r="490" spans="1:3" ht="12.95" customHeight="1" x14ac:dyDescent="0.2">
      <c r="A490" s="20"/>
      <c r="B490" s="156"/>
      <c r="C490" s="204"/>
    </row>
    <row r="491" spans="1:3" ht="12.95" customHeight="1" x14ac:dyDescent="0.2">
      <c r="A491" s="20"/>
      <c r="B491" s="156"/>
      <c r="C491" s="204"/>
    </row>
    <row r="492" spans="1:3" ht="12.95" customHeight="1" x14ac:dyDescent="0.2">
      <c r="A492" s="20"/>
      <c r="B492" s="156"/>
      <c r="C492" s="204"/>
    </row>
    <row r="493" spans="1:3" ht="12.95" customHeight="1" x14ac:dyDescent="0.2">
      <c r="A493" s="20"/>
      <c r="B493" s="156"/>
      <c r="C493" s="204"/>
    </row>
    <row r="494" spans="1:3" ht="12.95" customHeight="1" x14ac:dyDescent="0.2">
      <c r="A494" s="20"/>
      <c r="B494" s="156"/>
      <c r="C494" s="204"/>
    </row>
    <row r="495" spans="1:3" ht="12.95" customHeight="1" x14ac:dyDescent="0.2">
      <c r="A495" s="20"/>
      <c r="B495" s="156"/>
      <c r="C495" s="204"/>
    </row>
    <row r="496" spans="1:3" ht="12.95" customHeight="1" x14ac:dyDescent="0.2">
      <c r="A496" s="20"/>
      <c r="B496" s="156"/>
      <c r="C496" s="204"/>
    </row>
    <row r="497" spans="1:3" ht="12.95" customHeight="1" x14ac:dyDescent="0.2">
      <c r="A497" s="20"/>
      <c r="B497" s="156"/>
      <c r="C497" s="204"/>
    </row>
    <row r="498" spans="1:3" ht="12.95" customHeight="1" x14ac:dyDescent="0.2">
      <c r="A498" s="20"/>
      <c r="B498" s="156"/>
      <c r="C498" s="204"/>
    </row>
    <row r="499" spans="1:3" ht="12.95" customHeight="1" x14ac:dyDescent="0.2">
      <c r="A499" s="20"/>
      <c r="B499" s="156"/>
    </row>
    <row r="500" spans="1:3" ht="12.95" customHeight="1" x14ac:dyDescent="0.2">
      <c r="A500" s="20"/>
      <c r="B500" s="156"/>
    </row>
    <row r="501" spans="1:3" ht="12.95" customHeight="1" x14ac:dyDescent="0.2">
      <c r="A501" s="20"/>
      <c r="B501" s="156"/>
    </row>
    <row r="502" spans="1:3" ht="12.95" customHeight="1" x14ac:dyDescent="0.2">
      <c r="A502" s="20"/>
      <c r="B502" s="156"/>
    </row>
    <row r="503" spans="1:3" ht="12.95" customHeight="1" x14ac:dyDescent="0.2">
      <c r="A503" s="20"/>
      <c r="B503" s="156"/>
    </row>
    <row r="504" spans="1:3" ht="12.95" customHeight="1" x14ac:dyDescent="0.2">
      <c r="A504" s="20"/>
      <c r="B504" s="156"/>
    </row>
    <row r="505" spans="1:3" ht="12.95" customHeight="1" x14ac:dyDescent="0.2">
      <c r="A505" s="20"/>
      <c r="B505" s="156"/>
    </row>
    <row r="506" spans="1:3" ht="12.95" customHeight="1" x14ac:dyDescent="0.2">
      <c r="A506" s="20"/>
      <c r="B506" s="156"/>
    </row>
    <row r="507" spans="1:3" ht="12.95" customHeight="1" x14ac:dyDescent="0.2">
      <c r="A507" s="20"/>
      <c r="B507" s="156"/>
    </row>
    <row r="508" spans="1:3" ht="12.95" customHeight="1" x14ac:dyDescent="0.2">
      <c r="A508" s="20"/>
      <c r="B508" s="156"/>
    </row>
    <row r="509" spans="1:3" ht="12.95" customHeight="1" x14ac:dyDescent="0.2">
      <c r="A509" s="20"/>
      <c r="B509" s="156"/>
    </row>
    <row r="510" spans="1:3" ht="12.95" customHeight="1" x14ac:dyDescent="0.2">
      <c r="A510" s="20"/>
      <c r="B510" s="156"/>
    </row>
    <row r="511" spans="1:3" ht="12.95" customHeight="1" x14ac:dyDescent="0.2">
      <c r="A511" s="20"/>
      <c r="B511" s="156"/>
    </row>
    <row r="512" spans="1:3" ht="12.95" customHeight="1" x14ac:dyDescent="0.2">
      <c r="A512" s="20"/>
      <c r="B512" s="156"/>
    </row>
    <row r="513" spans="1:2" ht="12.95" customHeight="1" x14ac:dyDescent="0.2">
      <c r="A513" s="20"/>
      <c r="B513" s="156"/>
    </row>
    <row r="514" spans="1:2" ht="12.95" customHeight="1" x14ac:dyDescent="0.2">
      <c r="A514" s="20"/>
      <c r="B514" s="156"/>
    </row>
    <row r="515" spans="1:2" ht="12.95" customHeight="1" x14ac:dyDescent="0.2">
      <c r="A515" s="20"/>
      <c r="B515" s="156"/>
    </row>
    <row r="516" spans="1:2" ht="12.95" customHeight="1" x14ac:dyDescent="0.2">
      <c r="A516" s="20"/>
      <c r="B516" s="156"/>
    </row>
    <row r="517" spans="1:2" ht="12.95" customHeight="1" x14ac:dyDescent="0.2">
      <c r="A517" s="20"/>
      <c r="B517" s="156"/>
    </row>
    <row r="518" spans="1:2" ht="12.95" customHeight="1" x14ac:dyDescent="0.2">
      <c r="A518" s="20"/>
      <c r="B518" s="156"/>
    </row>
    <row r="519" spans="1:2" ht="12.95" customHeight="1" x14ac:dyDescent="0.2">
      <c r="A519" s="20"/>
      <c r="B519" s="156"/>
    </row>
    <row r="520" spans="1:2" ht="12.95" customHeight="1" x14ac:dyDescent="0.2">
      <c r="A520" s="20"/>
      <c r="B520" s="156"/>
    </row>
    <row r="521" spans="1:2" ht="12.95" customHeight="1" x14ac:dyDescent="0.2">
      <c r="A521" s="20"/>
      <c r="B521" s="156"/>
    </row>
    <row r="522" spans="1:2" ht="12.95" customHeight="1" x14ac:dyDescent="0.2">
      <c r="A522" s="20"/>
      <c r="B522" s="156"/>
    </row>
    <row r="523" spans="1:2" ht="12.95" customHeight="1" x14ac:dyDescent="0.2">
      <c r="A523" s="20"/>
      <c r="B523" s="156"/>
    </row>
    <row r="524" spans="1:2" ht="12.95" customHeight="1" x14ac:dyDescent="0.2">
      <c r="A524" s="20"/>
      <c r="B524" s="156"/>
    </row>
    <row r="525" spans="1:2" ht="12.95" customHeight="1" x14ac:dyDescent="0.2">
      <c r="A525" s="20"/>
      <c r="B525" s="156"/>
    </row>
    <row r="526" spans="1:2" ht="12.95" customHeight="1" x14ac:dyDescent="0.2">
      <c r="A526" s="20"/>
      <c r="B526" s="156"/>
    </row>
    <row r="527" spans="1:2" ht="12.95" customHeight="1" x14ac:dyDescent="0.2">
      <c r="A527" s="20"/>
      <c r="B527" s="156"/>
    </row>
    <row r="528" spans="1:2" ht="12.95" customHeight="1" x14ac:dyDescent="0.2">
      <c r="A528" s="20"/>
      <c r="B528" s="156"/>
    </row>
    <row r="529" spans="1:2" ht="12.95" customHeight="1" x14ac:dyDescent="0.2">
      <c r="A529" s="20"/>
      <c r="B529" s="156"/>
    </row>
    <row r="530" spans="1:2" ht="12.95" customHeight="1" x14ac:dyDescent="0.2">
      <c r="A530" s="20"/>
      <c r="B530" s="156"/>
    </row>
    <row r="531" spans="1:2" ht="12.95" customHeight="1" x14ac:dyDescent="0.2">
      <c r="A531" s="20"/>
      <c r="B531" s="156"/>
    </row>
    <row r="532" spans="1:2" ht="12.95" customHeight="1" x14ac:dyDescent="0.2">
      <c r="A532" s="20"/>
      <c r="B532" s="156"/>
    </row>
    <row r="533" spans="1:2" ht="12.95" customHeight="1" x14ac:dyDescent="0.2">
      <c r="A533" s="20"/>
      <c r="B533" s="156"/>
    </row>
    <row r="534" spans="1:2" ht="12.95" customHeight="1" x14ac:dyDescent="0.2">
      <c r="A534" s="20"/>
      <c r="B534" s="156"/>
    </row>
    <row r="535" spans="1:2" ht="12.95" customHeight="1" x14ac:dyDescent="0.2">
      <c r="A535" s="20"/>
      <c r="B535" s="156"/>
    </row>
    <row r="536" spans="1:2" ht="12.95" customHeight="1" x14ac:dyDescent="0.2">
      <c r="A536" s="20"/>
      <c r="B536" s="156"/>
    </row>
    <row r="537" spans="1:2" ht="12.95" customHeight="1" x14ac:dyDescent="0.2">
      <c r="A537" s="20"/>
      <c r="B537" s="156"/>
    </row>
    <row r="538" spans="1:2" ht="12.95" customHeight="1" x14ac:dyDescent="0.2">
      <c r="A538" s="20"/>
      <c r="B538" s="156"/>
    </row>
    <row r="539" spans="1:2" ht="12.95" customHeight="1" x14ac:dyDescent="0.2">
      <c r="A539" s="20"/>
      <c r="B539" s="156"/>
    </row>
    <row r="540" spans="1:2" ht="12.95" customHeight="1" x14ac:dyDescent="0.2">
      <c r="A540" s="20"/>
      <c r="B540" s="156"/>
    </row>
    <row r="541" spans="1:2" ht="12.95" customHeight="1" x14ac:dyDescent="0.2">
      <c r="A541" s="20"/>
      <c r="B541" s="156"/>
    </row>
    <row r="542" spans="1:2" ht="12.95" customHeight="1" x14ac:dyDescent="0.2">
      <c r="A542" s="20"/>
      <c r="B542" s="156"/>
    </row>
    <row r="543" spans="1:2" ht="12.95" customHeight="1" x14ac:dyDescent="0.2">
      <c r="A543" s="20"/>
      <c r="B543" s="156"/>
    </row>
    <row r="544" spans="1:2" ht="12.95" customHeight="1" x14ac:dyDescent="0.2">
      <c r="A544" s="20"/>
      <c r="B544" s="156"/>
    </row>
    <row r="545" spans="1:2" ht="12.95" customHeight="1" x14ac:dyDescent="0.2">
      <c r="A545" s="20"/>
      <c r="B545" s="156"/>
    </row>
    <row r="546" spans="1:2" ht="12.95" customHeight="1" x14ac:dyDescent="0.2">
      <c r="A546" s="20"/>
      <c r="B546" s="156"/>
    </row>
    <row r="547" spans="1:2" ht="12.95" customHeight="1" x14ac:dyDescent="0.2">
      <c r="A547" s="20"/>
      <c r="B547" s="156"/>
    </row>
    <row r="548" spans="1:2" ht="12.95" customHeight="1" x14ac:dyDescent="0.2">
      <c r="A548" s="20"/>
      <c r="B548" s="156"/>
    </row>
    <row r="549" spans="1:2" ht="12.95" customHeight="1" x14ac:dyDescent="0.2">
      <c r="A549" s="20"/>
      <c r="B549" s="156"/>
    </row>
    <row r="550" spans="1:2" ht="12.95" customHeight="1" x14ac:dyDescent="0.2">
      <c r="A550" s="20"/>
      <c r="B550" s="156"/>
    </row>
    <row r="551" spans="1:2" ht="12.95" customHeight="1" x14ac:dyDescent="0.2">
      <c r="A551" s="20"/>
      <c r="B551" s="156"/>
    </row>
    <row r="552" spans="1:2" ht="12.95" customHeight="1" x14ac:dyDescent="0.2">
      <c r="A552" s="20"/>
      <c r="B552" s="156"/>
    </row>
    <row r="553" spans="1:2" ht="12.95" customHeight="1" x14ac:dyDescent="0.2">
      <c r="A553" s="20"/>
      <c r="B553" s="156"/>
    </row>
    <row r="554" spans="1:2" ht="12.95" customHeight="1" x14ac:dyDescent="0.2">
      <c r="A554" s="20"/>
      <c r="B554" s="156"/>
    </row>
    <row r="555" spans="1:2" ht="12.95" customHeight="1" x14ac:dyDescent="0.2">
      <c r="A555" s="20"/>
      <c r="B555" s="156"/>
    </row>
    <row r="556" spans="1:2" ht="12.95" customHeight="1" x14ac:dyDescent="0.2">
      <c r="A556" s="20"/>
      <c r="B556" s="156"/>
    </row>
    <row r="557" spans="1:2" ht="12.95" customHeight="1" x14ac:dyDescent="0.2">
      <c r="A557" s="20"/>
      <c r="B557" s="156"/>
    </row>
    <row r="558" spans="1:2" ht="12.95" customHeight="1" x14ac:dyDescent="0.2">
      <c r="A558" s="20"/>
      <c r="B558" s="156"/>
    </row>
    <row r="559" spans="1:2" ht="12.95" customHeight="1" x14ac:dyDescent="0.2">
      <c r="A559" s="20"/>
      <c r="B559" s="156"/>
    </row>
    <row r="560" spans="1:2" ht="12.95" customHeight="1" x14ac:dyDescent="0.2">
      <c r="A560" s="20"/>
      <c r="B560" s="156"/>
    </row>
    <row r="561" spans="1:2" ht="12.95" customHeight="1" x14ac:dyDescent="0.2">
      <c r="A561" s="20"/>
      <c r="B561" s="156"/>
    </row>
    <row r="562" spans="1:2" ht="12.95" customHeight="1" x14ac:dyDescent="0.2">
      <c r="A562" s="20"/>
      <c r="B562" s="156"/>
    </row>
    <row r="563" spans="1:2" ht="12.95" customHeight="1" x14ac:dyDescent="0.2">
      <c r="A563" s="20"/>
      <c r="B563" s="156"/>
    </row>
    <row r="564" spans="1:2" ht="12.95" customHeight="1" x14ac:dyDescent="0.2">
      <c r="A564" s="20"/>
      <c r="B564" s="156"/>
    </row>
    <row r="565" spans="1:2" ht="12.95" customHeight="1" x14ac:dyDescent="0.2">
      <c r="A565" s="20"/>
      <c r="B565" s="156"/>
    </row>
    <row r="566" spans="1:2" ht="12.95" customHeight="1" x14ac:dyDescent="0.2">
      <c r="A566" s="20"/>
      <c r="B566" s="156"/>
    </row>
    <row r="567" spans="1:2" ht="12.95" customHeight="1" x14ac:dyDescent="0.2">
      <c r="A567" s="20"/>
      <c r="B567" s="156"/>
    </row>
    <row r="568" spans="1:2" ht="12.95" customHeight="1" x14ac:dyDescent="0.2">
      <c r="A568" s="20"/>
      <c r="B568" s="156"/>
    </row>
    <row r="569" spans="1:2" ht="12.95" customHeight="1" x14ac:dyDescent="0.2">
      <c r="A569" s="20"/>
      <c r="B569" s="156"/>
    </row>
    <row r="570" spans="1:2" ht="12.95" customHeight="1" x14ac:dyDescent="0.2">
      <c r="A570" s="20"/>
      <c r="B570" s="156"/>
    </row>
    <row r="571" spans="1:2" ht="12.95" customHeight="1" x14ac:dyDescent="0.2">
      <c r="A571" s="20"/>
      <c r="B571" s="156"/>
    </row>
    <row r="572" spans="1:2" ht="12.95" customHeight="1" x14ac:dyDescent="0.2">
      <c r="A572" s="20"/>
      <c r="B572" s="156"/>
    </row>
    <row r="573" spans="1:2" ht="12.95" customHeight="1" x14ac:dyDescent="0.2">
      <c r="A573" s="20"/>
      <c r="B573" s="156"/>
    </row>
    <row r="574" spans="1:2" ht="12.95" customHeight="1" x14ac:dyDescent="0.2">
      <c r="A574" s="20"/>
      <c r="B574" s="156"/>
    </row>
    <row r="575" spans="1:2" ht="12.95" customHeight="1" x14ac:dyDescent="0.2">
      <c r="A575" s="20"/>
      <c r="B575" s="156"/>
    </row>
    <row r="576" spans="1:2" ht="12.95" customHeight="1" x14ac:dyDescent="0.2">
      <c r="A576" s="20"/>
      <c r="B576" s="156"/>
    </row>
    <row r="577" spans="1:2" ht="12.95" customHeight="1" x14ac:dyDescent="0.2">
      <c r="A577" s="20"/>
      <c r="B577" s="156"/>
    </row>
    <row r="578" spans="1:2" ht="12.95" customHeight="1" x14ac:dyDescent="0.2">
      <c r="A578" s="20"/>
      <c r="B578" s="156"/>
    </row>
    <row r="579" spans="1:2" ht="12.95" customHeight="1" x14ac:dyDescent="0.2">
      <c r="A579" s="20"/>
      <c r="B579" s="156"/>
    </row>
    <row r="580" spans="1:2" ht="12.95" customHeight="1" x14ac:dyDescent="0.2">
      <c r="A580" s="20"/>
      <c r="B580" s="156"/>
    </row>
    <row r="581" spans="1:2" ht="12.95" customHeight="1" x14ac:dyDescent="0.2">
      <c r="A581" s="20"/>
      <c r="B581" s="156"/>
    </row>
    <row r="582" spans="1:2" ht="12.95" customHeight="1" x14ac:dyDescent="0.2">
      <c r="A582" s="20"/>
      <c r="B582" s="156"/>
    </row>
    <row r="583" spans="1:2" ht="12.95" customHeight="1" x14ac:dyDescent="0.2">
      <c r="A583" s="20"/>
      <c r="B583" s="156"/>
    </row>
    <row r="584" spans="1:2" ht="12.95" customHeight="1" x14ac:dyDescent="0.2">
      <c r="A584" s="20"/>
      <c r="B584" s="156"/>
    </row>
    <row r="585" spans="1:2" ht="12.95" customHeight="1" x14ac:dyDescent="0.2">
      <c r="A585" s="20"/>
      <c r="B585" s="156"/>
    </row>
    <row r="586" spans="1:2" ht="12.95" customHeight="1" x14ac:dyDescent="0.2">
      <c r="A586" s="20"/>
      <c r="B586" s="156"/>
    </row>
    <row r="587" spans="1:2" ht="12.95" customHeight="1" x14ac:dyDescent="0.2">
      <c r="A587" s="20"/>
      <c r="B587" s="156"/>
    </row>
    <row r="588" spans="1:2" ht="12.95" customHeight="1" x14ac:dyDescent="0.2">
      <c r="A588" s="20"/>
      <c r="B588" s="156"/>
    </row>
    <row r="589" spans="1:2" ht="12.95" customHeight="1" x14ac:dyDescent="0.2">
      <c r="A589" s="20"/>
      <c r="B589" s="156"/>
    </row>
    <row r="590" spans="1:2" ht="12.95" customHeight="1" x14ac:dyDescent="0.2">
      <c r="A590" s="20"/>
      <c r="B590" s="156"/>
    </row>
    <row r="591" spans="1:2" ht="12.95" customHeight="1" x14ac:dyDescent="0.2">
      <c r="A591" s="20"/>
      <c r="B591" s="156"/>
    </row>
    <row r="592" spans="1:2" ht="12.95" customHeight="1" x14ac:dyDescent="0.2">
      <c r="A592" s="20"/>
      <c r="B592" s="156"/>
    </row>
    <row r="593" spans="1:2" ht="12.95" customHeight="1" x14ac:dyDescent="0.2">
      <c r="A593" s="20"/>
      <c r="B593" s="156"/>
    </row>
    <row r="594" spans="1:2" ht="12.95" customHeight="1" x14ac:dyDescent="0.2">
      <c r="A594" s="20"/>
      <c r="B594" s="156"/>
    </row>
    <row r="595" spans="1:2" ht="12.95" customHeight="1" x14ac:dyDescent="0.2">
      <c r="A595" s="20"/>
      <c r="B595" s="156"/>
    </row>
    <row r="596" spans="1:2" ht="12.95" customHeight="1" x14ac:dyDescent="0.2">
      <c r="A596" s="20"/>
      <c r="B596" s="156"/>
    </row>
    <row r="597" spans="1:2" ht="12.95" customHeight="1" x14ac:dyDescent="0.2">
      <c r="A597" s="20"/>
      <c r="B597" s="156"/>
    </row>
    <row r="598" spans="1:2" ht="12.95" customHeight="1" x14ac:dyDescent="0.2">
      <c r="A598" s="20"/>
      <c r="B598" s="156"/>
    </row>
    <row r="599" spans="1:2" ht="12.95" customHeight="1" x14ac:dyDescent="0.2">
      <c r="A599" s="20"/>
      <c r="B599" s="156"/>
    </row>
    <row r="600" spans="1:2" ht="12.95" customHeight="1" x14ac:dyDescent="0.2">
      <c r="A600" s="20"/>
      <c r="B600" s="156"/>
    </row>
    <row r="601" spans="1:2" ht="12.95" customHeight="1" x14ac:dyDescent="0.2">
      <c r="A601" s="20"/>
      <c r="B601" s="156"/>
    </row>
    <row r="602" spans="1:2" ht="12.95" customHeight="1" x14ac:dyDescent="0.2">
      <c r="A602" s="20"/>
      <c r="B602" s="156"/>
    </row>
    <row r="603" spans="1:2" ht="12.95" customHeight="1" x14ac:dyDescent="0.2">
      <c r="A603" s="20"/>
      <c r="B603" s="156"/>
    </row>
    <row r="604" spans="1:2" ht="12.95" customHeight="1" x14ac:dyDescent="0.2">
      <c r="A604" s="20"/>
      <c r="B604" s="156"/>
    </row>
    <row r="605" spans="1:2" ht="12.95" customHeight="1" x14ac:dyDescent="0.2">
      <c r="A605" s="20"/>
      <c r="B605" s="156"/>
    </row>
    <row r="606" spans="1:2" ht="12.95" customHeight="1" x14ac:dyDescent="0.2">
      <c r="A606" s="20"/>
      <c r="B606" s="156"/>
    </row>
    <row r="607" spans="1:2" ht="12.95" customHeight="1" x14ac:dyDescent="0.2">
      <c r="A607" s="20"/>
      <c r="B607" s="156"/>
    </row>
    <row r="608" spans="1:2" ht="12.95" customHeight="1" x14ac:dyDescent="0.2">
      <c r="A608" s="20"/>
      <c r="B608" s="156"/>
    </row>
    <row r="609" spans="1:2" ht="12.95" customHeight="1" x14ac:dyDescent="0.2">
      <c r="A609" s="20"/>
      <c r="B609" s="156"/>
    </row>
    <row r="610" spans="1:2" ht="12.95" customHeight="1" x14ac:dyDescent="0.2">
      <c r="A610" s="20"/>
      <c r="B610" s="156"/>
    </row>
    <row r="611" spans="1:2" ht="12.95" customHeight="1" x14ac:dyDescent="0.2">
      <c r="A611" s="20"/>
      <c r="B611" s="156"/>
    </row>
    <row r="612" spans="1:2" ht="12.95" customHeight="1" x14ac:dyDescent="0.2">
      <c r="A612" s="20"/>
      <c r="B612" s="156"/>
    </row>
    <row r="613" spans="1:2" ht="12.95" customHeight="1" x14ac:dyDescent="0.2">
      <c r="A613" s="20"/>
      <c r="B613" s="156"/>
    </row>
    <row r="614" spans="1:2" ht="12.95" customHeight="1" x14ac:dyDescent="0.2">
      <c r="A614" s="20"/>
      <c r="B614" s="156"/>
    </row>
    <row r="615" spans="1:2" ht="12.95" customHeight="1" x14ac:dyDescent="0.2">
      <c r="A615" s="20"/>
      <c r="B615" s="156"/>
    </row>
    <row r="616" spans="1:2" ht="12.95" customHeight="1" x14ac:dyDescent="0.2">
      <c r="A616" s="20"/>
      <c r="B616" s="156"/>
    </row>
    <row r="617" spans="1:2" ht="12.95" customHeight="1" x14ac:dyDescent="0.2">
      <c r="A617" s="20"/>
      <c r="B617" s="156"/>
    </row>
    <row r="618" spans="1:2" ht="12.95" customHeight="1" x14ac:dyDescent="0.2">
      <c r="A618" s="20"/>
      <c r="B618" s="156"/>
    </row>
    <row r="619" spans="1:2" ht="12.95" customHeight="1" x14ac:dyDescent="0.2">
      <c r="A619" s="20"/>
      <c r="B619" s="156"/>
    </row>
    <row r="620" spans="1:2" ht="12.95" customHeight="1" x14ac:dyDescent="0.2">
      <c r="A620" s="20"/>
      <c r="B620" s="156"/>
    </row>
    <row r="621" spans="1:2" ht="12.95" customHeight="1" x14ac:dyDescent="0.2">
      <c r="A621" s="20"/>
      <c r="B621" s="156"/>
    </row>
    <row r="622" spans="1:2" ht="12.95" customHeight="1" x14ac:dyDescent="0.2">
      <c r="A622" s="20"/>
      <c r="B622" s="156"/>
    </row>
    <row r="623" spans="1:2" ht="12.95" customHeight="1" x14ac:dyDescent="0.2">
      <c r="A623" s="20"/>
      <c r="B623" s="156"/>
    </row>
    <row r="624" spans="1:2" ht="12.95" customHeight="1" x14ac:dyDescent="0.2">
      <c r="A624" s="20"/>
      <c r="B624" s="156"/>
    </row>
    <row r="625" spans="1:2" ht="12.95" customHeight="1" x14ac:dyDescent="0.2">
      <c r="A625" s="20"/>
      <c r="B625" s="156"/>
    </row>
    <row r="626" spans="1:2" ht="12.95" customHeight="1" x14ac:dyDescent="0.2">
      <c r="A626" s="20"/>
      <c r="B626" s="156"/>
    </row>
    <row r="627" spans="1:2" ht="12.95" customHeight="1" x14ac:dyDescent="0.2">
      <c r="A627" s="20"/>
      <c r="B627" s="156"/>
    </row>
    <row r="628" spans="1:2" ht="12.95" customHeight="1" x14ac:dyDescent="0.2">
      <c r="A628" s="20"/>
      <c r="B628" s="156"/>
    </row>
    <row r="629" spans="1:2" ht="12.95" customHeight="1" x14ac:dyDescent="0.2">
      <c r="A629" s="20"/>
      <c r="B629" s="156"/>
    </row>
    <row r="630" spans="1:2" ht="12.95" customHeight="1" x14ac:dyDescent="0.2">
      <c r="A630" s="20"/>
      <c r="B630" s="156"/>
    </row>
    <row r="631" spans="1:2" ht="12.95" customHeight="1" x14ac:dyDescent="0.2">
      <c r="A631" s="20"/>
      <c r="B631" s="156"/>
    </row>
    <row r="632" spans="1:2" ht="12.95" customHeight="1" x14ac:dyDescent="0.2">
      <c r="A632" s="20"/>
      <c r="B632" s="156"/>
    </row>
    <row r="633" spans="1:2" ht="12.95" customHeight="1" x14ac:dyDescent="0.2">
      <c r="A633" s="20"/>
      <c r="B633" s="156"/>
    </row>
    <row r="634" spans="1:2" ht="12.95" customHeight="1" x14ac:dyDescent="0.2">
      <c r="A634" s="20"/>
      <c r="B634" s="156"/>
    </row>
    <row r="635" spans="1:2" ht="12.95" customHeight="1" x14ac:dyDescent="0.2">
      <c r="A635" s="20"/>
      <c r="B635" s="156"/>
    </row>
    <row r="636" spans="1:2" ht="12.95" customHeight="1" x14ac:dyDescent="0.2">
      <c r="A636" s="20"/>
      <c r="B636" s="156"/>
    </row>
    <row r="637" spans="1:2" ht="12.95" customHeight="1" x14ac:dyDescent="0.2">
      <c r="A637" s="20"/>
      <c r="B637" s="156"/>
    </row>
    <row r="638" spans="1:2" ht="12.95" customHeight="1" x14ac:dyDescent="0.2">
      <c r="A638" s="20"/>
      <c r="B638" s="156"/>
    </row>
    <row r="639" spans="1:2" ht="12.95" customHeight="1" x14ac:dyDescent="0.2">
      <c r="A639" s="20"/>
      <c r="B639" s="156"/>
    </row>
    <row r="640" spans="1:2" ht="12.95" customHeight="1" x14ac:dyDescent="0.2">
      <c r="A640" s="20"/>
      <c r="B640" s="156"/>
    </row>
    <row r="641" spans="1:2" ht="12.95" customHeight="1" x14ac:dyDescent="0.2">
      <c r="A641" s="20"/>
      <c r="B641" s="156"/>
    </row>
    <row r="642" spans="1:2" ht="12.95" customHeight="1" x14ac:dyDescent="0.2">
      <c r="A642" s="20"/>
      <c r="B642" s="156"/>
    </row>
    <row r="643" spans="1:2" ht="12.95" customHeight="1" x14ac:dyDescent="0.2">
      <c r="A643" s="20"/>
      <c r="B643" s="156"/>
    </row>
    <row r="644" spans="1:2" ht="12.95" customHeight="1" x14ac:dyDescent="0.2">
      <c r="A644" s="20"/>
      <c r="B644" s="156"/>
    </row>
    <row r="645" spans="1:2" ht="12.95" customHeight="1" x14ac:dyDescent="0.2">
      <c r="A645" s="20"/>
      <c r="B645" s="156"/>
    </row>
    <row r="646" spans="1:2" ht="12.95" customHeight="1" x14ac:dyDescent="0.2">
      <c r="A646" s="20"/>
      <c r="B646" s="156"/>
    </row>
    <row r="647" spans="1:2" ht="12.95" customHeight="1" x14ac:dyDescent="0.2">
      <c r="A647" s="20"/>
      <c r="B647" s="156"/>
    </row>
    <row r="648" spans="1:2" ht="12.95" customHeight="1" x14ac:dyDescent="0.2">
      <c r="A648" s="20"/>
      <c r="B648" s="156"/>
    </row>
    <row r="649" spans="1:2" ht="12.95" customHeight="1" x14ac:dyDescent="0.2">
      <c r="A649" s="20"/>
      <c r="B649" s="156"/>
    </row>
    <row r="650" spans="1:2" ht="12.95" customHeight="1" x14ac:dyDescent="0.2">
      <c r="A650" s="20"/>
      <c r="B650" s="156"/>
    </row>
    <row r="651" spans="1:2" ht="12.95" customHeight="1" x14ac:dyDescent="0.2">
      <c r="A651" s="20"/>
      <c r="B651" s="156"/>
    </row>
    <row r="652" spans="1:2" ht="12.95" customHeight="1" x14ac:dyDescent="0.2">
      <c r="A652" s="20"/>
      <c r="B652" s="156"/>
    </row>
    <row r="653" spans="1:2" ht="12.95" customHeight="1" x14ac:dyDescent="0.2">
      <c r="A653" s="20"/>
      <c r="B653" s="156"/>
    </row>
    <row r="654" spans="1:2" ht="12.95" customHeight="1" x14ac:dyDescent="0.2">
      <c r="A654" s="20"/>
      <c r="B654" s="156"/>
    </row>
    <row r="655" spans="1:2" ht="12.95" customHeight="1" x14ac:dyDescent="0.2">
      <c r="A655" s="20"/>
      <c r="B655" s="156"/>
    </row>
    <row r="656" spans="1:2" ht="12.95" customHeight="1" x14ac:dyDescent="0.2">
      <c r="A656" s="20"/>
      <c r="B656" s="156"/>
    </row>
    <row r="657" spans="1:2" ht="12.95" customHeight="1" x14ac:dyDescent="0.2">
      <c r="A657" s="20"/>
      <c r="B657" s="156"/>
    </row>
    <row r="658" spans="1:2" ht="12.95" customHeight="1" x14ac:dyDescent="0.2">
      <c r="A658" s="20"/>
      <c r="B658" s="156"/>
    </row>
    <row r="659" spans="1:2" ht="12.95" customHeight="1" x14ac:dyDescent="0.2">
      <c r="A659" s="20"/>
      <c r="B659" s="156"/>
    </row>
    <row r="660" spans="1:2" ht="12.95" customHeight="1" x14ac:dyDescent="0.2">
      <c r="A660" s="20"/>
      <c r="B660" s="156"/>
    </row>
    <row r="661" spans="1:2" ht="12.95" customHeight="1" x14ac:dyDescent="0.2">
      <c r="A661" s="20"/>
      <c r="B661" s="156"/>
    </row>
    <row r="662" spans="1:2" ht="12.95" customHeight="1" x14ac:dyDescent="0.2">
      <c r="A662" s="20"/>
      <c r="B662" s="156"/>
    </row>
    <row r="663" spans="1:2" ht="12.95" customHeight="1" x14ac:dyDescent="0.2">
      <c r="A663" s="20"/>
      <c r="B663" s="156"/>
    </row>
    <row r="664" spans="1:2" ht="12.95" customHeight="1" x14ac:dyDescent="0.2">
      <c r="A664" s="20"/>
      <c r="B664" s="156"/>
    </row>
    <row r="665" spans="1:2" ht="12.95" customHeight="1" x14ac:dyDescent="0.2">
      <c r="A665" s="20"/>
      <c r="B665" s="156"/>
    </row>
    <row r="666" spans="1:2" ht="12.95" customHeight="1" x14ac:dyDescent="0.2">
      <c r="A666" s="20"/>
      <c r="B666" s="156"/>
    </row>
    <row r="667" spans="1:2" ht="12.95" customHeight="1" x14ac:dyDescent="0.2">
      <c r="A667" s="20"/>
      <c r="B667" s="156"/>
    </row>
    <row r="668" spans="1:2" ht="12.95" customHeight="1" x14ac:dyDescent="0.2">
      <c r="A668" s="20"/>
      <c r="B668" s="156"/>
    </row>
    <row r="669" spans="1:2" ht="12.95" customHeight="1" x14ac:dyDescent="0.2">
      <c r="A669" s="20"/>
      <c r="B669" s="156"/>
    </row>
    <row r="670" spans="1:2" ht="12.95" customHeight="1" x14ac:dyDescent="0.2">
      <c r="A670" s="20"/>
      <c r="B670" s="156"/>
    </row>
    <row r="671" spans="1:2" ht="12.95" customHeight="1" x14ac:dyDescent="0.2">
      <c r="A671" s="20"/>
      <c r="B671" s="156"/>
    </row>
    <row r="672" spans="1:2" ht="12.95" customHeight="1" x14ac:dyDescent="0.2">
      <c r="A672" s="20"/>
      <c r="B672" s="156"/>
    </row>
    <row r="673" spans="1:2" ht="12.95" customHeight="1" x14ac:dyDescent="0.2">
      <c r="A673" s="20"/>
      <c r="B673" s="156"/>
    </row>
    <row r="674" spans="1:2" ht="12.95" customHeight="1" x14ac:dyDescent="0.2">
      <c r="A674" s="20"/>
      <c r="B674" s="156"/>
    </row>
    <row r="675" spans="1:2" ht="12.95" customHeight="1" x14ac:dyDescent="0.2">
      <c r="A675" s="20"/>
      <c r="B675" s="156"/>
    </row>
    <row r="676" spans="1:2" ht="12.95" customHeight="1" x14ac:dyDescent="0.2">
      <c r="A676" s="20"/>
      <c r="B676" s="156"/>
    </row>
    <row r="677" spans="1:2" ht="12.95" customHeight="1" x14ac:dyDescent="0.2">
      <c r="A677" s="20"/>
      <c r="B677" s="156"/>
    </row>
    <row r="678" spans="1:2" ht="12.95" customHeight="1" x14ac:dyDescent="0.2">
      <c r="A678" s="20"/>
      <c r="B678" s="156"/>
    </row>
    <row r="679" spans="1:2" ht="12.95" customHeight="1" x14ac:dyDescent="0.2">
      <c r="A679" s="20"/>
      <c r="B679" s="156"/>
    </row>
    <row r="680" spans="1:2" ht="12.95" customHeight="1" x14ac:dyDescent="0.2">
      <c r="A680" s="20"/>
      <c r="B680" s="156"/>
    </row>
    <row r="681" spans="1:2" ht="12.95" customHeight="1" x14ac:dyDescent="0.2">
      <c r="A681" s="20"/>
      <c r="B681" s="156"/>
    </row>
    <row r="682" spans="1:2" ht="12.95" customHeight="1" x14ac:dyDescent="0.2">
      <c r="A682" s="20"/>
      <c r="B682" s="156"/>
    </row>
    <row r="683" spans="1:2" ht="12.95" customHeight="1" x14ac:dyDescent="0.2">
      <c r="A683" s="20"/>
      <c r="B683" s="156"/>
    </row>
    <row r="684" spans="1:2" ht="12.95" customHeight="1" x14ac:dyDescent="0.2">
      <c r="A684" s="20"/>
      <c r="B684" s="156"/>
    </row>
    <row r="685" spans="1:2" ht="12.95" customHeight="1" x14ac:dyDescent="0.2">
      <c r="A685" s="20"/>
      <c r="B685" s="156"/>
    </row>
    <row r="686" spans="1:2" ht="12.95" customHeight="1" x14ac:dyDescent="0.2">
      <c r="A686" s="20"/>
      <c r="B686" s="156"/>
    </row>
    <row r="687" spans="1:2" ht="12.95" customHeight="1" x14ac:dyDescent="0.2">
      <c r="A687" s="20"/>
      <c r="B687" s="156"/>
    </row>
    <row r="688" spans="1:2" ht="12.95" customHeight="1" x14ac:dyDescent="0.2">
      <c r="A688" s="20"/>
      <c r="B688" s="156"/>
    </row>
    <row r="689" spans="1:2" ht="12.95" customHeight="1" x14ac:dyDescent="0.2">
      <c r="A689" s="20"/>
      <c r="B689" s="156"/>
    </row>
    <row r="690" spans="1:2" ht="12.95" customHeight="1" x14ac:dyDescent="0.2">
      <c r="A690" s="20"/>
      <c r="B690" s="156"/>
    </row>
    <row r="691" spans="1:2" ht="12.95" customHeight="1" x14ac:dyDescent="0.2">
      <c r="A691" s="20"/>
      <c r="B691" s="156"/>
    </row>
    <row r="692" spans="1:2" ht="12.95" customHeight="1" x14ac:dyDescent="0.2">
      <c r="A692" s="20"/>
      <c r="B692" s="156"/>
    </row>
    <row r="693" spans="1:2" ht="12.95" customHeight="1" x14ac:dyDescent="0.2">
      <c r="A693" s="20"/>
      <c r="B693" s="156"/>
    </row>
    <row r="694" spans="1:2" ht="12.95" customHeight="1" x14ac:dyDescent="0.2">
      <c r="A694" s="20"/>
      <c r="B694" s="156"/>
    </row>
    <row r="695" spans="1:2" ht="12.95" customHeight="1" x14ac:dyDescent="0.2">
      <c r="A695" s="20"/>
      <c r="B695" s="156"/>
    </row>
    <row r="696" spans="1:2" ht="12.95" customHeight="1" x14ac:dyDescent="0.2">
      <c r="A696" s="20"/>
      <c r="B696" s="156"/>
    </row>
    <row r="697" spans="1:2" ht="12.95" customHeight="1" x14ac:dyDescent="0.2">
      <c r="A697" s="20"/>
      <c r="B697" s="156"/>
    </row>
    <row r="698" spans="1:2" ht="12.95" customHeight="1" x14ac:dyDescent="0.2">
      <c r="A698" s="20"/>
      <c r="B698" s="156"/>
    </row>
    <row r="699" spans="1:2" ht="12.95" customHeight="1" x14ac:dyDescent="0.2">
      <c r="A699" s="20"/>
      <c r="B699" s="156"/>
    </row>
    <row r="700" spans="1:2" ht="12.95" customHeight="1" x14ac:dyDescent="0.2">
      <c r="A700" s="20"/>
      <c r="B700" s="156"/>
    </row>
    <row r="701" spans="1:2" ht="12.95" customHeight="1" x14ac:dyDescent="0.2">
      <c r="A701" s="20"/>
      <c r="B701" s="156"/>
    </row>
    <row r="702" spans="1:2" ht="12.95" customHeight="1" x14ac:dyDescent="0.2">
      <c r="A702" s="20"/>
      <c r="B702" s="156"/>
    </row>
    <row r="703" spans="1:2" ht="12.95" customHeight="1" x14ac:dyDescent="0.2">
      <c r="A703" s="20"/>
      <c r="B703" s="156"/>
    </row>
    <row r="704" spans="1:2" ht="12.95" customHeight="1" x14ac:dyDescent="0.2">
      <c r="A704" s="20"/>
      <c r="B704" s="156"/>
    </row>
    <row r="705" spans="1:2" ht="12.95" customHeight="1" x14ac:dyDescent="0.2">
      <c r="A705" s="20"/>
      <c r="B705" s="156"/>
    </row>
    <row r="706" spans="1:2" ht="12.95" customHeight="1" x14ac:dyDescent="0.2">
      <c r="A706" s="20"/>
      <c r="B706" s="156"/>
    </row>
    <row r="707" spans="1:2" ht="12.95" customHeight="1" x14ac:dyDescent="0.2">
      <c r="A707" s="20"/>
      <c r="B707" s="156"/>
    </row>
    <row r="708" spans="1:2" ht="12.95" customHeight="1" x14ac:dyDescent="0.2">
      <c r="A708" s="20"/>
      <c r="B708" s="156"/>
    </row>
    <row r="709" spans="1:2" ht="12.95" customHeight="1" x14ac:dyDescent="0.2">
      <c r="A709" s="20"/>
      <c r="B709" s="156"/>
    </row>
    <row r="710" spans="1:2" ht="12.95" customHeight="1" x14ac:dyDescent="0.2">
      <c r="A710" s="20"/>
      <c r="B710" s="156"/>
    </row>
    <row r="711" spans="1:2" ht="12.95" customHeight="1" x14ac:dyDescent="0.2">
      <c r="A711" s="20"/>
      <c r="B711" s="156"/>
    </row>
    <row r="712" spans="1:2" ht="12.95" customHeight="1" x14ac:dyDescent="0.2">
      <c r="A712" s="20"/>
      <c r="B712" s="156"/>
    </row>
    <row r="713" spans="1:2" ht="12.95" customHeight="1" x14ac:dyDescent="0.2">
      <c r="A713" s="20"/>
      <c r="B713" s="156"/>
    </row>
    <row r="714" spans="1:2" ht="12.95" customHeight="1" x14ac:dyDescent="0.2">
      <c r="A714" s="20"/>
      <c r="B714" s="156"/>
    </row>
    <row r="715" spans="1:2" ht="12.95" customHeight="1" x14ac:dyDescent="0.2">
      <c r="A715" s="20"/>
      <c r="B715" s="156"/>
    </row>
    <row r="716" spans="1:2" ht="12.95" customHeight="1" x14ac:dyDescent="0.2">
      <c r="A716" s="20"/>
      <c r="B716" s="156"/>
    </row>
    <row r="717" spans="1:2" ht="12.95" customHeight="1" x14ac:dyDescent="0.2">
      <c r="A717" s="20"/>
      <c r="B717" s="156"/>
    </row>
    <row r="718" spans="1:2" ht="12.95" customHeight="1" x14ac:dyDescent="0.2">
      <c r="A718" s="20"/>
      <c r="B718" s="156"/>
    </row>
    <row r="719" spans="1:2" ht="12.95" customHeight="1" x14ac:dyDescent="0.2">
      <c r="A719" s="20"/>
      <c r="B719" s="156"/>
    </row>
    <row r="720" spans="1:2" ht="12.95" customHeight="1" x14ac:dyDescent="0.2">
      <c r="A720" s="20"/>
      <c r="B720" s="156"/>
    </row>
    <row r="721" spans="1:2" ht="12.95" customHeight="1" x14ac:dyDescent="0.2">
      <c r="A721" s="20"/>
      <c r="B721" s="156"/>
    </row>
    <row r="722" spans="1:2" ht="12.95" customHeight="1" x14ac:dyDescent="0.2">
      <c r="A722" s="20"/>
      <c r="B722" s="156"/>
    </row>
    <row r="723" spans="1:2" ht="12.95" customHeight="1" x14ac:dyDescent="0.2">
      <c r="A723" s="20"/>
      <c r="B723" s="156"/>
    </row>
    <row r="724" spans="1:2" ht="12.95" customHeight="1" x14ac:dyDescent="0.2">
      <c r="A724" s="20"/>
      <c r="B724" s="156"/>
    </row>
    <row r="725" spans="1:2" ht="12.95" customHeight="1" x14ac:dyDescent="0.2">
      <c r="A725" s="20"/>
      <c r="B725" s="156"/>
    </row>
    <row r="726" spans="1:2" ht="12.95" customHeight="1" x14ac:dyDescent="0.2">
      <c r="A726" s="20"/>
      <c r="B726" s="156"/>
    </row>
    <row r="727" spans="1:2" ht="12.95" customHeight="1" x14ac:dyDescent="0.2">
      <c r="A727" s="20"/>
      <c r="B727" s="156"/>
    </row>
    <row r="728" spans="1:2" ht="12.95" customHeight="1" x14ac:dyDescent="0.2">
      <c r="A728" s="20"/>
      <c r="B728" s="156"/>
    </row>
    <row r="729" spans="1:2" ht="12.95" customHeight="1" x14ac:dyDescent="0.2">
      <c r="A729" s="20"/>
      <c r="B729" s="156"/>
    </row>
    <row r="730" spans="1:2" ht="12.95" customHeight="1" x14ac:dyDescent="0.2">
      <c r="A730" s="20"/>
      <c r="B730" s="156"/>
    </row>
    <row r="731" spans="1:2" ht="12.95" customHeight="1" x14ac:dyDescent="0.2">
      <c r="A731" s="20"/>
      <c r="B731" s="156"/>
    </row>
    <row r="732" spans="1:2" ht="12.95" customHeight="1" x14ac:dyDescent="0.2">
      <c r="A732" s="20"/>
      <c r="B732" s="156"/>
    </row>
    <row r="733" spans="1:2" ht="12.95" customHeight="1" x14ac:dyDescent="0.2">
      <c r="A733" s="20"/>
      <c r="B733" s="156"/>
    </row>
    <row r="734" spans="1:2" ht="12.95" customHeight="1" x14ac:dyDescent="0.2">
      <c r="A734" s="20"/>
      <c r="B734" s="156"/>
    </row>
    <row r="735" spans="1:2" ht="12.95" customHeight="1" x14ac:dyDescent="0.2">
      <c r="A735" s="20"/>
      <c r="B735" s="156"/>
    </row>
    <row r="736" spans="1:2" ht="12.95" customHeight="1" x14ac:dyDescent="0.2">
      <c r="A736" s="20"/>
      <c r="B736" s="156"/>
    </row>
    <row r="737" spans="1:2" ht="12.95" customHeight="1" x14ac:dyDescent="0.2">
      <c r="A737" s="20"/>
      <c r="B737" s="156"/>
    </row>
    <row r="738" spans="1:2" ht="12.95" customHeight="1" x14ac:dyDescent="0.2">
      <c r="A738" s="20"/>
      <c r="B738" s="156"/>
    </row>
    <row r="739" spans="1:2" ht="12.95" customHeight="1" x14ac:dyDescent="0.2">
      <c r="A739" s="20"/>
      <c r="B739" s="156"/>
    </row>
    <row r="740" spans="1:2" ht="12.95" customHeight="1" x14ac:dyDescent="0.2">
      <c r="A740" s="20"/>
      <c r="B740" s="156"/>
    </row>
    <row r="741" spans="1:2" ht="12.95" customHeight="1" x14ac:dyDescent="0.2">
      <c r="A741" s="20"/>
      <c r="B741" s="156"/>
    </row>
    <row r="742" spans="1:2" ht="12.95" customHeight="1" x14ac:dyDescent="0.2">
      <c r="A742" s="20"/>
      <c r="B742" s="156"/>
    </row>
    <row r="743" spans="1:2" ht="12.95" customHeight="1" x14ac:dyDescent="0.2">
      <c r="A743" s="20"/>
      <c r="B743" s="156"/>
    </row>
    <row r="744" spans="1:2" ht="12.95" customHeight="1" x14ac:dyDescent="0.2">
      <c r="A744" s="20"/>
      <c r="B744" s="156"/>
    </row>
    <row r="745" spans="1:2" ht="12.95" customHeight="1" x14ac:dyDescent="0.2">
      <c r="A745" s="20"/>
      <c r="B745" s="156"/>
    </row>
    <row r="746" spans="1:2" ht="12.95" customHeight="1" x14ac:dyDescent="0.2">
      <c r="A746" s="20"/>
      <c r="B746" s="156"/>
    </row>
    <row r="747" spans="1:2" ht="12.95" customHeight="1" x14ac:dyDescent="0.2">
      <c r="A747" s="20"/>
      <c r="B747" s="156"/>
    </row>
    <row r="748" spans="1:2" ht="12.95" customHeight="1" x14ac:dyDescent="0.2">
      <c r="A748" s="20"/>
      <c r="B748" s="156"/>
    </row>
    <row r="749" spans="1:2" ht="12.95" customHeight="1" x14ac:dyDescent="0.2">
      <c r="A749" s="20"/>
      <c r="B749" s="156"/>
    </row>
    <row r="750" spans="1:2" ht="12.95" customHeight="1" x14ac:dyDescent="0.2">
      <c r="A750" s="20"/>
      <c r="B750" s="156"/>
    </row>
    <row r="751" spans="1:2" ht="12.95" customHeight="1" x14ac:dyDescent="0.2">
      <c r="A751" s="20"/>
      <c r="B751" s="156"/>
    </row>
    <row r="752" spans="1:2" ht="12.95" customHeight="1" x14ac:dyDescent="0.2">
      <c r="A752" s="20"/>
      <c r="B752" s="156"/>
    </row>
    <row r="753" spans="1:2" ht="12.95" customHeight="1" x14ac:dyDescent="0.2">
      <c r="A753" s="20"/>
      <c r="B753" s="156"/>
    </row>
    <row r="754" spans="1:2" ht="12.95" customHeight="1" x14ac:dyDescent="0.2">
      <c r="A754" s="20"/>
      <c r="B754" s="156"/>
    </row>
    <row r="755" spans="1:2" ht="12.95" customHeight="1" x14ac:dyDescent="0.2">
      <c r="A755" s="20"/>
      <c r="B755" s="156"/>
    </row>
    <row r="756" spans="1:2" ht="12.95" customHeight="1" x14ac:dyDescent="0.2">
      <c r="A756" s="20"/>
      <c r="B756" s="156"/>
    </row>
    <row r="757" spans="1:2" ht="12.95" customHeight="1" x14ac:dyDescent="0.2">
      <c r="A757" s="20"/>
      <c r="B757" s="156"/>
    </row>
    <row r="758" spans="1:2" ht="12.95" customHeight="1" x14ac:dyDescent="0.2">
      <c r="A758" s="20"/>
      <c r="B758" s="156"/>
    </row>
    <row r="759" spans="1:2" ht="12.95" customHeight="1" x14ac:dyDescent="0.2">
      <c r="A759" s="20"/>
      <c r="B759" s="156"/>
    </row>
    <row r="760" spans="1:2" ht="12.95" customHeight="1" x14ac:dyDescent="0.2">
      <c r="A760" s="20"/>
      <c r="B760" s="156"/>
    </row>
    <row r="761" spans="1:2" ht="12.95" customHeight="1" x14ac:dyDescent="0.2">
      <c r="A761" s="20"/>
      <c r="B761" s="156"/>
    </row>
    <row r="762" spans="1:2" ht="12.95" customHeight="1" x14ac:dyDescent="0.2">
      <c r="A762" s="20"/>
      <c r="B762" s="156"/>
    </row>
    <row r="763" spans="1:2" ht="12.95" customHeight="1" x14ac:dyDescent="0.2">
      <c r="A763" s="20"/>
      <c r="B763" s="156"/>
    </row>
    <row r="764" spans="1:2" ht="12.95" customHeight="1" x14ac:dyDescent="0.2">
      <c r="A764" s="20"/>
      <c r="B764" s="156"/>
    </row>
    <row r="765" spans="1:2" ht="12.95" customHeight="1" x14ac:dyDescent="0.2">
      <c r="A765" s="20"/>
      <c r="B765" s="156"/>
    </row>
    <row r="766" spans="1:2" ht="12.95" customHeight="1" x14ac:dyDescent="0.2">
      <c r="A766" s="20"/>
      <c r="B766" s="156"/>
    </row>
    <row r="767" spans="1:2" ht="12.95" customHeight="1" x14ac:dyDescent="0.2">
      <c r="A767" s="20"/>
      <c r="B767" s="156"/>
    </row>
    <row r="768" spans="1:2" ht="12.95" customHeight="1" x14ac:dyDescent="0.2">
      <c r="A768" s="20"/>
      <c r="B768" s="156"/>
    </row>
    <row r="769" spans="1:2" ht="12.95" customHeight="1" x14ac:dyDescent="0.2">
      <c r="A769" s="20"/>
      <c r="B769" s="156"/>
    </row>
    <row r="770" spans="1:2" ht="12.95" customHeight="1" x14ac:dyDescent="0.2">
      <c r="A770" s="20"/>
      <c r="B770" s="156"/>
    </row>
    <row r="771" spans="1:2" ht="12.95" customHeight="1" x14ac:dyDescent="0.2">
      <c r="A771" s="20"/>
      <c r="B771" s="156"/>
    </row>
    <row r="772" spans="1:2" ht="12.95" customHeight="1" x14ac:dyDescent="0.2">
      <c r="A772" s="20"/>
      <c r="B772" s="156"/>
    </row>
    <row r="773" spans="1:2" ht="12.95" customHeight="1" x14ac:dyDescent="0.2">
      <c r="A773" s="20"/>
      <c r="B773" s="156"/>
    </row>
    <row r="774" spans="1:2" ht="12.95" customHeight="1" x14ac:dyDescent="0.2">
      <c r="A774" s="20"/>
      <c r="B774" s="156"/>
    </row>
    <row r="775" spans="1:2" ht="12.95" customHeight="1" x14ac:dyDescent="0.2">
      <c r="A775" s="20"/>
      <c r="B775" s="156"/>
    </row>
    <row r="776" spans="1:2" ht="12.95" customHeight="1" x14ac:dyDescent="0.2">
      <c r="A776" s="20"/>
      <c r="B776" s="156"/>
    </row>
    <row r="777" spans="1:2" ht="12.95" customHeight="1" x14ac:dyDescent="0.2">
      <c r="A777" s="20"/>
      <c r="B777" s="156"/>
    </row>
    <row r="778" spans="1:2" ht="12.95" customHeight="1" x14ac:dyDescent="0.2">
      <c r="A778" s="20"/>
      <c r="B778" s="156"/>
    </row>
    <row r="779" spans="1:2" ht="12.95" customHeight="1" x14ac:dyDescent="0.2">
      <c r="A779" s="20"/>
      <c r="B779" s="156"/>
    </row>
    <row r="780" spans="1:2" ht="12.95" customHeight="1" x14ac:dyDescent="0.2">
      <c r="A780" s="20"/>
      <c r="B780" s="156"/>
    </row>
    <row r="781" spans="1:2" ht="12.95" customHeight="1" x14ac:dyDescent="0.2">
      <c r="A781" s="20"/>
      <c r="B781" s="156"/>
    </row>
    <row r="782" spans="1:2" ht="12.95" customHeight="1" x14ac:dyDescent="0.2">
      <c r="A782" s="20"/>
      <c r="B782" s="156"/>
    </row>
    <row r="783" spans="1:2" ht="12.95" customHeight="1" x14ac:dyDescent="0.2">
      <c r="A783" s="20"/>
      <c r="B783" s="156"/>
    </row>
    <row r="784" spans="1:2" ht="12.95" customHeight="1" x14ac:dyDescent="0.2">
      <c r="A784" s="20"/>
      <c r="B784" s="156"/>
    </row>
    <row r="785" spans="1:2" ht="12.95" customHeight="1" x14ac:dyDescent="0.2">
      <c r="A785" s="20"/>
      <c r="B785" s="156"/>
    </row>
    <row r="786" spans="1:2" ht="12.95" customHeight="1" x14ac:dyDescent="0.2">
      <c r="A786" s="20"/>
      <c r="B786" s="156"/>
    </row>
    <row r="787" spans="1:2" ht="12.95" customHeight="1" x14ac:dyDescent="0.2">
      <c r="A787" s="20"/>
      <c r="B787" s="156"/>
    </row>
    <row r="788" spans="1:2" ht="12.95" customHeight="1" x14ac:dyDescent="0.2">
      <c r="A788" s="20"/>
      <c r="B788" s="156"/>
    </row>
    <row r="789" spans="1:2" ht="12.95" customHeight="1" x14ac:dyDescent="0.2">
      <c r="A789" s="20"/>
      <c r="B789" s="156"/>
    </row>
    <row r="790" spans="1:2" ht="12.95" customHeight="1" x14ac:dyDescent="0.2">
      <c r="A790" s="20"/>
      <c r="B790" s="156"/>
    </row>
    <row r="791" spans="1:2" ht="12.95" customHeight="1" x14ac:dyDescent="0.2">
      <c r="A791" s="20"/>
      <c r="B791" s="156"/>
    </row>
    <row r="792" spans="1:2" ht="12.95" customHeight="1" x14ac:dyDescent="0.2">
      <c r="A792" s="20"/>
      <c r="B792" s="156"/>
    </row>
    <row r="793" spans="1:2" ht="12.95" customHeight="1" x14ac:dyDescent="0.2">
      <c r="A793" s="20"/>
      <c r="B793" s="156"/>
    </row>
    <row r="794" spans="1:2" ht="12.95" customHeight="1" x14ac:dyDescent="0.2">
      <c r="A794" s="20"/>
      <c r="B794" s="156"/>
    </row>
    <row r="795" spans="1:2" ht="12.95" customHeight="1" x14ac:dyDescent="0.2">
      <c r="A795" s="20"/>
      <c r="B795" s="156"/>
    </row>
    <row r="796" spans="1:2" ht="12.95" customHeight="1" x14ac:dyDescent="0.2">
      <c r="A796" s="20"/>
      <c r="B796" s="156"/>
    </row>
    <row r="797" spans="1:2" ht="12.95" customHeight="1" x14ac:dyDescent="0.2">
      <c r="A797" s="20"/>
      <c r="B797" s="156"/>
    </row>
    <row r="798" spans="1:2" ht="12.95" customHeight="1" x14ac:dyDescent="0.2">
      <c r="A798" s="20"/>
      <c r="B798" s="156"/>
    </row>
    <row r="799" spans="1:2" ht="12.95" customHeight="1" x14ac:dyDescent="0.2">
      <c r="A799" s="20"/>
      <c r="B799" s="156"/>
    </row>
    <row r="800" spans="1:2" ht="12.95" customHeight="1" x14ac:dyDescent="0.2">
      <c r="A800" s="20"/>
      <c r="B800" s="156"/>
    </row>
    <row r="801" spans="1:2" ht="12.95" customHeight="1" x14ac:dyDescent="0.2">
      <c r="A801" s="20"/>
      <c r="B801" s="156"/>
    </row>
    <row r="802" spans="1:2" ht="12.95" customHeight="1" x14ac:dyDescent="0.2">
      <c r="A802" s="20"/>
      <c r="B802" s="156"/>
    </row>
    <row r="803" spans="1:2" ht="12.95" customHeight="1" x14ac:dyDescent="0.2">
      <c r="A803" s="20"/>
      <c r="B803" s="156"/>
    </row>
    <row r="804" spans="1:2" ht="12.95" customHeight="1" x14ac:dyDescent="0.2">
      <c r="A804" s="20"/>
      <c r="B804" s="156"/>
    </row>
    <row r="805" spans="1:2" ht="12.95" customHeight="1" x14ac:dyDescent="0.2">
      <c r="A805" s="20"/>
      <c r="B805" s="156"/>
    </row>
    <row r="806" spans="1:2" ht="12.95" customHeight="1" x14ac:dyDescent="0.2">
      <c r="A806" s="20"/>
      <c r="B806" s="156"/>
    </row>
    <row r="807" spans="1:2" ht="12.95" customHeight="1" x14ac:dyDescent="0.2">
      <c r="A807" s="20"/>
      <c r="B807" s="156"/>
    </row>
    <row r="808" spans="1:2" ht="12.95" customHeight="1" x14ac:dyDescent="0.2">
      <c r="A808" s="20"/>
      <c r="B808" s="156"/>
    </row>
    <row r="809" spans="1:2" ht="12.95" customHeight="1" x14ac:dyDescent="0.2">
      <c r="A809" s="20"/>
      <c r="B809" s="156"/>
    </row>
    <row r="810" spans="1:2" ht="12.95" customHeight="1" x14ac:dyDescent="0.2">
      <c r="A810" s="20"/>
      <c r="B810" s="156"/>
    </row>
    <row r="811" spans="1:2" ht="12.95" customHeight="1" x14ac:dyDescent="0.2">
      <c r="A811" s="20"/>
      <c r="B811" s="156"/>
    </row>
    <row r="812" spans="1:2" ht="12.95" customHeight="1" x14ac:dyDescent="0.2">
      <c r="A812" s="20"/>
      <c r="B812" s="156"/>
    </row>
    <row r="813" spans="1:2" ht="12.95" customHeight="1" x14ac:dyDescent="0.2">
      <c r="A813" s="20"/>
      <c r="B813" s="156"/>
    </row>
    <row r="814" spans="1:2" ht="12.95" customHeight="1" x14ac:dyDescent="0.2">
      <c r="A814" s="20"/>
      <c r="B814" s="156"/>
    </row>
    <row r="815" spans="1:2" ht="12.95" customHeight="1" x14ac:dyDescent="0.2">
      <c r="A815" s="20"/>
      <c r="B815" s="156"/>
    </row>
    <row r="816" spans="1:2" ht="12.95" customHeight="1" x14ac:dyDescent="0.2">
      <c r="A816" s="20"/>
      <c r="B816" s="156"/>
    </row>
    <row r="817" spans="1:2" ht="12.95" customHeight="1" x14ac:dyDescent="0.2">
      <c r="A817" s="20"/>
      <c r="B817" s="156"/>
    </row>
    <row r="818" spans="1:2" ht="12.95" customHeight="1" x14ac:dyDescent="0.2">
      <c r="A818" s="20"/>
      <c r="B818" s="156"/>
    </row>
    <row r="819" spans="1:2" ht="12.95" customHeight="1" x14ac:dyDescent="0.2">
      <c r="A819" s="20"/>
      <c r="B819" s="156"/>
    </row>
    <row r="820" spans="1:2" ht="12.95" customHeight="1" x14ac:dyDescent="0.2">
      <c r="A820" s="20"/>
      <c r="B820" s="156"/>
    </row>
    <row r="821" spans="1:2" ht="12.95" customHeight="1" x14ac:dyDescent="0.2">
      <c r="A821" s="20"/>
      <c r="B821" s="156"/>
    </row>
    <row r="822" spans="1:2" ht="12.95" customHeight="1" x14ac:dyDescent="0.2">
      <c r="A822" s="20"/>
      <c r="B822" s="156"/>
    </row>
    <row r="823" spans="1:2" ht="12.95" customHeight="1" x14ac:dyDescent="0.2">
      <c r="A823" s="20"/>
      <c r="B823" s="156"/>
    </row>
    <row r="824" spans="1:2" ht="12.95" customHeight="1" x14ac:dyDescent="0.2">
      <c r="A824" s="20"/>
      <c r="B824" s="156"/>
    </row>
    <row r="825" spans="1:2" ht="12.95" customHeight="1" x14ac:dyDescent="0.2">
      <c r="A825" s="20"/>
      <c r="B825" s="156"/>
    </row>
    <row r="826" spans="1:2" ht="12.95" customHeight="1" x14ac:dyDescent="0.2">
      <c r="A826" s="20"/>
      <c r="B826" s="156"/>
    </row>
    <row r="827" spans="1:2" ht="12.95" customHeight="1" x14ac:dyDescent="0.2">
      <c r="A827" s="20"/>
      <c r="B827" s="156"/>
    </row>
    <row r="828" spans="1:2" ht="12.95" customHeight="1" x14ac:dyDescent="0.2">
      <c r="A828" s="20"/>
      <c r="B828" s="156"/>
    </row>
    <row r="829" spans="1:2" ht="12.95" customHeight="1" x14ac:dyDescent="0.2">
      <c r="A829" s="20"/>
      <c r="B829" s="156"/>
    </row>
    <row r="830" spans="1:2" ht="12.95" customHeight="1" x14ac:dyDescent="0.2">
      <c r="A830" s="20"/>
      <c r="B830" s="156"/>
    </row>
    <row r="831" spans="1:2" ht="12.95" customHeight="1" x14ac:dyDescent="0.2">
      <c r="A831" s="20"/>
      <c r="B831" s="156"/>
    </row>
    <row r="832" spans="1:2" ht="12.95" customHeight="1" x14ac:dyDescent="0.2">
      <c r="A832" s="20"/>
      <c r="B832" s="156"/>
    </row>
    <row r="833" spans="1:2" ht="12.95" customHeight="1" x14ac:dyDescent="0.2">
      <c r="A833" s="20"/>
      <c r="B833" s="156"/>
    </row>
    <row r="834" spans="1:2" ht="12.95" customHeight="1" x14ac:dyDescent="0.2">
      <c r="A834" s="20"/>
      <c r="B834" s="156"/>
    </row>
    <row r="835" spans="1:2" ht="12.95" customHeight="1" x14ac:dyDescent="0.2">
      <c r="A835" s="20"/>
      <c r="B835" s="156"/>
    </row>
    <row r="836" spans="1:2" ht="12.95" customHeight="1" x14ac:dyDescent="0.2">
      <c r="A836" s="20"/>
      <c r="B836" s="156"/>
    </row>
    <row r="837" spans="1:2" ht="12.95" customHeight="1" x14ac:dyDescent="0.2">
      <c r="A837" s="20"/>
      <c r="B837" s="156"/>
    </row>
    <row r="838" spans="1:2" ht="12.95" customHeight="1" x14ac:dyDescent="0.2">
      <c r="A838" s="20"/>
      <c r="B838" s="156"/>
    </row>
    <row r="839" spans="1:2" ht="12.95" customHeight="1" x14ac:dyDescent="0.2">
      <c r="A839" s="20"/>
      <c r="B839" s="156"/>
    </row>
    <row r="840" spans="1:2" ht="12.95" customHeight="1" x14ac:dyDescent="0.2">
      <c r="A840" s="20"/>
      <c r="B840" s="156"/>
    </row>
    <row r="841" spans="1:2" ht="12.95" customHeight="1" x14ac:dyDescent="0.2">
      <c r="A841" s="20"/>
      <c r="B841" s="156"/>
    </row>
    <row r="842" spans="1:2" ht="12.95" customHeight="1" x14ac:dyDescent="0.2">
      <c r="A842" s="20"/>
      <c r="B842" s="156"/>
    </row>
    <row r="843" spans="1:2" ht="12.95" customHeight="1" x14ac:dyDescent="0.2">
      <c r="A843" s="20"/>
      <c r="B843" s="156"/>
    </row>
    <row r="844" spans="1:2" ht="12.95" customHeight="1" x14ac:dyDescent="0.2">
      <c r="A844" s="20"/>
      <c r="B844" s="156"/>
    </row>
    <row r="845" spans="1:2" ht="12.95" customHeight="1" x14ac:dyDescent="0.2">
      <c r="A845" s="20"/>
      <c r="B845" s="156"/>
    </row>
    <row r="846" spans="1:2" ht="12.95" customHeight="1" x14ac:dyDescent="0.2">
      <c r="A846" s="20"/>
      <c r="B846" s="156"/>
    </row>
    <row r="847" spans="1:2" ht="12.95" customHeight="1" x14ac:dyDescent="0.2">
      <c r="A847" s="20"/>
      <c r="B847" s="156"/>
    </row>
    <row r="848" spans="1:2" ht="12.95" customHeight="1" x14ac:dyDescent="0.2">
      <c r="A848" s="20"/>
      <c r="B848" s="156"/>
    </row>
    <row r="849" spans="1:2" ht="12.95" customHeight="1" x14ac:dyDescent="0.2">
      <c r="A849" s="20"/>
      <c r="B849" s="156"/>
    </row>
    <row r="850" spans="1:2" ht="12.95" customHeight="1" x14ac:dyDescent="0.2">
      <c r="A850" s="20"/>
      <c r="B850" s="156"/>
    </row>
    <row r="851" spans="1:2" ht="12.95" customHeight="1" x14ac:dyDescent="0.2">
      <c r="A851" s="20"/>
      <c r="B851" s="156"/>
    </row>
    <row r="852" spans="1:2" ht="12.95" customHeight="1" x14ac:dyDescent="0.2">
      <c r="A852" s="20"/>
      <c r="B852" s="156"/>
    </row>
    <row r="853" spans="1:2" ht="12.95" customHeight="1" x14ac:dyDescent="0.2">
      <c r="A853" s="20"/>
      <c r="B853" s="156"/>
    </row>
    <row r="854" spans="1:2" ht="12.95" customHeight="1" x14ac:dyDescent="0.2">
      <c r="A854" s="20"/>
      <c r="B854" s="156"/>
    </row>
    <row r="855" spans="1:2" ht="12.95" customHeight="1" x14ac:dyDescent="0.2">
      <c r="A855" s="20"/>
      <c r="B855" s="156"/>
    </row>
    <row r="856" spans="1:2" ht="12.95" customHeight="1" x14ac:dyDescent="0.2">
      <c r="A856" s="20"/>
      <c r="B856" s="156"/>
    </row>
    <row r="857" spans="1:2" ht="12.95" customHeight="1" x14ac:dyDescent="0.2">
      <c r="A857" s="20"/>
      <c r="B857" s="156"/>
    </row>
    <row r="858" spans="1:2" ht="12.95" customHeight="1" x14ac:dyDescent="0.2">
      <c r="A858" s="20"/>
      <c r="B858" s="156"/>
    </row>
    <row r="859" spans="1:2" ht="12.95" customHeight="1" x14ac:dyDescent="0.2">
      <c r="A859" s="20"/>
      <c r="B859" s="156"/>
    </row>
    <row r="860" spans="1:2" ht="12.95" customHeight="1" x14ac:dyDescent="0.2">
      <c r="A860" s="20"/>
      <c r="B860" s="156"/>
    </row>
    <row r="861" spans="1:2" ht="12.95" customHeight="1" x14ac:dyDescent="0.2">
      <c r="A861" s="20"/>
      <c r="B861" s="156"/>
    </row>
    <row r="862" spans="1:2" ht="12.95" customHeight="1" x14ac:dyDescent="0.2">
      <c r="A862" s="20"/>
      <c r="B862" s="156"/>
    </row>
    <row r="863" spans="1:2" ht="12.95" customHeight="1" x14ac:dyDescent="0.2">
      <c r="A863" s="20"/>
      <c r="B863" s="156"/>
    </row>
    <row r="864" spans="1:2" ht="12.95" customHeight="1" x14ac:dyDescent="0.2">
      <c r="A864" s="20"/>
      <c r="B864" s="156"/>
    </row>
    <row r="865" spans="1:2" ht="12.95" customHeight="1" x14ac:dyDescent="0.2">
      <c r="A865" s="20"/>
      <c r="B865" s="156"/>
    </row>
    <row r="866" spans="1:2" ht="12.95" customHeight="1" x14ac:dyDescent="0.2">
      <c r="A866" s="20"/>
      <c r="B866" s="156"/>
    </row>
    <row r="867" spans="1:2" ht="12.95" customHeight="1" x14ac:dyDescent="0.2">
      <c r="A867" s="20"/>
      <c r="B867" s="156"/>
    </row>
    <row r="868" spans="1:2" ht="12.95" customHeight="1" x14ac:dyDescent="0.2">
      <c r="A868" s="20"/>
      <c r="B868" s="156"/>
    </row>
    <row r="869" spans="1:2" ht="12.95" customHeight="1" x14ac:dyDescent="0.2">
      <c r="A869" s="20"/>
      <c r="B869" s="156"/>
    </row>
    <row r="870" spans="1:2" ht="12.95" customHeight="1" x14ac:dyDescent="0.2">
      <c r="A870" s="20"/>
      <c r="B870" s="156"/>
    </row>
    <row r="871" spans="1:2" ht="12.95" customHeight="1" x14ac:dyDescent="0.2">
      <c r="A871" s="20"/>
      <c r="B871" s="156"/>
    </row>
    <row r="872" spans="1:2" ht="12.95" customHeight="1" x14ac:dyDescent="0.2">
      <c r="A872" s="20"/>
      <c r="B872" s="156"/>
    </row>
    <row r="873" spans="1:2" ht="12.95" customHeight="1" x14ac:dyDescent="0.2">
      <c r="A873" s="20"/>
      <c r="B873" s="156"/>
    </row>
    <row r="874" spans="1:2" ht="12.95" customHeight="1" x14ac:dyDescent="0.2">
      <c r="A874" s="20"/>
      <c r="B874" s="156"/>
    </row>
    <row r="875" spans="1:2" ht="12.95" customHeight="1" x14ac:dyDescent="0.2">
      <c r="A875" s="20"/>
      <c r="B875" s="156"/>
    </row>
    <row r="876" spans="1:2" ht="12.95" customHeight="1" x14ac:dyDescent="0.2">
      <c r="A876" s="20"/>
      <c r="B876" s="156"/>
    </row>
    <row r="877" spans="1:2" ht="12.95" customHeight="1" x14ac:dyDescent="0.2">
      <c r="A877" s="20"/>
      <c r="B877" s="156"/>
    </row>
    <row r="878" spans="1:2" ht="12.95" customHeight="1" x14ac:dyDescent="0.2">
      <c r="A878" s="20"/>
      <c r="B878" s="156"/>
    </row>
    <row r="879" spans="1:2" ht="12.95" customHeight="1" x14ac:dyDescent="0.2">
      <c r="A879" s="20"/>
      <c r="B879" s="156"/>
    </row>
    <row r="880" spans="1:2" ht="12.95" customHeight="1" x14ac:dyDescent="0.2">
      <c r="A880" s="20"/>
      <c r="B880" s="156"/>
    </row>
    <row r="881" spans="1:2" ht="12.95" customHeight="1" x14ac:dyDescent="0.2">
      <c r="A881" s="20"/>
      <c r="B881" s="156"/>
    </row>
    <row r="882" spans="1:2" ht="12.95" customHeight="1" x14ac:dyDescent="0.2">
      <c r="A882" s="20"/>
      <c r="B882" s="156"/>
    </row>
    <row r="883" spans="1:2" ht="12.95" customHeight="1" x14ac:dyDescent="0.2">
      <c r="A883" s="20"/>
      <c r="B883" s="156"/>
    </row>
    <row r="884" spans="1:2" ht="12.95" customHeight="1" x14ac:dyDescent="0.2">
      <c r="A884" s="20"/>
      <c r="B884" s="156"/>
    </row>
    <row r="885" spans="1:2" ht="12.95" customHeight="1" x14ac:dyDescent="0.2">
      <c r="A885" s="20"/>
      <c r="B885" s="156"/>
    </row>
    <row r="886" spans="1:2" ht="12.95" customHeight="1" x14ac:dyDescent="0.2">
      <c r="A886" s="20"/>
      <c r="B886" s="156"/>
    </row>
    <row r="887" spans="1:2" ht="12.95" customHeight="1" x14ac:dyDescent="0.2">
      <c r="A887" s="20"/>
      <c r="B887" s="156"/>
    </row>
    <row r="888" spans="1:2" ht="12.95" customHeight="1" x14ac:dyDescent="0.2">
      <c r="A888" s="20"/>
      <c r="B888" s="156"/>
    </row>
    <row r="889" spans="1:2" ht="12.95" customHeight="1" x14ac:dyDescent="0.2">
      <c r="A889" s="20"/>
      <c r="B889" s="156"/>
    </row>
    <row r="890" spans="1:2" ht="12.95" customHeight="1" x14ac:dyDescent="0.2">
      <c r="A890" s="20"/>
      <c r="B890" s="156"/>
    </row>
    <row r="891" spans="1:2" ht="12.95" customHeight="1" x14ac:dyDescent="0.2">
      <c r="A891" s="20"/>
      <c r="B891" s="156"/>
    </row>
    <row r="892" spans="1:2" ht="12.95" customHeight="1" x14ac:dyDescent="0.2">
      <c r="A892" s="20"/>
      <c r="B892" s="156"/>
    </row>
    <row r="893" spans="1:2" ht="12.95" customHeight="1" x14ac:dyDescent="0.2">
      <c r="A893" s="20"/>
      <c r="B893" s="156"/>
    </row>
    <row r="894" spans="1:2" ht="12.95" customHeight="1" x14ac:dyDescent="0.2">
      <c r="A894" s="20"/>
      <c r="B894" s="156"/>
    </row>
    <row r="895" spans="1:2" ht="12.95" customHeight="1" x14ac:dyDescent="0.2">
      <c r="A895" s="20"/>
      <c r="B895" s="156"/>
    </row>
    <row r="896" spans="1:2" ht="12.95" customHeight="1" x14ac:dyDescent="0.2">
      <c r="A896" s="20"/>
      <c r="B896" s="156"/>
    </row>
    <row r="897" spans="1:2" ht="12.95" customHeight="1" x14ac:dyDescent="0.2">
      <c r="A897" s="20"/>
      <c r="B897" s="156"/>
    </row>
    <row r="898" spans="1:2" ht="12.95" customHeight="1" x14ac:dyDescent="0.2">
      <c r="A898" s="20"/>
      <c r="B898" s="156"/>
    </row>
    <row r="899" spans="1:2" ht="12.95" customHeight="1" x14ac:dyDescent="0.2">
      <c r="A899" s="20"/>
      <c r="B899" s="156"/>
    </row>
    <row r="900" spans="1:2" ht="12.95" customHeight="1" x14ac:dyDescent="0.2">
      <c r="A900" s="20"/>
      <c r="B900" s="156"/>
    </row>
    <row r="901" spans="1:2" ht="12.95" customHeight="1" x14ac:dyDescent="0.2">
      <c r="A901" s="20"/>
      <c r="B901" s="156"/>
    </row>
    <row r="902" spans="1:2" ht="12.95" customHeight="1" x14ac:dyDescent="0.2">
      <c r="A902" s="20"/>
      <c r="B902" s="156"/>
    </row>
    <row r="903" spans="1:2" ht="12.95" customHeight="1" x14ac:dyDescent="0.2">
      <c r="A903" s="20"/>
      <c r="B903" s="156"/>
    </row>
    <row r="904" spans="1:2" ht="12.95" customHeight="1" x14ac:dyDescent="0.2">
      <c r="A904" s="20"/>
      <c r="B904" s="156"/>
    </row>
    <row r="905" spans="1:2" ht="12.95" customHeight="1" x14ac:dyDescent="0.2">
      <c r="A905" s="20"/>
      <c r="B905" s="156"/>
    </row>
    <row r="906" spans="1:2" ht="12.95" customHeight="1" x14ac:dyDescent="0.2">
      <c r="A906" s="20"/>
      <c r="B906" s="156"/>
    </row>
    <row r="907" spans="1:2" ht="12.95" customHeight="1" x14ac:dyDescent="0.2">
      <c r="A907" s="20"/>
      <c r="B907" s="156"/>
    </row>
    <row r="908" spans="1:2" ht="12.95" customHeight="1" x14ac:dyDescent="0.2">
      <c r="A908" s="20"/>
      <c r="B908" s="156"/>
    </row>
    <row r="909" spans="1:2" ht="12.95" customHeight="1" x14ac:dyDescent="0.2">
      <c r="A909" s="20"/>
      <c r="B909" s="156"/>
    </row>
    <row r="910" spans="1:2" ht="12.95" customHeight="1" x14ac:dyDescent="0.2">
      <c r="A910" s="20"/>
      <c r="B910" s="156"/>
    </row>
    <row r="911" spans="1:2" ht="12.95" customHeight="1" x14ac:dyDescent="0.2">
      <c r="A911" s="20"/>
      <c r="B911" s="156"/>
    </row>
    <row r="912" spans="1:2" ht="12.95" customHeight="1" x14ac:dyDescent="0.2">
      <c r="A912" s="20"/>
      <c r="B912" s="156"/>
    </row>
    <row r="913" spans="1:2" ht="12.95" customHeight="1" x14ac:dyDescent="0.2">
      <c r="A913" s="20"/>
      <c r="B913" s="156"/>
    </row>
    <row r="914" spans="1:2" ht="12.95" customHeight="1" x14ac:dyDescent="0.2">
      <c r="A914" s="20"/>
      <c r="B914" s="156"/>
    </row>
    <row r="915" spans="1:2" ht="12.95" customHeight="1" x14ac:dyDescent="0.2">
      <c r="A915" s="20"/>
      <c r="B915" s="156"/>
    </row>
    <row r="916" spans="1:2" ht="12.95" customHeight="1" x14ac:dyDescent="0.2">
      <c r="A916" s="20"/>
      <c r="B916" s="156"/>
    </row>
    <row r="917" spans="1:2" ht="12.95" customHeight="1" x14ac:dyDescent="0.2">
      <c r="A917" s="20"/>
      <c r="B917" s="156"/>
    </row>
    <row r="918" spans="1:2" ht="12.95" customHeight="1" x14ac:dyDescent="0.2">
      <c r="A918" s="20"/>
      <c r="B918" s="156"/>
    </row>
    <row r="919" spans="1:2" ht="12.95" customHeight="1" x14ac:dyDescent="0.2">
      <c r="A919" s="20"/>
      <c r="B919" s="156"/>
    </row>
    <row r="920" spans="1:2" ht="12.95" customHeight="1" x14ac:dyDescent="0.2">
      <c r="A920" s="20"/>
      <c r="B920" s="156"/>
    </row>
    <row r="921" spans="1:2" ht="12.95" customHeight="1" x14ac:dyDescent="0.2">
      <c r="A921" s="20"/>
      <c r="B921" s="156"/>
    </row>
    <row r="922" spans="1:2" ht="12.95" customHeight="1" x14ac:dyDescent="0.2">
      <c r="A922" s="20"/>
      <c r="B922" s="156"/>
    </row>
    <row r="923" spans="1:2" ht="12.95" customHeight="1" x14ac:dyDescent="0.2">
      <c r="A923" s="20"/>
      <c r="B923" s="156"/>
    </row>
    <row r="924" spans="1:2" ht="12.95" customHeight="1" x14ac:dyDescent="0.2">
      <c r="A924" s="20"/>
      <c r="B924" s="156"/>
    </row>
    <row r="925" spans="1:2" ht="12.95" customHeight="1" x14ac:dyDescent="0.2">
      <c r="A925" s="20"/>
      <c r="B925" s="156"/>
    </row>
    <row r="926" spans="1:2" ht="12.95" customHeight="1" x14ac:dyDescent="0.2">
      <c r="A926" s="20"/>
      <c r="B926" s="156"/>
    </row>
    <row r="927" spans="1:2" ht="12.95" customHeight="1" x14ac:dyDescent="0.2">
      <c r="A927" s="20"/>
      <c r="B927" s="156"/>
    </row>
    <row r="928" spans="1:2" ht="12.95" customHeight="1" x14ac:dyDescent="0.2">
      <c r="A928" s="20"/>
      <c r="B928" s="156"/>
    </row>
    <row r="929" spans="1:2" ht="12.95" customHeight="1" x14ac:dyDescent="0.2">
      <c r="A929" s="20"/>
      <c r="B929" s="156"/>
    </row>
    <row r="930" spans="1:2" ht="12.95" customHeight="1" x14ac:dyDescent="0.2">
      <c r="A930" s="20"/>
      <c r="B930" s="156"/>
    </row>
    <row r="931" spans="1:2" ht="12.95" customHeight="1" x14ac:dyDescent="0.2">
      <c r="A931" s="20"/>
      <c r="B931" s="156"/>
    </row>
    <row r="932" spans="1:2" ht="12.95" customHeight="1" x14ac:dyDescent="0.2">
      <c r="A932" s="20"/>
      <c r="B932" s="156"/>
    </row>
    <row r="933" spans="1:2" ht="12.95" customHeight="1" x14ac:dyDescent="0.2">
      <c r="A933" s="20"/>
      <c r="B933" s="156"/>
    </row>
    <row r="934" spans="1:2" ht="12.95" customHeight="1" x14ac:dyDescent="0.2">
      <c r="A934" s="20"/>
      <c r="B934" s="156"/>
    </row>
    <row r="935" spans="1:2" ht="12.95" customHeight="1" x14ac:dyDescent="0.2">
      <c r="A935" s="20"/>
      <c r="B935" s="156"/>
    </row>
    <row r="936" spans="1:2" ht="12.95" customHeight="1" x14ac:dyDescent="0.2">
      <c r="A936" s="20"/>
      <c r="B936" s="156"/>
    </row>
    <row r="937" spans="1:2" ht="12.95" customHeight="1" x14ac:dyDescent="0.2">
      <c r="A937" s="20"/>
      <c r="B937" s="156"/>
    </row>
    <row r="938" spans="1:2" ht="12.95" customHeight="1" x14ac:dyDescent="0.2">
      <c r="A938" s="20"/>
      <c r="B938" s="156"/>
    </row>
    <row r="939" spans="1:2" ht="12.95" customHeight="1" x14ac:dyDescent="0.2">
      <c r="A939" s="20"/>
      <c r="B939" s="156"/>
    </row>
    <row r="940" spans="1:2" ht="12.95" customHeight="1" x14ac:dyDescent="0.2">
      <c r="A940" s="20"/>
      <c r="B940" s="156"/>
    </row>
    <row r="941" spans="1:2" ht="12.95" customHeight="1" x14ac:dyDescent="0.2">
      <c r="A941" s="20"/>
      <c r="B941" s="156"/>
    </row>
    <row r="942" spans="1:2" ht="12.95" customHeight="1" x14ac:dyDescent="0.2">
      <c r="A942" s="20"/>
      <c r="B942" s="156"/>
    </row>
    <row r="943" spans="1:2" ht="12.95" customHeight="1" x14ac:dyDescent="0.2">
      <c r="A943" s="20"/>
      <c r="B943" s="156"/>
    </row>
    <row r="944" spans="1:2" ht="12.95" customHeight="1" x14ac:dyDescent="0.2">
      <c r="A944" s="20"/>
      <c r="B944" s="156"/>
    </row>
    <row r="945" spans="1:2" ht="12.95" customHeight="1" x14ac:dyDescent="0.2">
      <c r="A945" s="20"/>
      <c r="B945" s="156"/>
    </row>
    <row r="946" spans="1:2" ht="12.95" customHeight="1" x14ac:dyDescent="0.2">
      <c r="A946" s="20"/>
      <c r="B946" s="156"/>
    </row>
    <row r="947" spans="1:2" ht="12.95" customHeight="1" x14ac:dyDescent="0.2">
      <c r="A947" s="20"/>
      <c r="B947" s="156"/>
    </row>
    <row r="948" spans="1:2" ht="12.95" customHeight="1" x14ac:dyDescent="0.2">
      <c r="A948" s="20"/>
      <c r="B948" s="156"/>
    </row>
    <row r="949" spans="1:2" ht="12.95" customHeight="1" x14ac:dyDescent="0.2">
      <c r="A949" s="20"/>
      <c r="B949" s="156"/>
    </row>
    <row r="950" spans="1:2" ht="12.95" customHeight="1" x14ac:dyDescent="0.2">
      <c r="A950" s="20"/>
      <c r="B950" s="156"/>
    </row>
    <row r="951" spans="1:2" ht="12.95" customHeight="1" x14ac:dyDescent="0.2">
      <c r="A951" s="20"/>
      <c r="B951" s="156"/>
    </row>
    <row r="952" spans="1:2" ht="12.95" customHeight="1" x14ac:dyDescent="0.2">
      <c r="A952" s="20"/>
      <c r="B952" s="156"/>
    </row>
    <row r="953" spans="1:2" ht="12.95" customHeight="1" x14ac:dyDescent="0.2">
      <c r="A953" s="20"/>
      <c r="B953" s="156"/>
    </row>
    <row r="954" spans="1:2" ht="12.95" customHeight="1" x14ac:dyDescent="0.2">
      <c r="A954" s="20"/>
      <c r="B954" s="156"/>
    </row>
    <row r="955" spans="1:2" ht="12.95" customHeight="1" x14ac:dyDescent="0.2">
      <c r="A955" s="20"/>
      <c r="B955" s="156"/>
    </row>
    <row r="956" spans="1:2" ht="12.95" customHeight="1" x14ac:dyDescent="0.2">
      <c r="A956" s="20"/>
      <c r="B956" s="156"/>
    </row>
    <row r="957" spans="1:2" ht="12.95" customHeight="1" x14ac:dyDescent="0.2">
      <c r="A957" s="20"/>
      <c r="B957" s="156"/>
    </row>
    <row r="958" spans="1:2" ht="12.95" customHeight="1" x14ac:dyDescent="0.2">
      <c r="A958" s="20"/>
      <c r="B958" s="156"/>
    </row>
    <row r="959" spans="1:2" ht="12.95" customHeight="1" x14ac:dyDescent="0.2">
      <c r="A959" s="20"/>
      <c r="B959" s="156"/>
    </row>
    <row r="960" spans="1:2" ht="12.95" customHeight="1" x14ac:dyDescent="0.2">
      <c r="A960" s="20"/>
      <c r="B960" s="156"/>
    </row>
    <row r="961" spans="1:2" ht="12.95" customHeight="1" x14ac:dyDescent="0.2">
      <c r="A961" s="20"/>
      <c r="B961" s="156"/>
    </row>
    <row r="962" spans="1:2" ht="12.95" customHeight="1" x14ac:dyDescent="0.2">
      <c r="A962" s="20"/>
      <c r="B962" s="156"/>
    </row>
    <row r="963" spans="1:2" ht="12.95" customHeight="1" x14ac:dyDescent="0.2">
      <c r="A963" s="20"/>
      <c r="B963" s="156"/>
    </row>
    <row r="964" spans="1:2" ht="12.95" customHeight="1" x14ac:dyDescent="0.2">
      <c r="A964" s="20"/>
      <c r="B964" s="156"/>
    </row>
    <row r="965" spans="1:2" ht="12.95" customHeight="1" x14ac:dyDescent="0.2">
      <c r="A965" s="20"/>
      <c r="B965" s="156"/>
    </row>
    <row r="966" spans="1:2" ht="12.95" customHeight="1" x14ac:dyDescent="0.2">
      <c r="A966" s="20"/>
      <c r="B966" s="156"/>
    </row>
    <row r="967" spans="1:2" ht="12.95" customHeight="1" x14ac:dyDescent="0.2">
      <c r="A967" s="20"/>
      <c r="B967" s="156"/>
    </row>
    <row r="968" spans="1:2" ht="12.95" customHeight="1" x14ac:dyDescent="0.2">
      <c r="A968" s="20"/>
      <c r="B968" s="156"/>
    </row>
    <row r="969" spans="1:2" ht="12.95" customHeight="1" x14ac:dyDescent="0.2">
      <c r="A969" s="20"/>
      <c r="B969" s="156"/>
    </row>
    <row r="970" spans="1:2" ht="12.95" customHeight="1" x14ac:dyDescent="0.2">
      <c r="A970" s="20"/>
      <c r="B970" s="156"/>
    </row>
    <row r="971" spans="1:2" ht="12.95" customHeight="1" x14ac:dyDescent="0.2">
      <c r="A971" s="20"/>
      <c r="B971" s="156"/>
    </row>
    <row r="972" spans="1:2" ht="12.95" customHeight="1" x14ac:dyDescent="0.2">
      <c r="A972" s="20"/>
      <c r="B972" s="156"/>
    </row>
    <row r="973" spans="1:2" ht="12.95" customHeight="1" x14ac:dyDescent="0.2">
      <c r="A973" s="20"/>
      <c r="B973" s="156"/>
    </row>
    <row r="974" spans="1:2" ht="12.95" customHeight="1" x14ac:dyDescent="0.2">
      <c r="A974" s="20"/>
      <c r="B974" s="156"/>
    </row>
    <row r="975" spans="1:2" ht="12.95" customHeight="1" x14ac:dyDescent="0.2">
      <c r="A975" s="20"/>
      <c r="B975" s="156"/>
    </row>
    <row r="976" spans="1:2" ht="12.95" customHeight="1" x14ac:dyDescent="0.2">
      <c r="A976" s="20"/>
      <c r="B976" s="156"/>
    </row>
    <row r="977" spans="1:2" ht="12.95" customHeight="1" x14ac:dyDescent="0.2">
      <c r="A977" s="20"/>
      <c r="B977" s="156"/>
    </row>
    <row r="978" spans="1:2" ht="12.95" customHeight="1" x14ac:dyDescent="0.2">
      <c r="A978" s="20"/>
      <c r="B978" s="156"/>
    </row>
    <row r="979" spans="1:2" ht="12.95" customHeight="1" x14ac:dyDescent="0.2">
      <c r="A979" s="20"/>
      <c r="B979" s="156"/>
    </row>
    <row r="980" spans="1:2" ht="12.95" customHeight="1" x14ac:dyDescent="0.2">
      <c r="A980" s="20"/>
      <c r="B980" s="156"/>
    </row>
    <row r="981" spans="1:2" ht="12.95" customHeight="1" x14ac:dyDescent="0.2">
      <c r="A981" s="20"/>
      <c r="B981" s="156"/>
    </row>
    <row r="982" spans="1:2" ht="12.95" customHeight="1" x14ac:dyDescent="0.2">
      <c r="A982" s="20"/>
      <c r="B982" s="156"/>
    </row>
    <row r="983" spans="1:2" ht="12.95" customHeight="1" x14ac:dyDescent="0.2">
      <c r="A983" s="20"/>
      <c r="B983" s="156"/>
    </row>
    <row r="984" spans="1:2" ht="12.95" customHeight="1" x14ac:dyDescent="0.2">
      <c r="A984" s="20"/>
      <c r="B984" s="156"/>
    </row>
    <row r="985" spans="1:2" ht="12.95" customHeight="1" x14ac:dyDescent="0.2">
      <c r="A985" s="20"/>
      <c r="B985" s="156"/>
    </row>
    <row r="986" spans="1:2" ht="12.95" customHeight="1" x14ac:dyDescent="0.2">
      <c r="A986" s="20"/>
      <c r="B986" s="156"/>
    </row>
    <row r="987" spans="1:2" ht="12.95" customHeight="1" x14ac:dyDescent="0.2">
      <c r="A987" s="20"/>
      <c r="B987" s="156"/>
    </row>
    <row r="988" spans="1:2" ht="12.95" customHeight="1" x14ac:dyDescent="0.2">
      <c r="A988" s="20"/>
      <c r="B988" s="156"/>
    </row>
    <row r="989" spans="1:2" ht="12.95" customHeight="1" x14ac:dyDescent="0.2">
      <c r="A989" s="20"/>
      <c r="B989" s="156"/>
    </row>
    <row r="990" spans="1:2" ht="12.95" customHeight="1" x14ac:dyDescent="0.2">
      <c r="A990" s="20"/>
      <c r="B990" s="156"/>
    </row>
    <row r="991" spans="1:2" ht="12.95" customHeight="1" x14ac:dyDescent="0.2">
      <c r="A991" s="20"/>
      <c r="B991" s="156"/>
    </row>
    <row r="992" spans="1:2" ht="12.95" customHeight="1" x14ac:dyDescent="0.2">
      <c r="A992" s="20"/>
      <c r="B992" s="156"/>
    </row>
    <row r="993" spans="1:2" ht="12.95" customHeight="1" x14ac:dyDescent="0.2">
      <c r="A993" s="20"/>
      <c r="B993" s="156"/>
    </row>
    <row r="994" spans="1:2" ht="12.95" customHeight="1" x14ac:dyDescent="0.2">
      <c r="A994" s="20"/>
      <c r="B994" s="156"/>
    </row>
    <row r="995" spans="1:2" ht="12.95" customHeight="1" x14ac:dyDescent="0.2">
      <c r="A995" s="20"/>
      <c r="B995" s="156"/>
    </row>
    <row r="996" spans="1:2" ht="12.95" customHeight="1" x14ac:dyDescent="0.2">
      <c r="A996" s="20"/>
      <c r="B996" s="156"/>
    </row>
    <row r="997" spans="1:2" ht="12.95" customHeight="1" x14ac:dyDescent="0.2">
      <c r="A997" s="20"/>
      <c r="B997" s="156"/>
    </row>
    <row r="998" spans="1:2" ht="12.95" customHeight="1" x14ac:dyDescent="0.2">
      <c r="A998" s="20"/>
      <c r="B998" s="156"/>
    </row>
    <row r="999" spans="1:2" ht="12.95" customHeight="1" x14ac:dyDescent="0.2">
      <c r="A999" s="20"/>
      <c r="B999" s="156"/>
    </row>
    <row r="1000" spans="1:2" ht="12.95" customHeight="1" x14ac:dyDescent="0.2">
      <c r="A1000" s="20"/>
      <c r="B1000" s="156"/>
    </row>
    <row r="1001" spans="1:2" ht="12.95" customHeight="1" x14ac:dyDescent="0.2">
      <c r="A1001" s="20"/>
      <c r="B1001" s="156"/>
    </row>
    <row r="1002" spans="1:2" ht="12.95" customHeight="1" x14ac:dyDescent="0.2">
      <c r="A1002" s="20"/>
      <c r="B1002" s="156"/>
    </row>
    <row r="1003" spans="1:2" ht="12.95" customHeight="1" x14ac:dyDescent="0.2">
      <c r="A1003" s="20"/>
      <c r="B1003" s="156"/>
    </row>
    <row r="1004" spans="1:2" ht="12.95" customHeight="1" x14ac:dyDescent="0.2">
      <c r="A1004" s="20"/>
      <c r="B1004" s="156"/>
    </row>
    <row r="1005" spans="1:2" ht="12.95" customHeight="1" x14ac:dyDescent="0.2">
      <c r="A1005" s="20"/>
      <c r="B1005" s="156"/>
    </row>
    <row r="1006" spans="1:2" ht="12.95" customHeight="1" x14ac:dyDescent="0.2">
      <c r="A1006" s="20"/>
      <c r="B1006" s="156"/>
    </row>
    <row r="1007" spans="1:2" ht="12.95" customHeight="1" x14ac:dyDescent="0.2">
      <c r="A1007" s="20"/>
      <c r="B1007" s="156"/>
    </row>
    <row r="1008" spans="1:2" ht="12.95" customHeight="1" x14ac:dyDescent="0.2">
      <c r="A1008" s="20"/>
      <c r="B1008" s="156"/>
    </row>
    <row r="1009" spans="2:2" ht="12.95" customHeight="1" x14ac:dyDescent="0.2">
      <c r="B1009" s="156"/>
    </row>
    <row r="1010" spans="2:2" ht="12.95" customHeight="1" x14ac:dyDescent="0.2">
      <c r="B1010" s="156"/>
    </row>
    <row r="1011" spans="2:2" ht="12.95" customHeight="1" x14ac:dyDescent="0.2">
      <c r="B1011" s="156"/>
    </row>
    <row r="1012" spans="2:2" ht="12.95" customHeight="1" x14ac:dyDescent="0.2">
      <c r="B1012" s="156"/>
    </row>
    <row r="1013" spans="2:2" ht="12.95" customHeight="1" x14ac:dyDescent="0.2">
      <c r="B1013" s="156"/>
    </row>
    <row r="1014" spans="2:2" ht="12.95" customHeight="1" x14ac:dyDescent="0.2">
      <c r="B1014" s="156"/>
    </row>
    <row r="1015" spans="2:2" ht="12.95" customHeight="1" x14ac:dyDescent="0.2">
      <c r="B1015" s="156"/>
    </row>
    <row r="1016" spans="2:2" ht="12.95" customHeight="1" x14ac:dyDescent="0.2">
      <c r="B1016" s="156"/>
    </row>
    <row r="1017" spans="2:2" ht="12.95" customHeight="1" x14ac:dyDescent="0.2">
      <c r="B1017" s="156"/>
    </row>
    <row r="1018" spans="2:2" ht="12.95" customHeight="1" x14ac:dyDescent="0.2">
      <c r="B1018" s="156"/>
    </row>
    <row r="1019" spans="2:2" ht="12.95" customHeight="1" x14ac:dyDescent="0.2">
      <c r="B1019" s="156"/>
    </row>
    <row r="1020" spans="2:2" ht="12.95" customHeight="1" x14ac:dyDescent="0.2">
      <c r="B1020" s="156"/>
    </row>
    <row r="1021" spans="2:2" ht="12.95" customHeight="1" x14ac:dyDescent="0.2">
      <c r="B1021" s="156"/>
    </row>
    <row r="1022" spans="2:2" ht="12.95" customHeight="1" x14ac:dyDescent="0.2">
      <c r="B1022" s="156"/>
    </row>
    <row r="1023" spans="2:2" ht="12.95" customHeight="1" x14ac:dyDescent="0.2">
      <c r="B1023" s="156"/>
    </row>
    <row r="1024" spans="2:2" ht="12.95" customHeight="1" x14ac:dyDescent="0.2">
      <c r="B1024" s="156"/>
    </row>
    <row r="1025" spans="2:2" ht="12.95" customHeight="1" x14ac:dyDescent="0.2">
      <c r="B1025" s="156"/>
    </row>
    <row r="1026" spans="2:2" ht="12.95" customHeight="1" x14ac:dyDescent="0.2">
      <c r="B1026" s="156"/>
    </row>
    <row r="1027" spans="2:2" ht="12.95" customHeight="1" x14ac:dyDescent="0.2">
      <c r="B1027" s="156"/>
    </row>
    <row r="1028" spans="2:2" ht="12.95" customHeight="1" x14ac:dyDescent="0.2">
      <c r="B1028" s="156"/>
    </row>
    <row r="1029" spans="2:2" ht="12.95" customHeight="1" x14ac:dyDescent="0.2">
      <c r="B1029" s="156"/>
    </row>
    <row r="1030" spans="2:2" ht="12.95" customHeight="1" x14ac:dyDescent="0.2">
      <c r="B1030" s="156"/>
    </row>
    <row r="1031" spans="2:2" ht="12.95" customHeight="1" x14ac:dyDescent="0.2">
      <c r="B1031" s="156"/>
    </row>
    <row r="1032" spans="2:2" ht="12.95" customHeight="1" x14ac:dyDescent="0.2">
      <c r="B1032" s="156"/>
    </row>
    <row r="1033" spans="2:2" ht="12.95" customHeight="1" x14ac:dyDescent="0.2">
      <c r="B1033" s="156"/>
    </row>
    <row r="1034" spans="2:2" ht="12.95" customHeight="1" x14ac:dyDescent="0.2">
      <c r="B1034" s="156"/>
    </row>
    <row r="1035" spans="2:2" ht="12.95" customHeight="1" x14ac:dyDescent="0.2">
      <c r="B1035" s="156"/>
    </row>
    <row r="1036" spans="2:2" ht="12.95" customHeight="1" x14ac:dyDescent="0.2">
      <c r="B1036" s="156"/>
    </row>
    <row r="1037" spans="2:2" ht="12.95" customHeight="1" x14ac:dyDescent="0.2">
      <c r="B1037" s="156"/>
    </row>
    <row r="1038" spans="2:2" ht="12.95" customHeight="1" x14ac:dyDescent="0.2">
      <c r="B1038" s="156"/>
    </row>
    <row r="1039" spans="2:2" ht="12.95" customHeight="1" x14ac:dyDescent="0.2">
      <c r="B1039" s="156"/>
    </row>
    <row r="1040" spans="2:2" ht="12.95" customHeight="1" x14ac:dyDescent="0.2">
      <c r="B1040" s="156"/>
    </row>
    <row r="1041" spans="2:2" ht="12.95" customHeight="1" x14ac:dyDescent="0.2">
      <c r="B1041" s="156"/>
    </row>
    <row r="1042" spans="2:2" ht="12.95" customHeight="1" x14ac:dyDescent="0.2">
      <c r="B1042" s="156"/>
    </row>
    <row r="1043" spans="2:2" ht="12.95" customHeight="1" x14ac:dyDescent="0.2">
      <c r="B1043" s="156"/>
    </row>
    <row r="1044" spans="2:2" ht="12.95" customHeight="1" x14ac:dyDescent="0.2">
      <c r="B1044" s="156"/>
    </row>
    <row r="1045" spans="2:2" ht="12.95" customHeight="1" x14ac:dyDescent="0.2">
      <c r="B1045" s="156"/>
    </row>
    <row r="1046" spans="2:2" ht="12.95" customHeight="1" x14ac:dyDescent="0.2">
      <c r="B1046" s="156"/>
    </row>
    <row r="1047" spans="2:2" ht="12.95" customHeight="1" x14ac:dyDescent="0.2">
      <c r="B1047" s="156"/>
    </row>
    <row r="1048" spans="2:2" ht="12.95" customHeight="1" x14ac:dyDescent="0.2">
      <c r="B1048" s="156"/>
    </row>
    <row r="1049" spans="2:2" ht="12.95" customHeight="1" x14ac:dyDescent="0.2">
      <c r="B1049" s="156"/>
    </row>
    <row r="1050" spans="2:2" ht="12.95" customHeight="1" x14ac:dyDescent="0.2">
      <c r="B1050" s="156"/>
    </row>
    <row r="1051" spans="2:2" ht="12.95" customHeight="1" x14ac:dyDescent="0.2">
      <c r="B1051" s="156"/>
    </row>
    <row r="1052" spans="2:2" ht="12.95" customHeight="1" x14ac:dyDescent="0.2">
      <c r="B1052" s="156"/>
    </row>
    <row r="1053" spans="2:2" ht="12.95" customHeight="1" x14ac:dyDescent="0.2">
      <c r="B1053" s="156"/>
    </row>
    <row r="1054" spans="2:2" ht="12.95" customHeight="1" x14ac:dyDescent="0.2">
      <c r="B1054" s="156"/>
    </row>
    <row r="1055" spans="2:2" ht="12.95" customHeight="1" x14ac:dyDescent="0.2">
      <c r="B1055" s="156"/>
    </row>
    <row r="1056" spans="2:2" ht="12.95" customHeight="1" x14ac:dyDescent="0.2">
      <c r="B1056" s="156"/>
    </row>
    <row r="1057" spans="2:2" ht="12.95" customHeight="1" x14ac:dyDescent="0.2">
      <c r="B1057" s="156"/>
    </row>
    <row r="1058" spans="2:2" ht="12.95" customHeight="1" x14ac:dyDescent="0.2">
      <c r="B1058" s="156"/>
    </row>
    <row r="1059" spans="2:2" ht="12.95" customHeight="1" x14ac:dyDescent="0.2">
      <c r="B1059" s="156"/>
    </row>
    <row r="1060" spans="2:2" ht="12.95" customHeight="1" x14ac:dyDescent="0.2">
      <c r="B1060" s="156"/>
    </row>
    <row r="1061" spans="2:2" ht="12.95" customHeight="1" x14ac:dyDescent="0.2">
      <c r="B1061" s="156"/>
    </row>
    <row r="1062" spans="2:2" ht="12.95" customHeight="1" x14ac:dyDescent="0.2">
      <c r="B1062" s="156"/>
    </row>
    <row r="1063" spans="2:2" ht="12.95" customHeight="1" x14ac:dyDescent="0.2">
      <c r="B1063" s="156"/>
    </row>
    <row r="1064" spans="2:2" ht="12.95" customHeight="1" x14ac:dyDescent="0.2">
      <c r="B1064" s="156"/>
    </row>
    <row r="1065" spans="2:2" ht="12.95" customHeight="1" x14ac:dyDescent="0.2">
      <c r="B1065" s="156"/>
    </row>
    <row r="1066" spans="2:2" ht="12.95" customHeight="1" x14ac:dyDescent="0.2">
      <c r="B1066" s="156"/>
    </row>
    <row r="1067" spans="2:2" ht="12.95" customHeight="1" x14ac:dyDescent="0.2">
      <c r="B1067" s="156"/>
    </row>
    <row r="1068" spans="2:2" ht="12.95" customHeight="1" x14ac:dyDescent="0.2">
      <c r="B1068" s="156"/>
    </row>
    <row r="1069" spans="2:2" ht="12.95" customHeight="1" x14ac:dyDescent="0.2">
      <c r="B1069" s="156"/>
    </row>
    <row r="1070" spans="2:2" ht="12.95" customHeight="1" x14ac:dyDescent="0.2">
      <c r="B1070" s="156"/>
    </row>
    <row r="1071" spans="2:2" ht="12.95" customHeight="1" x14ac:dyDescent="0.2">
      <c r="B1071" s="156"/>
    </row>
    <row r="1072" spans="2:2" ht="12.95" customHeight="1" x14ac:dyDescent="0.2">
      <c r="B1072" s="156"/>
    </row>
    <row r="1073" spans="2:2" ht="12.95" customHeight="1" x14ac:dyDescent="0.2">
      <c r="B1073" s="156"/>
    </row>
    <row r="1074" spans="2:2" ht="12.95" customHeight="1" x14ac:dyDescent="0.2">
      <c r="B1074" s="156"/>
    </row>
    <row r="1075" spans="2:2" ht="12.95" customHeight="1" x14ac:dyDescent="0.2">
      <c r="B1075" s="156"/>
    </row>
    <row r="1076" spans="2:2" ht="12.95" customHeight="1" x14ac:dyDescent="0.2">
      <c r="B1076" s="156"/>
    </row>
    <row r="1077" spans="2:2" ht="12.95" customHeight="1" x14ac:dyDescent="0.2">
      <c r="B1077" s="156"/>
    </row>
    <row r="1078" spans="2:2" ht="12.95" customHeight="1" x14ac:dyDescent="0.2">
      <c r="B1078" s="156"/>
    </row>
    <row r="1079" spans="2:2" ht="12.95" customHeight="1" x14ac:dyDescent="0.2">
      <c r="B1079" s="156"/>
    </row>
    <row r="1080" spans="2:2" ht="12.95" customHeight="1" x14ac:dyDescent="0.2">
      <c r="B1080" s="156"/>
    </row>
    <row r="1081" spans="2:2" ht="12.95" customHeight="1" x14ac:dyDescent="0.2">
      <c r="B1081" s="156"/>
    </row>
    <row r="1082" spans="2:2" ht="12.95" customHeight="1" x14ac:dyDescent="0.2">
      <c r="B1082" s="156"/>
    </row>
    <row r="1083" spans="2:2" ht="12.95" customHeight="1" x14ac:dyDescent="0.2">
      <c r="B1083" s="156"/>
    </row>
    <row r="1084" spans="2:2" ht="12.95" customHeight="1" x14ac:dyDescent="0.2">
      <c r="B1084" s="156"/>
    </row>
    <row r="1085" spans="2:2" ht="12.95" customHeight="1" x14ac:dyDescent="0.2">
      <c r="B1085" s="156"/>
    </row>
    <row r="1086" spans="2:2" ht="12.95" customHeight="1" x14ac:dyDescent="0.2">
      <c r="B1086" s="156"/>
    </row>
    <row r="1087" spans="2:2" ht="12.95" customHeight="1" x14ac:dyDescent="0.2">
      <c r="B1087" s="156"/>
    </row>
    <row r="1088" spans="2:2" ht="12.95" customHeight="1" x14ac:dyDescent="0.2">
      <c r="B1088" s="156"/>
    </row>
    <row r="1089" spans="2:2" ht="12.95" customHeight="1" x14ac:dyDescent="0.2">
      <c r="B1089" s="156"/>
    </row>
    <row r="1090" spans="2:2" ht="12.95" customHeight="1" x14ac:dyDescent="0.2">
      <c r="B1090" s="156"/>
    </row>
    <row r="1091" spans="2:2" ht="12.95" customHeight="1" x14ac:dyDescent="0.2">
      <c r="B1091" s="156"/>
    </row>
    <row r="1092" spans="2:2" ht="12.95" customHeight="1" x14ac:dyDescent="0.2">
      <c r="B1092" s="156"/>
    </row>
    <row r="1093" spans="2:2" ht="12.95" customHeight="1" x14ac:dyDescent="0.2">
      <c r="B1093" s="156"/>
    </row>
    <row r="1094" spans="2:2" ht="12.95" customHeight="1" x14ac:dyDescent="0.2">
      <c r="B1094" s="156"/>
    </row>
    <row r="1095" spans="2:2" ht="12.95" customHeight="1" x14ac:dyDescent="0.2">
      <c r="B1095" s="156"/>
    </row>
    <row r="1096" spans="2:2" ht="12.95" customHeight="1" x14ac:dyDescent="0.2">
      <c r="B1096" s="156"/>
    </row>
    <row r="1097" spans="2:2" ht="12.95" customHeight="1" x14ac:dyDescent="0.2">
      <c r="B1097" s="156"/>
    </row>
    <row r="1098" spans="2:2" ht="12.95" customHeight="1" x14ac:dyDescent="0.2">
      <c r="B1098" s="156"/>
    </row>
    <row r="1099" spans="2:2" ht="12.95" customHeight="1" x14ac:dyDescent="0.2">
      <c r="B1099" s="156"/>
    </row>
    <row r="1100" spans="2:2" ht="12.95" customHeight="1" x14ac:dyDescent="0.2">
      <c r="B1100" s="156"/>
    </row>
    <row r="1101" spans="2:2" ht="12.95" customHeight="1" x14ac:dyDescent="0.2">
      <c r="B1101" s="156"/>
    </row>
    <row r="1102" spans="2:2" ht="12.95" customHeight="1" x14ac:dyDescent="0.2">
      <c r="B1102" s="156"/>
    </row>
    <row r="1103" spans="2:2" ht="12.95" customHeight="1" x14ac:dyDescent="0.2">
      <c r="B1103" s="156"/>
    </row>
    <row r="1104" spans="2:2" ht="12.95" customHeight="1" x14ac:dyDescent="0.2">
      <c r="B1104" s="156"/>
    </row>
    <row r="1105" spans="2:2" ht="12.95" customHeight="1" x14ac:dyDescent="0.2">
      <c r="B1105" s="156"/>
    </row>
    <row r="1106" spans="2:2" ht="12.95" customHeight="1" x14ac:dyDescent="0.2">
      <c r="B1106" s="156"/>
    </row>
    <row r="1107" spans="2:2" ht="12.95" customHeight="1" x14ac:dyDescent="0.2">
      <c r="B1107" s="156"/>
    </row>
    <row r="1108" spans="2:2" ht="12.95" customHeight="1" x14ac:dyDescent="0.2">
      <c r="B1108" s="156"/>
    </row>
    <row r="1109" spans="2:2" ht="12.95" customHeight="1" x14ac:dyDescent="0.2">
      <c r="B1109" s="156"/>
    </row>
    <row r="1110" spans="2:2" ht="12.95" customHeight="1" x14ac:dyDescent="0.2">
      <c r="B1110" s="156"/>
    </row>
    <row r="1111" spans="2:2" ht="12.95" customHeight="1" x14ac:dyDescent="0.2">
      <c r="B1111" s="156"/>
    </row>
    <row r="1112" spans="2:2" ht="12.95" customHeight="1" x14ac:dyDescent="0.2">
      <c r="B1112" s="156"/>
    </row>
    <row r="1113" spans="2:2" ht="12.95" customHeight="1" x14ac:dyDescent="0.2">
      <c r="B1113" s="156"/>
    </row>
    <row r="1114" spans="2:2" ht="12.95" customHeight="1" x14ac:dyDescent="0.2">
      <c r="B1114" s="156"/>
    </row>
    <row r="1115" spans="2:2" ht="12.95" customHeight="1" x14ac:dyDescent="0.2">
      <c r="B1115" s="156"/>
    </row>
    <row r="1116" spans="2:2" ht="12.95" customHeight="1" x14ac:dyDescent="0.2">
      <c r="B1116" s="156"/>
    </row>
    <row r="1117" spans="2:2" ht="12.95" customHeight="1" x14ac:dyDescent="0.2">
      <c r="B1117" s="156"/>
    </row>
    <row r="1118" spans="2:2" ht="12.95" customHeight="1" x14ac:dyDescent="0.2">
      <c r="B1118" s="156"/>
    </row>
    <row r="1119" spans="2:2" ht="12.95" customHeight="1" x14ac:dyDescent="0.2">
      <c r="B1119" s="156"/>
    </row>
    <row r="1120" spans="2:2" ht="12.95" customHeight="1" x14ac:dyDescent="0.2">
      <c r="B1120" s="156"/>
    </row>
    <row r="1121" spans="2:2" ht="12.95" customHeight="1" x14ac:dyDescent="0.2">
      <c r="B1121" s="156"/>
    </row>
    <row r="1122" spans="2:2" ht="12.95" customHeight="1" x14ac:dyDescent="0.2">
      <c r="B1122" s="156"/>
    </row>
    <row r="1123" spans="2:2" ht="12.95" customHeight="1" x14ac:dyDescent="0.2">
      <c r="B1123" s="156"/>
    </row>
    <row r="1124" spans="2:2" ht="12.95" customHeight="1" x14ac:dyDescent="0.2">
      <c r="B1124" s="156"/>
    </row>
    <row r="1125" spans="2:2" ht="12.95" customHeight="1" x14ac:dyDescent="0.2">
      <c r="B1125" s="156"/>
    </row>
    <row r="1126" spans="2:2" ht="12.95" customHeight="1" x14ac:dyDescent="0.2">
      <c r="B1126" s="156"/>
    </row>
    <row r="1127" spans="2:2" ht="12.95" customHeight="1" x14ac:dyDescent="0.2">
      <c r="B1127" s="156"/>
    </row>
    <row r="1128" spans="2:2" ht="12.95" customHeight="1" x14ac:dyDescent="0.2">
      <c r="B1128" s="156"/>
    </row>
    <row r="1129" spans="2:2" ht="12.95" customHeight="1" x14ac:dyDescent="0.2">
      <c r="B1129" s="156"/>
    </row>
    <row r="1130" spans="2:2" ht="12.95" customHeight="1" x14ac:dyDescent="0.2">
      <c r="B1130" s="156"/>
    </row>
    <row r="1131" spans="2:2" ht="12.95" customHeight="1" x14ac:dyDescent="0.2">
      <c r="B1131" s="156"/>
    </row>
    <row r="1132" spans="2:2" ht="12.95" customHeight="1" x14ac:dyDescent="0.2">
      <c r="B1132" s="156"/>
    </row>
    <row r="1133" spans="2:2" ht="12.95" customHeight="1" x14ac:dyDescent="0.2">
      <c r="B1133" s="156"/>
    </row>
    <row r="1134" spans="2:2" ht="12.95" customHeight="1" x14ac:dyDescent="0.2">
      <c r="B1134" s="156"/>
    </row>
    <row r="1135" spans="2:2" ht="12.95" customHeight="1" x14ac:dyDescent="0.2">
      <c r="B1135" s="156"/>
    </row>
    <row r="1136" spans="2:2" ht="12.95" customHeight="1" x14ac:dyDescent="0.2">
      <c r="B1136" s="156"/>
    </row>
    <row r="1137" spans="2:2" ht="12.95" customHeight="1" x14ac:dyDescent="0.2">
      <c r="B1137" s="156"/>
    </row>
    <row r="1138" spans="2:2" ht="12.95" customHeight="1" x14ac:dyDescent="0.2">
      <c r="B1138" s="156"/>
    </row>
    <row r="1139" spans="2:2" ht="12.95" customHeight="1" x14ac:dyDescent="0.2">
      <c r="B1139" s="156"/>
    </row>
    <row r="1140" spans="2:2" ht="12.95" customHeight="1" x14ac:dyDescent="0.2">
      <c r="B1140" s="156"/>
    </row>
    <row r="1141" spans="2:2" ht="12.95" customHeight="1" x14ac:dyDescent="0.2">
      <c r="B1141" s="156"/>
    </row>
    <row r="1142" spans="2:2" ht="12.95" customHeight="1" x14ac:dyDescent="0.2">
      <c r="B1142" s="156"/>
    </row>
    <row r="1143" spans="2:2" ht="12.95" customHeight="1" x14ac:dyDescent="0.2">
      <c r="B1143" s="156"/>
    </row>
    <row r="1144" spans="2:2" ht="12.95" customHeight="1" x14ac:dyDescent="0.2">
      <c r="B1144" s="156"/>
    </row>
    <row r="1145" spans="2:2" ht="12.95" customHeight="1" x14ac:dyDescent="0.2">
      <c r="B1145" s="156"/>
    </row>
    <row r="1146" spans="2:2" ht="12.95" customHeight="1" x14ac:dyDescent="0.2">
      <c r="B1146" s="156"/>
    </row>
    <row r="1147" spans="2:2" ht="12.95" customHeight="1" x14ac:dyDescent="0.2">
      <c r="B1147" s="156"/>
    </row>
    <row r="1148" spans="2:2" ht="12.95" customHeight="1" x14ac:dyDescent="0.2">
      <c r="B1148" s="156"/>
    </row>
    <row r="1149" spans="2:2" ht="12.95" customHeight="1" x14ac:dyDescent="0.2">
      <c r="B1149" s="156"/>
    </row>
    <row r="1150" spans="2:2" ht="12.95" customHeight="1" x14ac:dyDescent="0.2">
      <c r="B1150" s="156"/>
    </row>
    <row r="1151" spans="2:2" ht="12.95" customHeight="1" x14ac:dyDescent="0.2">
      <c r="B1151" s="156"/>
    </row>
    <row r="1152" spans="2:2" ht="12.95" customHeight="1" x14ac:dyDescent="0.2">
      <c r="B1152" s="156"/>
    </row>
    <row r="1153" spans="2:2" ht="12.95" customHeight="1" x14ac:dyDescent="0.2">
      <c r="B1153" s="156"/>
    </row>
    <row r="1154" spans="2:2" ht="12.95" customHeight="1" x14ac:dyDescent="0.2">
      <c r="B1154" s="156"/>
    </row>
    <row r="1155" spans="2:2" ht="12.95" customHeight="1" x14ac:dyDescent="0.2">
      <c r="B1155" s="156"/>
    </row>
    <row r="1156" spans="2:2" ht="12.95" customHeight="1" x14ac:dyDescent="0.2">
      <c r="B1156" s="156"/>
    </row>
    <row r="1157" spans="2:2" ht="12.95" customHeight="1" x14ac:dyDescent="0.2">
      <c r="B1157" s="156"/>
    </row>
    <row r="1158" spans="2:2" ht="12.95" customHeight="1" x14ac:dyDescent="0.2">
      <c r="B1158" s="156"/>
    </row>
    <row r="1159" spans="2:2" ht="12.95" customHeight="1" x14ac:dyDescent="0.2">
      <c r="B1159" s="156"/>
    </row>
    <row r="1160" spans="2:2" ht="12.95" customHeight="1" x14ac:dyDescent="0.2">
      <c r="B1160" s="156"/>
    </row>
    <row r="1161" spans="2:2" ht="12.95" customHeight="1" x14ac:dyDescent="0.2">
      <c r="B1161" s="156"/>
    </row>
    <row r="1162" spans="2:2" ht="12.95" customHeight="1" x14ac:dyDescent="0.2">
      <c r="B1162" s="156"/>
    </row>
    <row r="1163" spans="2:2" ht="12.95" customHeight="1" x14ac:dyDescent="0.2">
      <c r="B1163" s="156"/>
    </row>
    <row r="1164" spans="2:2" ht="12.95" customHeight="1" x14ac:dyDescent="0.2">
      <c r="B1164" s="156"/>
    </row>
    <row r="1165" spans="2:2" ht="12.95" customHeight="1" x14ac:dyDescent="0.2">
      <c r="B1165" s="156"/>
    </row>
    <row r="1166" spans="2:2" ht="12.95" customHeight="1" x14ac:dyDescent="0.2">
      <c r="B1166" s="156"/>
    </row>
    <row r="1167" spans="2:2" ht="12.95" customHeight="1" x14ac:dyDescent="0.2">
      <c r="B1167" s="156"/>
    </row>
    <row r="1168" spans="2:2" ht="12.95" customHeight="1" x14ac:dyDescent="0.2">
      <c r="B1168" s="156"/>
    </row>
    <row r="1169" spans="2:2" ht="12.95" customHeight="1" x14ac:dyDescent="0.2">
      <c r="B1169" s="156"/>
    </row>
    <row r="1170" spans="2:2" ht="12.95" customHeight="1" x14ac:dyDescent="0.2">
      <c r="B1170" s="156"/>
    </row>
    <row r="1171" spans="2:2" ht="12.95" customHeight="1" x14ac:dyDescent="0.2">
      <c r="B1171" s="156"/>
    </row>
    <row r="1172" spans="2:2" ht="12.95" customHeight="1" x14ac:dyDescent="0.2">
      <c r="B1172" s="156"/>
    </row>
    <row r="1173" spans="2:2" ht="12.95" customHeight="1" x14ac:dyDescent="0.2">
      <c r="B1173" s="156"/>
    </row>
    <row r="1174" spans="2:2" ht="12.95" customHeight="1" x14ac:dyDescent="0.2">
      <c r="B1174" s="156"/>
    </row>
    <row r="1175" spans="2:2" ht="12.95" customHeight="1" x14ac:dyDescent="0.2">
      <c r="B1175" s="156"/>
    </row>
    <row r="1176" spans="2:2" ht="12.95" customHeight="1" x14ac:dyDescent="0.2">
      <c r="B1176" s="156"/>
    </row>
    <row r="1177" spans="2:2" ht="12.95" customHeight="1" x14ac:dyDescent="0.2">
      <c r="B1177" s="156"/>
    </row>
    <row r="1178" spans="2:2" ht="12.95" customHeight="1" x14ac:dyDescent="0.2">
      <c r="B1178" s="156"/>
    </row>
    <row r="1179" spans="2:2" ht="12.95" customHeight="1" x14ac:dyDescent="0.2">
      <c r="B1179" s="156"/>
    </row>
    <row r="1180" spans="2:2" ht="12.95" customHeight="1" x14ac:dyDescent="0.2">
      <c r="B1180" s="156"/>
    </row>
    <row r="1181" spans="2:2" ht="12.95" customHeight="1" x14ac:dyDescent="0.2">
      <c r="B1181" s="156"/>
    </row>
    <row r="1182" spans="2:2" ht="12.95" customHeight="1" x14ac:dyDescent="0.2">
      <c r="B1182" s="156"/>
    </row>
    <row r="1183" spans="2:2" ht="12.95" customHeight="1" x14ac:dyDescent="0.2">
      <c r="B1183" s="156"/>
    </row>
    <row r="1184" spans="2:2" ht="12.95" customHeight="1" x14ac:dyDescent="0.2">
      <c r="B1184" s="156"/>
    </row>
    <row r="1185" spans="2:2" ht="12.95" customHeight="1" x14ac:dyDescent="0.2">
      <c r="B1185" s="156"/>
    </row>
    <row r="1186" spans="2:2" ht="12.95" customHeight="1" x14ac:dyDescent="0.2">
      <c r="B1186" s="156"/>
    </row>
    <row r="1187" spans="2:2" ht="12.95" customHeight="1" x14ac:dyDescent="0.2">
      <c r="B1187" s="156"/>
    </row>
    <row r="1188" spans="2:2" ht="12.95" customHeight="1" x14ac:dyDescent="0.2">
      <c r="B1188" s="156"/>
    </row>
    <row r="1189" spans="2:2" ht="12.95" customHeight="1" x14ac:dyDescent="0.2">
      <c r="B1189" s="156"/>
    </row>
    <row r="1190" spans="2:2" ht="12.95" customHeight="1" x14ac:dyDescent="0.2">
      <c r="B1190" s="156"/>
    </row>
    <row r="1191" spans="2:2" ht="12.95" customHeight="1" x14ac:dyDescent="0.2">
      <c r="B1191" s="156"/>
    </row>
    <row r="1192" spans="2:2" ht="12.95" customHeight="1" x14ac:dyDescent="0.2">
      <c r="B1192" s="156"/>
    </row>
    <row r="1193" spans="2:2" ht="12.95" customHeight="1" x14ac:dyDescent="0.2">
      <c r="B1193" s="156"/>
    </row>
    <row r="1194" spans="2:2" ht="12.95" customHeight="1" x14ac:dyDescent="0.2">
      <c r="B1194" s="156"/>
    </row>
    <row r="1195" spans="2:2" ht="12.95" customHeight="1" x14ac:dyDescent="0.2">
      <c r="B1195" s="156"/>
    </row>
    <row r="1196" spans="2:2" ht="12.95" customHeight="1" x14ac:dyDescent="0.2">
      <c r="B1196" s="156"/>
    </row>
    <row r="1197" spans="2:2" ht="12.95" customHeight="1" x14ac:dyDescent="0.2">
      <c r="B1197" s="156"/>
    </row>
    <row r="1198" spans="2:2" ht="12.95" customHeight="1" x14ac:dyDescent="0.2">
      <c r="B1198" s="156"/>
    </row>
    <row r="1199" spans="2:2" ht="12.95" customHeight="1" x14ac:dyDescent="0.2">
      <c r="B1199" s="156"/>
    </row>
    <row r="1200" spans="2:2" ht="12.95" customHeight="1" x14ac:dyDescent="0.2">
      <c r="B1200" s="156"/>
    </row>
    <row r="1201" spans="2:2" ht="12.95" customHeight="1" x14ac:dyDescent="0.2">
      <c r="B1201" s="156"/>
    </row>
    <row r="1202" spans="2:2" ht="12.95" customHeight="1" x14ac:dyDescent="0.2">
      <c r="B1202" s="156"/>
    </row>
    <row r="1203" spans="2:2" ht="12.95" customHeight="1" x14ac:dyDescent="0.2">
      <c r="B1203" s="156"/>
    </row>
    <row r="1204" spans="2:2" ht="12.95" customHeight="1" x14ac:dyDescent="0.2">
      <c r="B1204" s="156"/>
    </row>
    <row r="1205" spans="2:2" ht="12.95" customHeight="1" x14ac:dyDescent="0.2">
      <c r="B1205" s="156"/>
    </row>
    <row r="1206" spans="2:2" ht="12.95" customHeight="1" x14ac:dyDescent="0.2">
      <c r="B1206" s="156"/>
    </row>
    <row r="1207" spans="2:2" ht="12.95" customHeight="1" x14ac:dyDescent="0.2">
      <c r="B1207" s="156"/>
    </row>
    <row r="1208" spans="2:2" ht="12.95" customHeight="1" x14ac:dyDescent="0.2">
      <c r="B1208" s="156"/>
    </row>
    <row r="1209" spans="2:2" ht="12.95" customHeight="1" x14ac:dyDescent="0.2">
      <c r="B1209" s="156"/>
    </row>
    <row r="1210" spans="2:2" ht="12.95" customHeight="1" x14ac:dyDescent="0.2">
      <c r="B1210" s="156"/>
    </row>
    <row r="1211" spans="2:2" ht="12.95" customHeight="1" x14ac:dyDescent="0.2">
      <c r="B1211" s="156"/>
    </row>
    <row r="1212" spans="2:2" ht="12.95" customHeight="1" x14ac:dyDescent="0.2">
      <c r="B1212" s="156"/>
    </row>
    <row r="1213" spans="2:2" ht="12.95" customHeight="1" x14ac:dyDescent="0.2">
      <c r="B1213" s="156"/>
    </row>
    <row r="1214" spans="2:2" ht="12.95" customHeight="1" x14ac:dyDescent="0.2">
      <c r="B1214" s="156"/>
    </row>
    <row r="1215" spans="2:2" ht="12.95" customHeight="1" x14ac:dyDescent="0.2">
      <c r="B1215" s="156"/>
    </row>
    <row r="1216" spans="2:2" ht="12.95" customHeight="1" x14ac:dyDescent="0.2">
      <c r="B1216" s="156"/>
    </row>
    <row r="1217" spans="2:2" ht="12.95" customHeight="1" x14ac:dyDescent="0.2">
      <c r="B1217" s="156"/>
    </row>
    <row r="1218" spans="2:2" ht="12.95" customHeight="1" x14ac:dyDescent="0.2">
      <c r="B1218" s="156"/>
    </row>
    <row r="1219" spans="2:2" ht="12.95" customHeight="1" x14ac:dyDescent="0.2">
      <c r="B1219" s="156"/>
    </row>
    <row r="1220" spans="2:2" ht="12.95" customHeight="1" x14ac:dyDescent="0.2">
      <c r="B1220" s="156"/>
    </row>
    <row r="1221" spans="2:2" ht="12.95" customHeight="1" x14ac:dyDescent="0.2">
      <c r="B1221" s="156"/>
    </row>
    <row r="1222" spans="2:2" ht="12.95" customHeight="1" x14ac:dyDescent="0.2">
      <c r="B1222" s="156"/>
    </row>
    <row r="1223" spans="2:2" ht="12.95" customHeight="1" x14ac:dyDescent="0.2">
      <c r="B1223" s="156"/>
    </row>
    <row r="1224" spans="2:2" ht="12.95" customHeight="1" x14ac:dyDescent="0.2">
      <c r="B1224" s="156"/>
    </row>
    <row r="1225" spans="2:2" ht="12.95" customHeight="1" x14ac:dyDescent="0.2">
      <c r="B1225" s="156"/>
    </row>
    <row r="1226" spans="2:2" ht="12.95" customHeight="1" x14ac:dyDescent="0.2">
      <c r="B1226" s="156"/>
    </row>
    <row r="1227" spans="2:2" ht="12.95" customHeight="1" x14ac:dyDescent="0.2">
      <c r="B1227" s="156"/>
    </row>
    <row r="1228" spans="2:2" ht="12.95" customHeight="1" x14ac:dyDescent="0.2">
      <c r="B1228" s="156"/>
    </row>
    <row r="1229" spans="2:2" ht="12.95" customHeight="1" x14ac:dyDescent="0.2">
      <c r="B1229" s="156"/>
    </row>
    <row r="1230" spans="2:2" ht="12.95" customHeight="1" x14ac:dyDescent="0.2">
      <c r="B1230" s="156"/>
    </row>
    <row r="1231" spans="2:2" ht="12.95" customHeight="1" x14ac:dyDescent="0.2">
      <c r="B1231" s="156"/>
    </row>
    <row r="1232" spans="2:2" ht="12.95" customHeight="1" x14ac:dyDescent="0.2">
      <c r="B1232" s="156"/>
    </row>
    <row r="1233" spans="2:2" ht="12.95" customHeight="1" x14ac:dyDescent="0.2">
      <c r="B1233" s="156"/>
    </row>
    <row r="1234" spans="2:2" ht="12.95" customHeight="1" x14ac:dyDescent="0.2">
      <c r="B1234" s="156"/>
    </row>
    <row r="1235" spans="2:2" ht="12.95" customHeight="1" x14ac:dyDescent="0.2">
      <c r="B1235" s="156"/>
    </row>
    <row r="1236" spans="2:2" ht="12.95" customHeight="1" x14ac:dyDescent="0.2">
      <c r="B1236" s="156"/>
    </row>
    <row r="1237" spans="2:2" ht="12.95" customHeight="1" x14ac:dyDescent="0.2">
      <c r="B1237" s="156"/>
    </row>
    <row r="1238" spans="2:2" ht="12.95" customHeight="1" x14ac:dyDescent="0.2">
      <c r="B1238" s="156"/>
    </row>
    <row r="1239" spans="2:2" ht="12.95" customHeight="1" x14ac:dyDescent="0.2">
      <c r="B1239" s="156"/>
    </row>
    <row r="1240" spans="2:2" ht="12.95" customHeight="1" x14ac:dyDescent="0.2">
      <c r="B1240" s="156"/>
    </row>
    <row r="1241" spans="2:2" ht="12.95" customHeight="1" x14ac:dyDescent="0.2">
      <c r="B1241" s="156"/>
    </row>
    <row r="1242" spans="2:2" ht="12.95" customHeight="1" x14ac:dyDescent="0.2">
      <c r="B1242" s="156"/>
    </row>
    <row r="1243" spans="2:2" ht="12.95" customHeight="1" x14ac:dyDescent="0.2">
      <c r="B1243" s="156"/>
    </row>
    <row r="1244" spans="2:2" ht="12.95" customHeight="1" x14ac:dyDescent="0.2">
      <c r="B1244" s="156"/>
    </row>
    <row r="1245" spans="2:2" ht="12.95" customHeight="1" x14ac:dyDescent="0.2">
      <c r="B1245" s="156"/>
    </row>
    <row r="1246" spans="2:2" ht="12.95" customHeight="1" x14ac:dyDescent="0.2">
      <c r="B1246" s="156"/>
    </row>
    <row r="1247" spans="2:2" ht="12.95" customHeight="1" x14ac:dyDescent="0.2">
      <c r="B1247" s="156"/>
    </row>
    <row r="1248" spans="2:2" ht="12.95" customHeight="1" x14ac:dyDescent="0.2">
      <c r="B1248" s="156"/>
    </row>
    <row r="1249" spans="2:2" ht="12.95" customHeight="1" x14ac:dyDescent="0.2">
      <c r="B1249" s="156"/>
    </row>
    <row r="1250" spans="2:2" ht="12.95" customHeight="1" x14ac:dyDescent="0.2">
      <c r="B1250" s="156"/>
    </row>
    <row r="1251" spans="2:2" ht="12.95" customHeight="1" x14ac:dyDescent="0.2">
      <c r="B1251" s="156"/>
    </row>
    <row r="1252" spans="2:2" ht="12.95" customHeight="1" x14ac:dyDescent="0.2">
      <c r="B1252" s="156"/>
    </row>
    <row r="1253" spans="2:2" ht="12.95" customHeight="1" x14ac:dyDescent="0.2">
      <c r="B1253" s="156"/>
    </row>
    <row r="1254" spans="2:2" ht="12.95" customHeight="1" x14ac:dyDescent="0.2">
      <c r="B1254" s="156"/>
    </row>
    <row r="1255" spans="2:2" ht="12.95" customHeight="1" x14ac:dyDescent="0.2">
      <c r="B1255" s="156"/>
    </row>
    <row r="1256" spans="2:2" ht="12.95" customHeight="1" x14ac:dyDescent="0.2">
      <c r="B1256" s="156"/>
    </row>
    <row r="1257" spans="2:2" ht="12.95" customHeight="1" x14ac:dyDescent="0.2">
      <c r="B1257" s="156"/>
    </row>
    <row r="1258" spans="2:2" ht="12.95" customHeight="1" x14ac:dyDescent="0.2">
      <c r="B1258" s="156"/>
    </row>
    <row r="1259" spans="2:2" ht="12.95" customHeight="1" x14ac:dyDescent="0.2">
      <c r="B1259" s="156"/>
    </row>
    <row r="1260" spans="2:2" ht="12.95" customHeight="1" x14ac:dyDescent="0.2">
      <c r="B1260" s="156"/>
    </row>
    <row r="1261" spans="2:2" ht="12.95" customHeight="1" x14ac:dyDescent="0.2">
      <c r="B1261" s="156"/>
    </row>
    <row r="1262" spans="2:2" ht="12.95" customHeight="1" x14ac:dyDescent="0.2">
      <c r="B1262" s="156"/>
    </row>
    <row r="1263" spans="2:2" ht="12.95" customHeight="1" x14ac:dyDescent="0.2">
      <c r="B1263" s="156"/>
    </row>
    <row r="1264" spans="2:2" ht="12.95" customHeight="1" x14ac:dyDescent="0.2">
      <c r="B1264" s="156"/>
    </row>
    <row r="1265" spans="2:2" ht="12.95" customHeight="1" x14ac:dyDescent="0.2">
      <c r="B1265" s="156"/>
    </row>
    <row r="1266" spans="2:2" ht="12.95" customHeight="1" x14ac:dyDescent="0.2">
      <c r="B1266" s="156"/>
    </row>
    <row r="1267" spans="2:2" ht="12.95" customHeight="1" x14ac:dyDescent="0.2">
      <c r="B1267" s="156"/>
    </row>
    <row r="1268" spans="2:2" ht="12.95" customHeight="1" x14ac:dyDescent="0.2">
      <c r="B1268" s="156"/>
    </row>
    <row r="1269" spans="2:2" ht="12.95" customHeight="1" x14ac:dyDescent="0.2">
      <c r="B1269" s="156"/>
    </row>
    <row r="1270" spans="2:2" ht="12.95" customHeight="1" x14ac:dyDescent="0.2">
      <c r="B1270" s="156"/>
    </row>
    <row r="1271" spans="2:2" ht="12.95" customHeight="1" x14ac:dyDescent="0.2">
      <c r="B1271" s="156"/>
    </row>
    <row r="1272" spans="2:2" ht="12.95" customHeight="1" x14ac:dyDescent="0.2">
      <c r="B1272" s="156"/>
    </row>
    <row r="1273" spans="2:2" ht="12.95" customHeight="1" x14ac:dyDescent="0.2">
      <c r="B1273" s="156"/>
    </row>
    <row r="1274" spans="2:2" ht="12.95" customHeight="1" x14ac:dyDescent="0.2">
      <c r="B1274" s="156"/>
    </row>
    <row r="1275" spans="2:2" ht="12.95" customHeight="1" x14ac:dyDescent="0.2">
      <c r="B1275" s="156"/>
    </row>
    <row r="1276" spans="2:2" ht="12.95" customHeight="1" x14ac:dyDescent="0.2">
      <c r="B1276" s="156"/>
    </row>
    <row r="1277" spans="2:2" ht="12.95" customHeight="1" x14ac:dyDescent="0.2">
      <c r="B1277" s="156"/>
    </row>
    <row r="1278" spans="2:2" ht="12.95" customHeight="1" x14ac:dyDescent="0.2">
      <c r="B1278" s="156"/>
    </row>
    <row r="1279" spans="2:2" ht="12.95" customHeight="1" x14ac:dyDescent="0.2">
      <c r="B1279" s="156"/>
    </row>
    <row r="1280" spans="2:2" ht="12.95" customHeight="1" x14ac:dyDescent="0.2">
      <c r="B1280" s="156"/>
    </row>
    <row r="1281" spans="2:2" ht="12.95" customHeight="1" x14ac:dyDescent="0.2">
      <c r="B1281" s="156"/>
    </row>
    <row r="1282" spans="2:2" ht="12.95" customHeight="1" x14ac:dyDescent="0.2">
      <c r="B1282" s="156"/>
    </row>
    <row r="1283" spans="2:2" ht="12.95" customHeight="1" x14ac:dyDescent="0.2">
      <c r="B1283" s="156"/>
    </row>
    <row r="1284" spans="2:2" ht="12.95" customHeight="1" x14ac:dyDescent="0.2">
      <c r="B1284" s="156"/>
    </row>
    <row r="1285" spans="2:2" ht="12.95" customHeight="1" x14ac:dyDescent="0.2">
      <c r="B1285" s="156"/>
    </row>
    <row r="1286" spans="2:2" ht="12.95" customHeight="1" x14ac:dyDescent="0.2">
      <c r="B1286" s="156"/>
    </row>
    <row r="1287" spans="2:2" ht="12.95" customHeight="1" x14ac:dyDescent="0.2">
      <c r="B1287" s="156"/>
    </row>
    <row r="1288" spans="2:2" ht="12.95" customHeight="1" x14ac:dyDescent="0.2">
      <c r="B1288" s="156"/>
    </row>
    <row r="1289" spans="2:2" ht="12.95" customHeight="1" x14ac:dyDescent="0.2">
      <c r="B1289" s="156"/>
    </row>
    <row r="1290" spans="2:2" ht="12.95" customHeight="1" x14ac:dyDescent="0.2">
      <c r="B1290" s="156"/>
    </row>
    <row r="1291" spans="2:2" ht="12.95" customHeight="1" x14ac:dyDescent="0.2">
      <c r="B1291" s="156"/>
    </row>
    <row r="1292" spans="2:2" ht="12.95" customHeight="1" x14ac:dyDescent="0.2">
      <c r="B1292" s="156"/>
    </row>
    <row r="1293" spans="2:2" ht="12.95" customHeight="1" x14ac:dyDescent="0.2">
      <c r="B1293" s="156"/>
    </row>
    <row r="1294" spans="2:2" ht="12.95" customHeight="1" x14ac:dyDescent="0.2">
      <c r="B1294" s="156"/>
    </row>
    <row r="1295" spans="2:2" ht="12.95" customHeight="1" x14ac:dyDescent="0.2">
      <c r="B1295" s="156"/>
    </row>
    <row r="1296" spans="2:2" ht="12.95" customHeight="1" x14ac:dyDescent="0.2">
      <c r="B1296" s="156"/>
    </row>
    <row r="1297" spans="2:2" ht="12.95" customHeight="1" x14ac:dyDescent="0.2">
      <c r="B1297" s="156"/>
    </row>
    <row r="1298" spans="2:2" ht="12.95" customHeight="1" x14ac:dyDescent="0.2">
      <c r="B1298" s="156"/>
    </row>
    <row r="1299" spans="2:2" ht="12.95" customHeight="1" x14ac:dyDescent="0.2">
      <c r="B1299" s="156"/>
    </row>
    <row r="1300" spans="2:2" ht="12.95" customHeight="1" x14ac:dyDescent="0.2">
      <c r="B1300" s="156"/>
    </row>
    <row r="1301" spans="2:2" ht="12.95" customHeight="1" x14ac:dyDescent="0.2">
      <c r="B1301" s="156"/>
    </row>
    <row r="1302" spans="2:2" ht="12.95" customHeight="1" x14ac:dyDescent="0.2">
      <c r="B1302" s="156"/>
    </row>
    <row r="1303" spans="2:2" ht="12.95" customHeight="1" x14ac:dyDescent="0.2">
      <c r="B1303" s="156"/>
    </row>
    <row r="1304" spans="2:2" ht="12.95" customHeight="1" x14ac:dyDescent="0.2">
      <c r="B1304" s="156"/>
    </row>
    <row r="1305" spans="2:2" ht="12.95" customHeight="1" x14ac:dyDescent="0.2">
      <c r="B1305" s="156"/>
    </row>
    <row r="1306" spans="2:2" ht="12.95" customHeight="1" x14ac:dyDescent="0.2">
      <c r="B1306" s="156"/>
    </row>
    <row r="1307" spans="2:2" ht="12.95" customHeight="1" x14ac:dyDescent="0.2">
      <c r="B1307" s="156"/>
    </row>
    <row r="1308" spans="2:2" ht="12.95" customHeight="1" x14ac:dyDescent="0.2">
      <c r="B1308" s="156"/>
    </row>
    <row r="1309" spans="2:2" ht="12.95" customHeight="1" x14ac:dyDescent="0.2">
      <c r="B1309" s="156"/>
    </row>
    <row r="1310" spans="2:2" ht="12.95" customHeight="1" x14ac:dyDescent="0.2">
      <c r="B1310" s="156"/>
    </row>
    <row r="1311" spans="2:2" ht="12.95" customHeight="1" x14ac:dyDescent="0.2">
      <c r="B1311" s="156"/>
    </row>
    <row r="1312" spans="2:2" ht="12.95" customHeight="1" x14ac:dyDescent="0.2">
      <c r="B1312" s="156"/>
    </row>
    <row r="1313" spans="2:2" ht="12.95" customHeight="1" x14ac:dyDescent="0.2">
      <c r="B1313" s="156"/>
    </row>
    <row r="1314" spans="2:2" ht="12.95" customHeight="1" x14ac:dyDescent="0.2">
      <c r="B1314" s="156"/>
    </row>
    <row r="1315" spans="2:2" ht="12.95" customHeight="1" x14ac:dyDescent="0.2">
      <c r="B1315" s="156"/>
    </row>
    <row r="1316" spans="2:2" ht="12.95" customHeight="1" x14ac:dyDescent="0.2">
      <c r="B1316" s="156"/>
    </row>
    <row r="1317" spans="2:2" ht="12.95" customHeight="1" x14ac:dyDescent="0.2">
      <c r="B1317" s="156"/>
    </row>
    <row r="1318" spans="2:2" ht="12.95" customHeight="1" x14ac:dyDescent="0.2">
      <c r="B1318" s="156"/>
    </row>
    <row r="1319" spans="2:2" ht="12.95" customHeight="1" x14ac:dyDescent="0.2">
      <c r="B1319" s="156"/>
    </row>
    <row r="1320" spans="2:2" ht="12.95" customHeight="1" x14ac:dyDescent="0.2">
      <c r="B1320" s="156"/>
    </row>
    <row r="1321" spans="2:2" ht="12.95" customHeight="1" x14ac:dyDescent="0.2">
      <c r="B1321" s="156"/>
    </row>
    <row r="1322" spans="2:2" ht="12.95" customHeight="1" x14ac:dyDescent="0.2">
      <c r="B1322" s="156"/>
    </row>
    <row r="1323" spans="2:2" ht="12.95" customHeight="1" x14ac:dyDescent="0.2">
      <c r="B1323" s="156"/>
    </row>
    <row r="1324" spans="2:2" ht="12.95" customHeight="1" x14ac:dyDescent="0.2">
      <c r="B1324" s="156"/>
    </row>
    <row r="1325" spans="2:2" ht="12.95" customHeight="1" x14ac:dyDescent="0.2">
      <c r="B1325" s="156"/>
    </row>
    <row r="1326" spans="2:2" ht="12.95" customHeight="1" x14ac:dyDescent="0.2">
      <c r="B1326" s="156"/>
    </row>
    <row r="1327" spans="2:2" ht="12.95" customHeight="1" x14ac:dyDescent="0.2">
      <c r="B1327" s="156"/>
    </row>
    <row r="1328" spans="2:2" ht="12.95" customHeight="1" x14ac:dyDescent="0.2">
      <c r="B1328" s="156"/>
    </row>
    <row r="1329" spans="2:2" ht="12.95" customHeight="1" x14ac:dyDescent="0.2">
      <c r="B1329" s="156"/>
    </row>
    <row r="1330" spans="2:2" ht="12.95" customHeight="1" x14ac:dyDescent="0.2">
      <c r="B1330" s="156"/>
    </row>
    <row r="1331" spans="2:2" ht="12.95" customHeight="1" x14ac:dyDescent="0.2">
      <c r="B1331" s="156"/>
    </row>
    <row r="1332" spans="2:2" ht="12.95" customHeight="1" x14ac:dyDescent="0.2">
      <c r="B1332" s="156"/>
    </row>
    <row r="1333" spans="2:2" ht="12.95" customHeight="1" x14ac:dyDescent="0.2">
      <c r="B1333" s="156"/>
    </row>
    <row r="1334" spans="2:2" ht="12.95" customHeight="1" x14ac:dyDescent="0.2">
      <c r="B1334" s="156"/>
    </row>
    <row r="1335" spans="2:2" ht="12.95" customHeight="1" x14ac:dyDescent="0.2">
      <c r="B1335" s="156"/>
    </row>
    <row r="1336" spans="2:2" ht="12.95" customHeight="1" x14ac:dyDescent="0.2">
      <c r="B1336" s="156"/>
    </row>
    <row r="1337" spans="2:2" ht="12.95" customHeight="1" x14ac:dyDescent="0.2">
      <c r="B1337" s="156"/>
    </row>
    <row r="1338" spans="2:2" ht="12.95" customHeight="1" x14ac:dyDescent="0.2">
      <c r="B1338" s="156"/>
    </row>
    <row r="1339" spans="2:2" ht="12.95" customHeight="1" x14ac:dyDescent="0.2">
      <c r="B1339" s="156"/>
    </row>
    <row r="1340" spans="2:2" ht="12.95" customHeight="1" x14ac:dyDescent="0.2">
      <c r="B1340" s="156"/>
    </row>
    <row r="1341" spans="2:2" ht="12.95" customHeight="1" x14ac:dyDescent="0.2">
      <c r="B1341" s="156"/>
    </row>
    <row r="1342" spans="2:2" ht="12.95" customHeight="1" x14ac:dyDescent="0.2">
      <c r="B1342" s="156"/>
    </row>
    <row r="1343" spans="2:2" ht="12.95" customHeight="1" x14ac:dyDescent="0.2">
      <c r="B1343" s="156"/>
    </row>
    <row r="1344" spans="2:2" ht="12.95" customHeight="1" x14ac:dyDescent="0.2">
      <c r="B1344" s="156"/>
    </row>
    <row r="1345" spans="2:2" ht="12.95" customHeight="1" x14ac:dyDescent="0.2">
      <c r="B1345" s="156"/>
    </row>
    <row r="1346" spans="2:2" ht="12.95" customHeight="1" x14ac:dyDescent="0.2">
      <c r="B1346" s="156"/>
    </row>
    <row r="1347" spans="2:2" ht="12.95" customHeight="1" x14ac:dyDescent="0.2">
      <c r="B1347" s="156"/>
    </row>
    <row r="1348" spans="2:2" ht="12.95" customHeight="1" x14ac:dyDescent="0.2">
      <c r="B1348" s="156"/>
    </row>
    <row r="1349" spans="2:2" ht="12.95" customHeight="1" x14ac:dyDescent="0.2">
      <c r="B1349" s="156"/>
    </row>
    <row r="1350" spans="2:2" ht="12.95" customHeight="1" x14ac:dyDescent="0.2">
      <c r="B1350" s="156"/>
    </row>
    <row r="1351" spans="2:2" ht="12.95" customHeight="1" x14ac:dyDescent="0.2">
      <c r="B1351" s="156"/>
    </row>
    <row r="1352" spans="2:2" ht="12.95" customHeight="1" x14ac:dyDescent="0.2">
      <c r="B1352" s="156"/>
    </row>
    <row r="1353" spans="2:2" ht="12.95" customHeight="1" x14ac:dyDescent="0.2">
      <c r="B1353" s="156"/>
    </row>
    <row r="1354" spans="2:2" ht="12.95" customHeight="1" x14ac:dyDescent="0.2">
      <c r="B1354" s="156"/>
    </row>
    <row r="1355" spans="2:2" ht="12.95" customHeight="1" x14ac:dyDescent="0.2">
      <c r="B1355" s="156"/>
    </row>
    <row r="1356" spans="2:2" ht="12.95" customHeight="1" x14ac:dyDescent="0.2">
      <c r="B1356" s="156"/>
    </row>
    <row r="1357" spans="2:2" ht="12.95" customHeight="1" x14ac:dyDescent="0.2">
      <c r="B1357" s="156"/>
    </row>
    <row r="1358" spans="2:2" ht="12.95" customHeight="1" x14ac:dyDescent="0.2">
      <c r="B1358" s="156"/>
    </row>
    <row r="1359" spans="2:2" ht="12.95" customHeight="1" x14ac:dyDescent="0.2">
      <c r="B1359" s="156"/>
    </row>
    <row r="1360" spans="2:2" ht="12.95" customHeight="1" x14ac:dyDescent="0.2">
      <c r="B1360" s="156"/>
    </row>
    <row r="1361" spans="2:2" ht="12.95" customHeight="1" x14ac:dyDescent="0.2">
      <c r="B1361" s="156"/>
    </row>
    <row r="1362" spans="2:2" ht="12.95" customHeight="1" x14ac:dyDescent="0.2">
      <c r="B1362" s="156"/>
    </row>
    <row r="1363" spans="2:2" ht="12.95" customHeight="1" x14ac:dyDescent="0.2">
      <c r="B1363" s="156"/>
    </row>
    <row r="1364" spans="2:2" ht="12.95" customHeight="1" x14ac:dyDescent="0.2">
      <c r="B1364" s="156"/>
    </row>
    <row r="1365" spans="2:2" ht="12.95" customHeight="1" x14ac:dyDescent="0.2">
      <c r="B1365" s="156"/>
    </row>
    <row r="1366" spans="2:2" ht="12.95" customHeight="1" x14ac:dyDescent="0.2">
      <c r="B1366" s="156"/>
    </row>
    <row r="1367" spans="2:2" ht="12.95" customHeight="1" x14ac:dyDescent="0.2">
      <c r="B1367" s="156"/>
    </row>
    <row r="1368" spans="2:2" ht="12.95" customHeight="1" x14ac:dyDescent="0.2">
      <c r="B1368" s="156"/>
    </row>
    <row r="1369" spans="2:2" ht="12.95" customHeight="1" x14ac:dyDescent="0.2">
      <c r="B1369" s="156"/>
    </row>
    <row r="1370" spans="2:2" ht="12.95" customHeight="1" x14ac:dyDescent="0.2">
      <c r="B1370" s="156"/>
    </row>
    <row r="1371" spans="2:2" ht="12.95" customHeight="1" x14ac:dyDescent="0.2">
      <c r="B1371" s="156"/>
    </row>
    <row r="1372" spans="2:2" ht="12.95" customHeight="1" x14ac:dyDescent="0.2">
      <c r="B1372" s="156"/>
    </row>
    <row r="1373" spans="2:2" ht="12.95" customHeight="1" x14ac:dyDescent="0.2">
      <c r="B1373" s="156"/>
    </row>
    <row r="1374" spans="2:2" ht="12.95" customHeight="1" x14ac:dyDescent="0.2">
      <c r="B1374" s="156"/>
    </row>
    <row r="1375" spans="2:2" ht="12.95" customHeight="1" x14ac:dyDescent="0.2">
      <c r="B1375" s="156"/>
    </row>
    <row r="1376" spans="2:2" ht="12.95" customHeight="1" x14ac:dyDescent="0.2">
      <c r="B1376" s="156"/>
    </row>
    <row r="1377" spans="2:2" ht="12.95" customHeight="1" x14ac:dyDescent="0.2">
      <c r="B1377" s="156"/>
    </row>
    <row r="1378" spans="2:2" ht="12.95" customHeight="1" x14ac:dyDescent="0.2">
      <c r="B1378" s="156"/>
    </row>
    <row r="1379" spans="2:2" ht="12.95" customHeight="1" x14ac:dyDescent="0.2">
      <c r="B1379" s="156"/>
    </row>
    <row r="1380" spans="2:2" ht="12.95" customHeight="1" x14ac:dyDescent="0.2">
      <c r="B1380" s="156"/>
    </row>
    <row r="1381" spans="2:2" ht="12.95" customHeight="1" x14ac:dyDescent="0.2">
      <c r="B1381" s="156"/>
    </row>
    <row r="1382" spans="2:2" ht="12.95" customHeight="1" x14ac:dyDescent="0.2">
      <c r="B1382" s="156"/>
    </row>
    <row r="1383" spans="2:2" ht="12.95" customHeight="1" x14ac:dyDescent="0.2">
      <c r="B1383" s="156"/>
    </row>
    <row r="1384" spans="2:2" ht="12.95" customHeight="1" x14ac:dyDescent="0.2">
      <c r="B1384" s="156"/>
    </row>
    <row r="1385" spans="2:2" ht="12.95" customHeight="1" x14ac:dyDescent="0.2">
      <c r="B1385" s="156"/>
    </row>
    <row r="1386" spans="2:2" ht="12.95" customHeight="1" x14ac:dyDescent="0.2">
      <c r="B1386" s="156"/>
    </row>
    <row r="1387" spans="2:2" ht="12.95" customHeight="1" x14ac:dyDescent="0.2">
      <c r="B1387" s="156"/>
    </row>
    <row r="1388" spans="2:2" ht="12.95" customHeight="1" x14ac:dyDescent="0.2">
      <c r="B1388" s="156"/>
    </row>
    <row r="1389" spans="2:2" ht="12.95" customHeight="1" x14ac:dyDescent="0.2">
      <c r="B1389" s="156"/>
    </row>
    <row r="1390" spans="2:2" ht="12.95" customHeight="1" x14ac:dyDescent="0.2">
      <c r="B1390" s="156"/>
    </row>
    <row r="1391" spans="2:2" ht="12.95" customHeight="1" x14ac:dyDescent="0.2">
      <c r="B1391" s="156"/>
    </row>
    <row r="1392" spans="2:2" ht="12.95" customHeight="1" x14ac:dyDescent="0.2">
      <c r="B1392" s="156"/>
    </row>
    <row r="1393" spans="2:2" ht="12.95" customHeight="1" x14ac:dyDescent="0.2">
      <c r="B1393" s="156"/>
    </row>
    <row r="1394" spans="2:2" ht="12.95" customHeight="1" x14ac:dyDescent="0.2">
      <c r="B1394" s="156"/>
    </row>
    <row r="1395" spans="2:2" ht="12.95" customHeight="1" x14ac:dyDescent="0.2">
      <c r="B1395" s="156"/>
    </row>
    <row r="1396" spans="2:2" ht="12.95" customHeight="1" x14ac:dyDescent="0.2">
      <c r="B1396" s="156"/>
    </row>
    <row r="1397" spans="2:2" ht="12.95" customHeight="1" x14ac:dyDescent="0.2">
      <c r="B1397" s="156"/>
    </row>
    <row r="1398" spans="2:2" ht="12.95" customHeight="1" x14ac:dyDescent="0.2">
      <c r="B1398" s="156"/>
    </row>
    <row r="1399" spans="2:2" ht="12.95" customHeight="1" x14ac:dyDescent="0.2">
      <c r="B1399" s="156"/>
    </row>
    <row r="1400" spans="2:2" ht="12.95" customHeight="1" x14ac:dyDescent="0.2">
      <c r="B1400" s="156"/>
    </row>
    <row r="1401" spans="2:2" ht="12.95" customHeight="1" x14ac:dyDescent="0.2">
      <c r="B1401" s="156"/>
    </row>
    <row r="1402" spans="2:2" ht="12.95" customHeight="1" x14ac:dyDescent="0.2">
      <c r="B1402" s="156"/>
    </row>
    <row r="1403" spans="2:2" ht="12.95" customHeight="1" x14ac:dyDescent="0.2">
      <c r="B1403" s="156"/>
    </row>
    <row r="1404" spans="2:2" ht="12.95" customHeight="1" x14ac:dyDescent="0.2">
      <c r="B1404" s="156"/>
    </row>
    <row r="1405" spans="2:2" ht="12.95" customHeight="1" x14ac:dyDescent="0.2">
      <c r="B1405" s="156"/>
    </row>
    <row r="1406" spans="2:2" ht="12.95" customHeight="1" x14ac:dyDescent="0.2">
      <c r="B1406" s="156"/>
    </row>
    <row r="1407" spans="2:2" ht="12.95" customHeight="1" x14ac:dyDescent="0.2">
      <c r="B1407" s="156"/>
    </row>
    <row r="1408" spans="2:2" ht="12.95" customHeight="1" x14ac:dyDescent="0.2">
      <c r="B1408" s="156"/>
    </row>
    <row r="1409" spans="2:2" ht="12.95" customHeight="1" x14ac:dyDescent="0.2">
      <c r="B1409" s="156"/>
    </row>
    <row r="1410" spans="2:2" ht="12.95" customHeight="1" x14ac:dyDescent="0.2">
      <c r="B1410" s="156"/>
    </row>
    <row r="1411" spans="2:2" ht="12.95" customHeight="1" x14ac:dyDescent="0.2">
      <c r="B1411" s="156"/>
    </row>
    <row r="1412" spans="2:2" ht="12.95" customHeight="1" x14ac:dyDescent="0.2">
      <c r="B1412" s="156"/>
    </row>
    <row r="1413" spans="2:2" ht="12.95" customHeight="1" x14ac:dyDescent="0.2">
      <c r="B1413" s="156"/>
    </row>
    <row r="1414" spans="2:2" ht="12.95" customHeight="1" x14ac:dyDescent="0.2">
      <c r="B1414" s="156"/>
    </row>
    <row r="1415" spans="2:2" ht="12.95" customHeight="1" x14ac:dyDescent="0.2">
      <c r="B1415" s="156"/>
    </row>
    <row r="1416" spans="2:2" ht="12.95" customHeight="1" x14ac:dyDescent="0.2">
      <c r="B1416" s="156"/>
    </row>
    <row r="1417" spans="2:2" ht="12.95" customHeight="1" x14ac:dyDescent="0.2">
      <c r="B1417" s="156"/>
    </row>
    <row r="1418" spans="2:2" ht="12.95" customHeight="1" x14ac:dyDescent="0.2">
      <c r="B1418" s="156"/>
    </row>
    <row r="1419" spans="2:2" ht="12.95" customHeight="1" x14ac:dyDescent="0.2">
      <c r="B1419" s="156"/>
    </row>
    <row r="1420" spans="2:2" ht="12.95" customHeight="1" x14ac:dyDescent="0.2">
      <c r="B1420" s="156"/>
    </row>
    <row r="1421" spans="2:2" ht="12.95" customHeight="1" x14ac:dyDescent="0.2">
      <c r="B1421" s="156"/>
    </row>
    <row r="1422" spans="2:2" ht="12.95" customHeight="1" x14ac:dyDescent="0.2">
      <c r="B1422" s="156"/>
    </row>
    <row r="1423" spans="2:2" ht="12.95" customHeight="1" x14ac:dyDescent="0.2">
      <c r="B1423" s="156"/>
    </row>
    <row r="1424" spans="2:2" ht="12.95" customHeight="1" x14ac:dyDescent="0.2">
      <c r="B1424" s="156"/>
    </row>
    <row r="1425" spans="2:2" ht="12.95" customHeight="1" x14ac:dyDescent="0.2">
      <c r="B1425" s="156"/>
    </row>
    <row r="1426" spans="2:2" ht="12.95" customHeight="1" x14ac:dyDescent="0.2">
      <c r="B1426" s="156"/>
    </row>
    <row r="1427" spans="2:2" ht="12.95" customHeight="1" x14ac:dyDescent="0.2">
      <c r="B1427" s="156"/>
    </row>
    <row r="1428" spans="2:2" ht="12.95" customHeight="1" x14ac:dyDescent="0.2">
      <c r="B1428" s="156"/>
    </row>
    <row r="1429" spans="2:2" ht="12.95" customHeight="1" x14ac:dyDescent="0.2">
      <c r="B1429" s="156"/>
    </row>
    <row r="1430" spans="2:2" ht="12.95" customHeight="1" x14ac:dyDescent="0.2">
      <c r="B1430" s="156"/>
    </row>
    <row r="1431" spans="2:2" ht="12.95" customHeight="1" x14ac:dyDescent="0.2">
      <c r="B1431" s="156"/>
    </row>
    <row r="1432" spans="2:2" ht="12.95" customHeight="1" x14ac:dyDescent="0.2">
      <c r="B1432" s="156"/>
    </row>
    <row r="1433" spans="2:2" ht="12.95" customHeight="1" x14ac:dyDescent="0.2">
      <c r="B1433" s="156"/>
    </row>
    <row r="1434" spans="2:2" ht="12.95" customHeight="1" x14ac:dyDescent="0.2">
      <c r="B1434" s="156"/>
    </row>
    <row r="1435" spans="2:2" ht="12.95" customHeight="1" x14ac:dyDescent="0.2">
      <c r="B1435" s="156"/>
    </row>
    <row r="1436" spans="2:2" ht="12.95" customHeight="1" x14ac:dyDescent="0.2">
      <c r="B1436" s="156"/>
    </row>
    <row r="1437" spans="2:2" ht="12.95" customHeight="1" x14ac:dyDescent="0.2">
      <c r="B1437" s="156"/>
    </row>
    <row r="1438" spans="2:2" ht="12.95" customHeight="1" x14ac:dyDescent="0.2">
      <c r="B1438" s="156"/>
    </row>
    <row r="1439" spans="2:2" ht="12.95" customHeight="1" x14ac:dyDescent="0.2">
      <c r="B1439" s="156"/>
    </row>
    <row r="1440" spans="2:2" ht="12.95" customHeight="1" x14ac:dyDescent="0.2">
      <c r="B1440" s="156"/>
    </row>
    <row r="1441" spans="2:2" ht="12.95" customHeight="1" x14ac:dyDescent="0.2">
      <c r="B1441" s="156"/>
    </row>
    <row r="1442" spans="2:2" ht="12.95" customHeight="1" x14ac:dyDescent="0.2">
      <c r="B1442" s="156"/>
    </row>
    <row r="1443" spans="2:2" ht="12.95" customHeight="1" x14ac:dyDescent="0.2">
      <c r="B1443" s="156"/>
    </row>
    <row r="1444" spans="2:2" ht="12.95" customHeight="1" x14ac:dyDescent="0.2">
      <c r="B1444" s="156"/>
    </row>
    <row r="1445" spans="2:2" ht="12.95" customHeight="1" x14ac:dyDescent="0.2">
      <c r="B1445" s="156"/>
    </row>
    <row r="1446" spans="2:2" ht="12.95" customHeight="1" x14ac:dyDescent="0.2">
      <c r="B1446" s="156"/>
    </row>
    <row r="1447" spans="2:2" ht="12.95" customHeight="1" x14ac:dyDescent="0.2">
      <c r="B1447" s="156"/>
    </row>
    <row r="1448" spans="2:2" ht="12.95" customHeight="1" x14ac:dyDescent="0.2">
      <c r="B1448" s="156"/>
    </row>
    <row r="1449" spans="2:2" ht="12.95" customHeight="1" x14ac:dyDescent="0.2">
      <c r="B1449" s="156"/>
    </row>
    <row r="1450" spans="2:2" ht="12.95" customHeight="1" x14ac:dyDescent="0.2">
      <c r="B1450" s="156"/>
    </row>
    <row r="1451" spans="2:2" ht="12.95" customHeight="1" x14ac:dyDescent="0.2">
      <c r="B1451" s="156"/>
    </row>
    <row r="1452" spans="2:2" ht="12.95" customHeight="1" x14ac:dyDescent="0.2">
      <c r="B1452" s="156"/>
    </row>
    <row r="1453" spans="2:2" ht="12.95" customHeight="1" x14ac:dyDescent="0.2">
      <c r="B1453" s="156"/>
    </row>
    <row r="1454" spans="2:2" ht="12.95" customHeight="1" x14ac:dyDescent="0.2">
      <c r="B1454" s="156"/>
    </row>
    <row r="1455" spans="2:2" ht="12.95" customHeight="1" x14ac:dyDescent="0.2">
      <c r="B1455" s="156"/>
    </row>
    <row r="1456" spans="2:2" ht="12.95" customHeight="1" x14ac:dyDescent="0.2">
      <c r="B1456" s="156"/>
    </row>
    <row r="1457" spans="2:2" ht="12.95" customHeight="1" x14ac:dyDescent="0.2">
      <c r="B1457" s="156"/>
    </row>
    <row r="1458" spans="2:2" ht="12.95" customHeight="1" x14ac:dyDescent="0.2">
      <c r="B1458" s="156"/>
    </row>
    <row r="1459" spans="2:2" ht="12.95" customHeight="1" x14ac:dyDescent="0.2">
      <c r="B1459" s="156"/>
    </row>
    <row r="1460" spans="2:2" ht="12.95" customHeight="1" x14ac:dyDescent="0.2">
      <c r="B1460" s="156"/>
    </row>
    <row r="1461" spans="2:2" ht="12.95" customHeight="1" x14ac:dyDescent="0.2">
      <c r="B1461" s="156"/>
    </row>
    <row r="1462" spans="2:2" ht="12.95" customHeight="1" x14ac:dyDescent="0.2">
      <c r="B1462" s="156"/>
    </row>
    <row r="1463" spans="2:2" ht="12.95" customHeight="1" x14ac:dyDescent="0.2">
      <c r="B1463" s="156"/>
    </row>
    <row r="1464" spans="2:2" ht="12.95" customHeight="1" x14ac:dyDescent="0.2">
      <c r="B1464" s="156"/>
    </row>
    <row r="1465" spans="2:2" ht="12.95" customHeight="1" x14ac:dyDescent="0.2">
      <c r="B1465" s="156"/>
    </row>
    <row r="1466" spans="2:2" ht="12.95" customHeight="1" x14ac:dyDescent="0.2">
      <c r="B1466" s="156"/>
    </row>
    <row r="1467" spans="2:2" ht="12.95" customHeight="1" x14ac:dyDescent="0.2">
      <c r="B1467" s="156"/>
    </row>
    <row r="1468" spans="2:2" ht="12.95" customHeight="1" x14ac:dyDescent="0.2">
      <c r="B1468" s="156"/>
    </row>
    <row r="1469" spans="2:2" ht="12.95" customHeight="1" x14ac:dyDescent="0.2">
      <c r="B1469" s="156"/>
    </row>
    <row r="1470" spans="2:2" ht="12.95" customHeight="1" x14ac:dyDescent="0.2">
      <c r="B1470" s="156"/>
    </row>
    <row r="1471" spans="2:2" ht="12.95" customHeight="1" x14ac:dyDescent="0.2">
      <c r="B1471" s="156"/>
    </row>
    <row r="1472" spans="2:2" ht="12.95" customHeight="1" x14ac:dyDescent="0.2">
      <c r="B1472" s="156"/>
    </row>
    <row r="1473" spans="2:2" ht="12.95" customHeight="1" x14ac:dyDescent="0.2">
      <c r="B1473" s="156"/>
    </row>
    <row r="1474" spans="2:2" ht="12.95" customHeight="1" x14ac:dyDescent="0.2">
      <c r="B1474" s="156"/>
    </row>
    <row r="1475" spans="2:2" ht="12.95" customHeight="1" x14ac:dyDescent="0.2">
      <c r="B1475" s="156"/>
    </row>
    <row r="1476" spans="2:2" ht="12.95" customHeight="1" x14ac:dyDescent="0.2">
      <c r="B1476" s="156"/>
    </row>
    <row r="1477" spans="2:2" ht="12.95" customHeight="1" x14ac:dyDescent="0.2">
      <c r="B1477" s="156"/>
    </row>
    <row r="1478" spans="2:2" ht="12.95" customHeight="1" x14ac:dyDescent="0.2">
      <c r="B1478" s="156"/>
    </row>
    <row r="1479" spans="2:2" ht="12.95" customHeight="1" x14ac:dyDescent="0.2">
      <c r="B1479" s="156"/>
    </row>
    <row r="1480" spans="2:2" ht="12.95" customHeight="1" x14ac:dyDescent="0.2">
      <c r="B1480" s="156"/>
    </row>
    <row r="1481" spans="2:2" ht="12.95" customHeight="1" x14ac:dyDescent="0.2">
      <c r="B1481" s="156"/>
    </row>
    <row r="1482" spans="2:2" ht="12.95" customHeight="1" x14ac:dyDescent="0.2">
      <c r="B1482" s="156"/>
    </row>
    <row r="1483" spans="2:2" ht="12.95" customHeight="1" x14ac:dyDescent="0.2">
      <c r="B1483" s="156"/>
    </row>
    <row r="1484" spans="2:2" ht="12.95" customHeight="1" x14ac:dyDescent="0.2">
      <c r="B1484" s="156"/>
    </row>
    <row r="1485" spans="2:2" ht="12.95" customHeight="1" x14ac:dyDescent="0.2">
      <c r="B1485" s="156"/>
    </row>
    <row r="1486" spans="2:2" ht="12.95" customHeight="1" x14ac:dyDescent="0.2">
      <c r="B1486" s="156"/>
    </row>
    <row r="1487" spans="2:2" ht="12.95" customHeight="1" x14ac:dyDescent="0.2">
      <c r="B1487" s="156"/>
    </row>
    <row r="1488" spans="2:2" ht="12.95" customHeight="1" x14ac:dyDescent="0.2">
      <c r="B1488" s="156"/>
    </row>
    <row r="1489" spans="2:2" ht="12.95" customHeight="1" x14ac:dyDescent="0.2">
      <c r="B1489" s="156"/>
    </row>
    <row r="1490" spans="2:2" ht="12.95" customHeight="1" x14ac:dyDescent="0.2">
      <c r="B1490" s="156"/>
    </row>
    <row r="1491" spans="2:2" ht="12.95" customHeight="1" x14ac:dyDescent="0.2">
      <c r="B1491" s="156"/>
    </row>
    <row r="1492" spans="2:2" ht="12.95" customHeight="1" x14ac:dyDescent="0.2">
      <c r="B1492" s="156"/>
    </row>
    <row r="1493" spans="2:2" ht="12.95" customHeight="1" x14ac:dyDescent="0.2">
      <c r="B1493" s="156"/>
    </row>
    <row r="1494" spans="2:2" ht="12.95" customHeight="1" x14ac:dyDescent="0.2">
      <c r="B1494" s="156"/>
    </row>
    <row r="1495" spans="2:2" ht="12.95" customHeight="1" x14ac:dyDescent="0.2">
      <c r="B1495" s="156"/>
    </row>
    <row r="1496" spans="2:2" ht="12.95" customHeight="1" x14ac:dyDescent="0.2">
      <c r="B1496" s="156"/>
    </row>
    <row r="1497" spans="2:2" ht="12.95" customHeight="1" x14ac:dyDescent="0.2">
      <c r="B1497" s="156"/>
    </row>
    <row r="1498" spans="2:2" ht="12.95" customHeight="1" x14ac:dyDescent="0.2">
      <c r="B1498" s="156"/>
    </row>
    <row r="1499" spans="2:2" ht="12.95" customHeight="1" x14ac:dyDescent="0.2">
      <c r="B1499" s="156"/>
    </row>
    <row r="1500" spans="2:2" ht="12.95" customHeight="1" x14ac:dyDescent="0.2">
      <c r="B1500" s="156"/>
    </row>
    <row r="1501" spans="2:2" ht="12.95" customHeight="1" x14ac:dyDescent="0.2">
      <c r="B1501" s="156"/>
    </row>
    <row r="1502" spans="2:2" ht="12.95" customHeight="1" x14ac:dyDescent="0.2">
      <c r="B1502" s="156"/>
    </row>
    <row r="1503" spans="2:2" ht="12.95" customHeight="1" x14ac:dyDescent="0.2">
      <c r="B1503" s="156"/>
    </row>
    <row r="1504" spans="2:2" ht="12.95" customHeight="1" x14ac:dyDescent="0.2">
      <c r="B1504" s="156"/>
    </row>
    <row r="1505" spans="2:2" ht="12.95" customHeight="1" x14ac:dyDescent="0.2">
      <c r="B1505" s="156"/>
    </row>
    <row r="1506" spans="2:2" ht="12.95" customHeight="1" x14ac:dyDescent="0.2">
      <c r="B1506" s="156"/>
    </row>
    <row r="1507" spans="2:2" ht="12.95" customHeight="1" x14ac:dyDescent="0.2">
      <c r="B1507" s="156"/>
    </row>
    <row r="1508" spans="2:2" ht="12.95" customHeight="1" x14ac:dyDescent="0.2">
      <c r="B1508" s="156"/>
    </row>
    <row r="1509" spans="2:2" ht="12.95" customHeight="1" x14ac:dyDescent="0.2">
      <c r="B1509" s="156"/>
    </row>
    <row r="1510" spans="2:2" ht="12.95" customHeight="1" x14ac:dyDescent="0.2">
      <c r="B1510" s="156"/>
    </row>
    <row r="1511" spans="2:2" ht="12.95" customHeight="1" x14ac:dyDescent="0.2">
      <c r="B1511" s="156"/>
    </row>
    <row r="1512" spans="2:2" ht="12.95" customHeight="1" x14ac:dyDescent="0.2">
      <c r="B1512" s="156"/>
    </row>
    <row r="1513" spans="2:2" ht="12.95" customHeight="1" x14ac:dyDescent="0.2">
      <c r="B1513" s="156"/>
    </row>
    <row r="1514" spans="2:2" ht="12.95" customHeight="1" x14ac:dyDescent="0.2">
      <c r="B1514" s="156"/>
    </row>
    <row r="1515" spans="2:2" ht="12.95" customHeight="1" x14ac:dyDescent="0.2">
      <c r="B1515" s="156"/>
    </row>
    <row r="1516" spans="2:2" ht="12.95" customHeight="1" x14ac:dyDescent="0.2">
      <c r="B1516" s="156"/>
    </row>
    <row r="1517" spans="2:2" ht="12.95" customHeight="1" x14ac:dyDescent="0.2">
      <c r="B1517" s="156"/>
    </row>
    <row r="1518" spans="2:2" ht="12.95" customHeight="1" x14ac:dyDescent="0.2">
      <c r="B1518" s="156"/>
    </row>
    <row r="1519" spans="2:2" ht="12.95" customHeight="1" x14ac:dyDescent="0.2">
      <c r="B1519" s="156"/>
    </row>
    <row r="1520" spans="2:2" ht="12.95" customHeight="1" x14ac:dyDescent="0.2">
      <c r="B1520" s="156"/>
    </row>
    <row r="1521" spans="2:2" ht="12.95" customHeight="1" x14ac:dyDescent="0.2">
      <c r="B1521" s="156"/>
    </row>
    <row r="1522" spans="2:2" ht="12.95" customHeight="1" x14ac:dyDescent="0.2">
      <c r="B1522" s="156"/>
    </row>
    <row r="1523" spans="2:2" ht="12.95" customHeight="1" x14ac:dyDescent="0.2">
      <c r="B1523" s="156"/>
    </row>
    <row r="1524" spans="2:2" ht="12.95" customHeight="1" x14ac:dyDescent="0.2">
      <c r="B1524" s="156"/>
    </row>
    <row r="1525" spans="2:2" ht="12.95" customHeight="1" x14ac:dyDescent="0.2">
      <c r="B1525" s="156"/>
    </row>
    <row r="1526" spans="2:2" ht="12.95" customHeight="1" x14ac:dyDescent="0.2">
      <c r="B1526" s="156"/>
    </row>
    <row r="1527" spans="2:2" ht="12.95" customHeight="1" x14ac:dyDescent="0.2">
      <c r="B1527" s="156"/>
    </row>
    <row r="1528" spans="2:2" ht="12.95" customHeight="1" x14ac:dyDescent="0.2">
      <c r="B1528" s="156"/>
    </row>
    <row r="1529" spans="2:2" ht="12.95" customHeight="1" x14ac:dyDescent="0.2">
      <c r="B1529" s="156"/>
    </row>
    <row r="1530" spans="2:2" ht="12.95" customHeight="1" x14ac:dyDescent="0.2">
      <c r="B1530" s="156"/>
    </row>
    <row r="1531" spans="2:2" ht="12.95" customHeight="1" x14ac:dyDescent="0.2">
      <c r="B1531" s="156"/>
    </row>
    <row r="1532" spans="2:2" ht="12.95" customHeight="1" x14ac:dyDescent="0.2">
      <c r="B1532" s="156"/>
    </row>
    <row r="1533" spans="2:2" ht="12.95" customHeight="1" x14ac:dyDescent="0.2">
      <c r="B1533" s="156"/>
    </row>
    <row r="1534" spans="2:2" ht="12.95" customHeight="1" x14ac:dyDescent="0.2">
      <c r="B1534" s="156"/>
    </row>
    <row r="1535" spans="2:2" ht="12.95" customHeight="1" x14ac:dyDescent="0.2">
      <c r="B1535" s="156"/>
    </row>
    <row r="1536" spans="2:2" ht="12.95" customHeight="1" x14ac:dyDescent="0.2">
      <c r="B1536" s="156"/>
    </row>
    <row r="1537" spans="2:2" ht="12.95" customHeight="1" x14ac:dyDescent="0.2">
      <c r="B1537" s="156"/>
    </row>
    <row r="1538" spans="2:2" ht="12.95" customHeight="1" x14ac:dyDescent="0.2">
      <c r="B1538" s="156"/>
    </row>
    <row r="1539" spans="2:2" ht="12.95" customHeight="1" x14ac:dyDescent="0.2">
      <c r="B1539" s="156"/>
    </row>
    <row r="1540" spans="2:2" ht="12.95" customHeight="1" x14ac:dyDescent="0.2">
      <c r="B1540" s="156"/>
    </row>
    <row r="1541" spans="2:2" ht="12.95" customHeight="1" x14ac:dyDescent="0.2">
      <c r="B1541" s="156"/>
    </row>
    <row r="1542" spans="2:2" ht="12.95" customHeight="1" x14ac:dyDescent="0.2">
      <c r="B1542" s="156"/>
    </row>
    <row r="1543" spans="2:2" ht="12.95" customHeight="1" x14ac:dyDescent="0.2">
      <c r="B1543" s="156"/>
    </row>
    <row r="1544" spans="2:2" ht="12.95" customHeight="1" x14ac:dyDescent="0.2">
      <c r="B1544" s="156"/>
    </row>
    <row r="1545" spans="2:2" ht="12.95" customHeight="1" x14ac:dyDescent="0.2">
      <c r="B1545" s="156"/>
    </row>
    <row r="1546" spans="2:2" ht="12.95" customHeight="1" x14ac:dyDescent="0.2">
      <c r="B1546" s="156"/>
    </row>
    <row r="1547" spans="2:2" ht="12.95" customHeight="1" x14ac:dyDescent="0.2">
      <c r="B1547" s="156"/>
    </row>
    <row r="1548" spans="2:2" ht="12.95" customHeight="1" x14ac:dyDescent="0.2">
      <c r="B1548" s="156"/>
    </row>
    <row r="1549" spans="2:2" ht="12.95" customHeight="1" x14ac:dyDescent="0.2">
      <c r="B1549" s="156"/>
    </row>
    <row r="1550" spans="2:2" ht="12.95" customHeight="1" x14ac:dyDescent="0.2">
      <c r="B1550" s="156"/>
    </row>
    <row r="1551" spans="2:2" ht="12.95" customHeight="1" x14ac:dyDescent="0.2">
      <c r="B1551" s="156"/>
    </row>
    <row r="1552" spans="2:2" ht="12.95" customHeight="1" x14ac:dyDescent="0.2">
      <c r="B1552" s="156"/>
    </row>
    <row r="1553" spans="2:2" ht="12.95" customHeight="1" x14ac:dyDescent="0.2">
      <c r="B1553" s="156"/>
    </row>
    <row r="1554" spans="2:2" ht="12.95" customHeight="1" x14ac:dyDescent="0.2">
      <c r="B1554" s="156"/>
    </row>
    <row r="1555" spans="2:2" ht="12.95" customHeight="1" x14ac:dyDescent="0.2">
      <c r="B1555" s="156"/>
    </row>
    <row r="1556" spans="2:2" ht="12.95" customHeight="1" x14ac:dyDescent="0.2">
      <c r="B1556" s="156"/>
    </row>
    <row r="1557" spans="2:2" ht="12.95" customHeight="1" x14ac:dyDescent="0.2">
      <c r="B1557" s="156"/>
    </row>
    <row r="1558" spans="2:2" ht="12.95" customHeight="1" x14ac:dyDescent="0.2">
      <c r="B1558" s="156"/>
    </row>
    <row r="1559" spans="2:2" ht="12.95" customHeight="1" x14ac:dyDescent="0.2">
      <c r="B1559" s="156"/>
    </row>
    <row r="1560" spans="2:2" ht="12.95" customHeight="1" x14ac:dyDescent="0.2">
      <c r="B1560" s="156"/>
    </row>
    <row r="1561" spans="2:2" ht="12.95" customHeight="1" x14ac:dyDescent="0.2">
      <c r="B1561" s="156"/>
    </row>
    <row r="1562" spans="2:2" ht="12.95" customHeight="1" x14ac:dyDescent="0.2">
      <c r="B1562" s="156"/>
    </row>
    <row r="1563" spans="2:2" ht="12.95" customHeight="1" x14ac:dyDescent="0.2">
      <c r="B1563" s="156"/>
    </row>
    <row r="1564" spans="2:2" ht="12.95" customHeight="1" x14ac:dyDescent="0.2">
      <c r="B1564" s="156"/>
    </row>
    <row r="1565" spans="2:2" ht="12.95" customHeight="1" x14ac:dyDescent="0.2">
      <c r="B1565" s="156"/>
    </row>
    <row r="1566" spans="2:2" ht="12.95" customHeight="1" x14ac:dyDescent="0.2">
      <c r="B1566" s="156"/>
    </row>
    <row r="1567" spans="2:2" ht="12.95" customHeight="1" x14ac:dyDescent="0.2">
      <c r="B1567" s="156"/>
    </row>
    <row r="1568" spans="2:2" ht="12.95" customHeight="1" x14ac:dyDescent="0.2">
      <c r="B1568" s="156"/>
    </row>
    <row r="1569" spans="2:2" ht="12.95" customHeight="1" x14ac:dyDescent="0.2">
      <c r="B1569" s="156"/>
    </row>
    <row r="1570" spans="2:2" ht="12.95" customHeight="1" x14ac:dyDescent="0.2">
      <c r="B1570" s="156"/>
    </row>
    <row r="1571" spans="2:2" ht="12.95" customHeight="1" x14ac:dyDescent="0.2">
      <c r="B1571" s="156"/>
    </row>
    <row r="1572" spans="2:2" ht="12.95" customHeight="1" x14ac:dyDescent="0.2">
      <c r="B1572" s="156"/>
    </row>
    <row r="1573" spans="2:2" ht="12.95" customHeight="1" x14ac:dyDescent="0.2">
      <c r="B1573" s="156"/>
    </row>
    <row r="1574" spans="2:2" ht="12.95" customHeight="1" x14ac:dyDescent="0.2">
      <c r="B1574" s="156"/>
    </row>
    <row r="1575" spans="2:2" ht="12.95" customHeight="1" x14ac:dyDescent="0.2">
      <c r="B1575" s="156"/>
    </row>
    <row r="1576" spans="2:2" ht="12.95" customHeight="1" x14ac:dyDescent="0.2">
      <c r="B1576" s="156"/>
    </row>
    <row r="1577" spans="2:2" ht="12.95" customHeight="1" x14ac:dyDescent="0.2">
      <c r="B1577" s="156"/>
    </row>
    <row r="1578" spans="2:2" ht="12.95" customHeight="1" x14ac:dyDescent="0.2">
      <c r="B1578" s="156"/>
    </row>
    <row r="1579" spans="2:2" ht="12.95" customHeight="1" x14ac:dyDescent="0.2">
      <c r="B1579" s="156"/>
    </row>
    <row r="1580" spans="2:2" ht="12.95" customHeight="1" x14ac:dyDescent="0.2">
      <c r="B1580" s="156"/>
    </row>
    <row r="1581" spans="2:2" ht="12.95" customHeight="1" x14ac:dyDescent="0.2">
      <c r="B1581" s="156"/>
    </row>
    <row r="1582" spans="2:2" ht="12.95" customHeight="1" x14ac:dyDescent="0.2">
      <c r="B1582" s="156"/>
    </row>
    <row r="1583" spans="2:2" ht="12.95" customHeight="1" x14ac:dyDescent="0.2">
      <c r="B1583" s="156"/>
    </row>
    <row r="1584" spans="2:2" ht="12.95" customHeight="1" x14ac:dyDescent="0.2">
      <c r="B1584" s="156"/>
    </row>
    <row r="1585" spans="2:2" ht="12.95" customHeight="1" x14ac:dyDescent="0.2">
      <c r="B1585" s="156"/>
    </row>
    <row r="1586" spans="2:2" ht="12.95" customHeight="1" x14ac:dyDescent="0.2">
      <c r="B1586" s="156"/>
    </row>
    <row r="1587" spans="2:2" ht="12.95" customHeight="1" x14ac:dyDescent="0.2">
      <c r="B1587" s="156"/>
    </row>
    <row r="1588" spans="2:2" ht="12.95" customHeight="1" x14ac:dyDescent="0.2">
      <c r="B1588" s="156"/>
    </row>
    <row r="1589" spans="2:2" ht="12.95" customHeight="1" x14ac:dyDescent="0.2">
      <c r="B1589" s="156"/>
    </row>
    <row r="1590" spans="2:2" ht="12.95" customHeight="1" x14ac:dyDescent="0.2">
      <c r="B1590" s="156"/>
    </row>
    <row r="1591" spans="2:2" ht="12.95" customHeight="1" x14ac:dyDescent="0.2">
      <c r="B1591" s="156"/>
    </row>
    <row r="1592" spans="2:2" ht="12.95" customHeight="1" x14ac:dyDescent="0.2">
      <c r="B1592" s="156"/>
    </row>
    <row r="1593" spans="2:2" ht="12.95" customHeight="1" x14ac:dyDescent="0.2">
      <c r="B1593" s="156"/>
    </row>
    <row r="1594" spans="2:2" ht="12.95" customHeight="1" x14ac:dyDescent="0.2">
      <c r="B1594" s="156"/>
    </row>
    <row r="1595" spans="2:2" ht="12.95" customHeight="1" x14ac:dyDescent="0.2">
      <c r="B1595" s="156"/>
    </row>
    <row r="1596" spans="2:2" ht="12.95" customHeight="1" x14ac:dyDescent="0.2">
      <c r="B1596" s="156"/>
    </row>
    <row r="1597" spans="2:2" ht="12.95" customHeight="1" x14ac:dyDescent="0.2">
      <c r="B1597" s="156"/>
    </row>
    <row r="1598" spans="2:2" ht="12.95" customHeight="1" x14ac:dyDescent="0.2">
      <c r="B1598" s="156"/>
    </row>
    <row r="1599" spans="2:2" ht="12.95" customHeight="1" x14ac:dyDescent="0.2">
      <c r="B1599" s="156"/>
    </row>
    <row r="1600" spans="2:2" ht="12.95" customHeight="1" x14ac:dyDescent="0.2">
      <c r="B1600" s="156"/>
    </row>
    <row r="1601" spans="2:2" ht="12.95" customHeight="1" x14ac:dyDescent="0.2">
      <c r="B1601" s="156"/>
    </row>
    <row r="1602" spans="2:2" ht="12.95" customHeight="1" x14ac:dyDescent="0.2">
      <c r="B1602" s="156"/>
    </row>
    <row r="1603" spans="2:2" ht="12.95" customHeight="1" x14ac:dyDescent="0.2">
      <c r="B1603" s="156"/>
    </row>
    <row r="1604" spans="2:2" ht="12.95" customHeight="1" x14ac:dyDescent="0.2">
      <c r="B1604" s="156"/>
    </row>
    <row r="1605" spans="2:2" ht="12.95" customHeight="1" x14ac:dyDescent="0.2">
      <c r="B1605" s="156"/>
    </row>
    <row r="1606" spans="2:2" ht="12.95" customHeight="1" x14ac:dyDescent="0.2">
      <c r="B1606" s="156"/>
    </row>
    <row r="1607" spans="2:2" ht="12.95" customHeight="1" x14ac:dyDescent="0.2">
      <c r="B1607" s="156"/>
    </row>
    <row r="1608" spans="2:2" ht="12.95" customHeight="1" x14ac:dyDescent="0.2">
      <c r="B1608" s="156"/>
    </row>
    <row r="1609" spans="2:2" ht="12.95" customHeight="1" x14ac:dyDescent="0.2">
      <c r="B1609" s="156"/>
    </row>
    <row r="1610" spans="2:2" ht="12.95" customHeight="1" x14ac:dyDescent="0.2">
      <c r="B1610" s="156"/>
    </row>
    <row r="1611" spans="2:2" ht="12.95" customHeight="1" x14ac:dyDescent="0.2">
      <c r="B1611" s="156"/>
    </row>
    <row r="1612" spans="2:2" ht="12.95" customHeight="1" x14ac:dyDescent="0.2">
      <c r="B1612" s="156"/>
    </row>
    <row r="1613" spans="2:2" ht="12.95" customHeight="1" x14ac:dyDescent="0.2">
      <c r="B1613" s="156"/>
    </row>
    <row r="1614" spans="2:2" ht="12.95" customHeight="1" x14ac:dyDescent="0.2">
      <c r="B1614" s="156"/>
    </row>
    <row r="1615" spans="2:2" ht="12.95" customHeight="1" x14ac:dyDescent="0.2">
      <c r="B1615" s="156"/>
    </row>
    <row r="1616" spans="2:2" ht="12.95" customHeight="1" x14ac:dyDescent="0.2">
      <c r="B1616" s="156"/>
    </row>
    <row r="1617" spans="2:2" ht="12.95" customHeight="1" x14ac:dyDescent="0.2">
      <c r="B1617" s="156"/>
    </row>
    <row r="1618" spans="2:2" ht="12.95" customHeight="1" x14ac:dyDescent="0.2">
      <c r="B1618" s="156"/>
    </row>
    <row r="1619" spans="2:2" ht="12.95" customHeight="1" x14ac:dyDescent="0.2">
      <c r="B1619" s="156"/>
    </row>
    <row r="1620" spans="2:2" ht="12.95" customHeight="1" x14ac:dyDescent="0.2">
      <c r="B1620" s="156"/>
    </row>
    <row r="1621" spans="2:2" ht="12.95" customHeight="1" x14ac:dyDescent="0.2">
      <c r="B1621" s="156"/>
    </row>
    <row r="1622" spans="2:2" ht="12.95" customHeight="1" x14ac:dyDescent="0.2">
      <c r="B1622" s="156"/>
    </row>
    <row r="1623" spans="2:2" ht="12.95" customHeight="1" x14ac:dyDescent="0.2">
      <c r="B1623" s="156"/>
    </row>
    <row r="1624" spans="2:2" ht="12.95" customHeight="1" x14ac:dyDescent="0.2">
      <c r="B1624" s="156"/>
    </row>
    <row r="1625" spans="2:2" ht="12.95" customHeight="1" x14ac:dyDescent="0.2">
      <c r="B1625" s="156"/>
    </row>
    <row r="1626" spans="2:2" ht="12.95" customHeight="1" x14ac:dyDescent="0.2">
      <c r="B1626" s="156"/>
    </row>
    <row r="1627" spans="2:2" ht="12.95" customHeight="1" x14ac:dyDescent="0.2">
      <c r="B1627" s="156"/>
    </row>
    <row r="1628" spans="2:2" ht="12.95" customHeight="1" x14ac:dyDescent="0.2">
      <c r="B1628" s="156"/>
    </row>
    <row r="1629" spans="2:2" ht="12.95" customHeight="1" x14ac:dyDescent="0.2">
      <c r="B1629" s="156"/>
    </row>
    <row r="1630" spans="2:2" ht="12.95" customHeight="1" x14ac:dyDescent="0.2">
      <c r="B1630" s="156"/>
    </row>
    <row r="1631" spans="2:2" ht="12.95" customHeight="1" x14ac:dyDescent="0.2">
      <c r="B1631" s="156"/>
    </row>
    <row r="1632" spans="2:2" ht="12.95" customHeight="1" x14ac:dyDescent="0.2">
      <c r="B1632" s="156"/>
    </row>
    <row r="1633" spans="2:2" ht="12.95" customHeight="1" x14ac:dyDescent="0.2">
      <c r="B1633" s="156"/>
    </row>
    <row r="1634" spans="2:2" ht="12.95" customHeight="1" x14ac:dyDescent="0.2">
      <c r="B1634" s="156"/>
    </row>
    <row r="1635" spans="2:2" ht="12.95" customHeight="1" x14ac:dyDescent="0.2">
      <c r="B1635" s="156"/>
    </row>
    <row r="1636" spans="2:2" ht="12.95" customHeight="1" x14ac:dyDescent="0.2">
      <c r="B1636" s="156"/>
    </row>
    <row r="1637" spans="2:2" ht="12.95" customHeight="1" x14ac:dyDescent="0.2">
      <c r="B1637" s="156"/>
    </row>
    <row r="1638" spans="2:2" ht="12.95" customHeight="1" x14ac:dyDescent="0.2">
      <c r="B1638" s="156"/>
    </row>
    <row r="1639" spans="2:2" ht="12.95" customHeight="1" x14ac:dyDescent="0.2">
      <c r="B1639" s="156"/>
    </row>
    <row r="1640" spans="2:2" ht="12.95" customHeight="1" x14ac:dyDescent="0.2">
      <c r="B1640" s="156"/>
    </row>
    <row r="1641" spans="2:2" ht="12.95" customHeight="1" x14ac:dyDescent="0.2">
      <c r="B1641" s="156"/>
    </row>
    <row r="1642" spans="2:2" ht="12.95" customHeight="1" x14ac:dyDescent="0.2">
      <c r="B1642" s="156"/>
    </row>
    <row r="1643" spans="2:2" ht="12.95" customHeight="1" x14ac:dyDescent="0.2">
      <c r="B1643" s="156"/>
    </row>
    <row r="1644" spans="2:2" ht="12.95" customHeight="1" x14ac:dyDescent="0.2">
      <c r="B1644" s="156"/>
    </row>
    <row r="1645" spans="2:2" ht="12.95" customHeight="1" x14ac:dyDescent="0.2">
      <c r="B1645" s="156"/>
    </row>
    <row r="1646" spans="2:2" ht="12.95" customHeight="1" x14ac:dyDescent="0.2">
      <c r="B1646" s="156"/>
    </row>
    <row r="1647" spans="2:2" ht="12.95" customHeight="1" x14ac:dyDescent="0.2">
      <c r="B1647" s="156"/>
    </row>
    <row r="1648" spans="2:2" ht="12.95" customHeight="1" x14ac:dyDescent="0.2">
      <c r="B1648" s="156"/>
    </row>
    <row r="1649" spans="2:2" ht="12.95" customHeight="1" x14ac:dyDescent="0.2">
      <c r="B1649" s="156"/>
    </row>
    <row r="1650" spans="2:2" ht="12.95" customHeight="1" x14ac:dyDescent="0.2">
      <c r="B1650" s="156"/>
    </row>
    <row r="1651" spans="2:2" ht="12.95" customHeight="1" x14ac:dyDescent="0.2">
      <c r="B1651" s="156"/>
    </row>
    <row r="1652" spans="2:2" ht="12.95" customHeight="1" x14ac:dyDescent="0.2">
      <c r="B1652" s="156"/>
    </row>
    <row r="1653" spans="2:2" ht="12.95" customHeight="1" x14ac:dyDescent="0.2">
      <c r="B1653" s="156"/>
    </row>
    <row r="1654" spans="2:2" ht="12.95" customHeight="1" x14ac:dyDescent="0.2">
      <c r="B1654" s="156"/>
    </row>
    <row r="1655" spans="2:2" ht="12.95" customHeight="1" x14ac:dyDescent="0.2">
      <c r="B1655" s="156"/>
    </row>
    <row r="1656" spans="2:2" ht="12.95" customHeight="1" x14ac:dyDescent="0.2">
      <c r="B1656" s="156"/>
    </row>
    <row r="1657" spans="2:2" ht="12.95" customHeight="1" x14ac:dyDescent="0.2">
      <c r="B1657" s="156"/>
    </row>
    <row r="1658" spans="2:2" ht="12.95" customHeight="1" x14ac:dyDescent="0.2">
      <c r="B1658" s="156"/>
    </row>
    <row r="1659" spans="2:2" ht="12.95" customHeight="1" x14ac:dyDescent="0.2">
      <c r="B1659" s="156"/>
    </row>
    <row r="1660" spans="2:2" ht="12.95" customHeight="1" x14ac:dyDescent="0.2">
      <c r="B1660" s="156"/>
    </row>
    <row r="1661" spans="2:2" ht="12.95" customHeight="1" x14ac:dyDescent="0.2">
      <c r="B1661" s="156"/>
    </row>
    <row r="1662" spans="2:2" ht="12.95" customHeight="1" x14ac:dyDescent="0.2">
      <c r="B1662" s="156"/>
    </row>
    <row r="1663" spans="2:2" ht="12.95" customHeight="1" x14ac:dyDescent="0.2">
      <c r="B1663" s="156"/>
    </row>
    <row r="1664" spans="2:2" ht="12.95" customHeight="1" x14ac:dyDescent="0.2">
      <c r="B1664" s="156"/>
    </row>
    <row r="1665" spans="2:2" ht="12.95" customHeight="1" x14ac:dyDescent="0.2">
      <c r="B1665" s="156"/>
    </row>
    <row r="1666" spans="2:2" ht="12.95" customHeight="1" x14ac:dyDescent="0.2">
      <c r="B1666" s="156"/>
    </row>
    <row r="1667" spans="2:2" ht="12.95" customHeight="1" x14ac:dyDescent="0.2">
      <c r="B1667" s="156"/>
    </row>
    <row r="1668" spans="2:2" ht="12.95" customHeight="1" x14ac:dyDescent="0.2">
      <c r="B1668" s="156"/>
    </row>
    <row r="1669" spans="2:2" ht="12.95" customHeight="1" x14ac:dyDescent="0.2">
      <c r="B1669" s="156"/>
    </row>
    <row r="1670" spans="2:2" ht="12.95" customHeight="1" x14ac:dyDescent="0.2">
      <c r="B1670" s="156"/>
    </row>
    <row r="1671" spans="2:2" ht="12.95" customHeight="1" x14ac:dyDescent="0.2">
      <c r="B1671" s="156"/>
    </row>
    <row r="1672" spans="2:2" ht="12.95" customHeight="1" x14ac:dyDescent="0.2">
      <c r="B1672" s="156"/>
    </row>
    <row r="1673" spans="2:2" ht="12.95" customHeight="1" x14ac:dyDescent="0.2">
      <c r="B1673" s="156"/>
    </row>
    <row r="1674" spans="2:2" ht="12.95" customHeight="1" x14ac:dyDescent="0.2">
      <c r="B1674" s="156"/>
    </row>
    <row r="1675" spans="2:2" ht="12.95" customHeight="1" x14ac:dyDescent="0.2">
      <c r="B1675" s="156"/>
    </row>
    <row r="1676" spans="2:2" ht="12.95" customHeight="1" x14ac:dyDescent="0.2">
      <c r="B1676" s="156"/>
    </row>
    <row r="1677" spans="2:2" ht="12.95" customHeight="1" x14ac:dyDescent="0.2">
      <c r="B1677" s="156"/>
    </row>
    <row r="1678" spans="2:2" ht="12.95" customHeight="1" x14ac:dyDescent="0.2">
      <c r="B1678" s="156"/>
    </row>
    <row r="1679" spans="2:2" ht="12.95" customHeight="1" x14ac:dyDescent="0.2">
      <c r="B1679" s="156"/>
    </row>
    <row r="1680" spans="2:2" ht="12.95" customHeight="1" x14ac:dyDescent="0.2">
      <c r="B1680" s="156"/>
    </row>
    <row r="1681" spans="2:2" ht="12.95" customHeight="1" x14ac:dyDescent="0.2">
      <c r="B1681" s="156"/>
    </row>
    <row r="1682" spans="2:2" ht="12.95" customHeight="1" x14ac:dyDescent="0.2">
      <c r="B1682" s="156"/>
    </row>
    <row r="1683" spans="2:2" ht="12.95" customHeight="1" x14ac:dyDescent="0.2">
      <c r="B1683" s="156"/>
    </row>
    <row r="1684" spans="2:2" ht="12.95" customHeight="1" x14ac:dyDescent="0.2">
      <c r="B1684" s="156"/>
    </row>
    <row r="1685" spans="2:2" ht="12.95" customHeight="1" x14ac:dyDescent="0.2">
      <c r="B1685" s="156"/>
    </row>
    <row r="1686" spans="2:2" ht="12.95" customHeight="1" x14ac:dyDescent="0.2">
      <c r="B1686" s="156"/>
    </row>
    <row r="1687" spans="2:2" ht="12.95" customHeight="1" x14ac:dyDescent="0.2">
      <c r="B1687" s="156"/>
    </row>
    <row r="1688" spans="2:2" ht="12.95" customHeight="1" x14ac:dyDescent="0.2">
      <c r="B1688" s="156"/>
    </row>
    <row r="1689" spans="2:2" ht="12.95" customHeight="1" x14ac:dyDescent="0.2">
      <c r="B1689" s="156"/>
    </row>
    <row r="1690" spans="2:2" ht="12.95" customHeight="1" x14ac:dyDescent="0.2">
      <c r="B1690" s="156"/>
    </row>
    <row r="1691" spans="2:2" ht="12.95" customHeight="1" x14ac:dyDescent="0.2">
      <c r="B1691" s="156"/>
    </row>
    <row r="1692" spans="2:2" ht="12.95" customHeight="1" x14ac:dyDescent="0.2">
      <c r="B1692" s="156"/>
    </row>
    <row r="1693" spans="2:2" ht="12.95" customHeight="1" x14ac:dyDescent="0.2">
      <c r="B1693" s="156"/>
    </row>
    <row r="1694" spans="2:2" ht="12.95" customHeight="1" x14ac:dyDescent="0.2">
      <c r="B1694" s="156"/>
    </row>
    <row r="1695" spans="2:2" ht="12.95" customHeight="1" x14ac:dyDescent="0.2">
      <c r="B1695" s="156"/>
    </row>
    <row r="1696" spans="2:2" ht="12.95" customHeight="1" x14ac:dyDescent="0.2">
      <c r="B1696" s="156"/>
    </row>
    <row r="1697" spans="2:2" ht="12.95" customHeight="1" x14ac:dyDescent="0.2">
      <c r="B1697" s="156"/>
    </row>
    <row r="1698" spans="2:2" ht="12.95" customHeight="1" x14ac:dyDescent="0.2">
      <c r="B1698" s="156"/>
    </row>
    <row r="1699" spans="2:2" ht="12.95" customHeight="1" x14ac:dyDescent="0.2">
      <c r="B1699" s="156"/>
    </row>
    <row r="1700" spans="2:2" ht="12.95" customHeight="1" x14ac:dyDescent="0.2">
      <c r="B1700" s="156"/>
    </row>
    <row r="1701" spans="2:2" ht="12.95" customHeight="1" x14ac:dyDescent="0.2">
      <c r="B1701" s="156"/>
    </row>
    <row r="1702" spans="2:2" ht="12.95" customHeight="1" x14ac:dyDescent="0.2">
      <c r="B1702" s="156"/>
    </row>
    <row r="1703" spans="2:2" ht="12.95" customHeight="1" x14ac:dyDescent="0.2">
      <c r="B1703" s="156"/>
    </row>
    <row r="1704" spans="2:2" ht="12.95" customHeight="1" x14ac:dyDescent="0.2">
      <c r="B1704" s="156"/>
    </row>
    <row r="1705" spans="2:2" ht="12.95" customHeight="1" x14ac:dyDescent="0.2">
      <c r="B1705" s="156"/>
    </row>
    <row r="1706" spans="2:2" ht="12.95" customHeight="1" x14ac:dyDescent="0.2">
      <c r="B1706" s="156"/>
    </row>
    <row r="1707" spans="2:2" ht="12.95" customHeight="1" x14ac:dyDescent="0.2">
      <c r="B1707" s="156"/>
    </row>
    <row r="1708" spans="2:2" ht="12.95" customHeight="1" x14ac:dyDescent="0.2">
      <c r="B1708" s="156"/>
    </row>
    <row r="1709" spans="2:2" ht="12.95" customHeight="1" x14ac:dyDescent="0.2">
      <c r="B1709" s="156"/>
    </row>
    <row r="1710" spans="2:2" ht="12.95" customHeight="1" x14ac:dyDescent="0.2">
      <c r="B1710" s="156"/>
    </row>
    <row r="1711" spans="2:2" ht="12.95" customHeight="1" x14ac:dyDescent="0.2">
      <c r="B1711" s="156"/>
    </row>
    <row r="1712" spans="2:2" ht="12.95" customHeight="1" x14ac:dyDescent="0.2">
      <c r="B1712" s="156"/>
    </row>
    <row r="1713" spans="2:2" ht="12.95" customHeight="1" x14ac:dyDescent="0.2">
      <c r="B1713" s="156"/>
    </row>
    <row r="1714" spans="2:2" ht="12.95" customHeight="1" x14ac:dyDescent="0.2">
      <c r="B1714" s="156"/>
    </row>
    <row r="1715" spans="2:2" ht="12.95" customHeight="1" x14ac:dyDescent="0.2">
      <c r="B1715" s="156"/>
    </row>
    <row r="1716" spans="2:2" ht="12.95" customHeight="1" x14ac:dyDescent="0.2">
      <c r="B1716" s="156"/>
    </row>
    <row r="1717" spans="2:2" ht="12.95" customHeight="1" x14ac:dyDescent="0.2">
      <c r="B1717" s="156"/>
    </row>
    <row r="1718" spans="2:2" ht="12.95" customHeight="1" x14ac:dyDescent="0.2">
      <c r="B1718" s="156"/>
    </row>
    <row r="1719" spans="2:2" ht="12.95" customHeight="1" x14ac:dyDescent="0.2">
      <c r="B1719" s="156"/>
    </row>
    <row r="1720" spans="2:2" ht="12.95" customHeight="1" x14ac:dyDescent="0.2">
      <c r="B1720" s="156"/>
    </row>
    <row r="1721" spans="2:2" ht="12.95" customHeight="1" x14ac:dyDescent="0.2">
      <c r="B1721" s="156"/>
    </row>
    <row r="1722" spans="2:2" ht="12.95" customHeight="1" x14ac:dyDescent="0.2">
      <c r="B1722" s="156"/>
    </row>
    <row r="1723" spans="2:2" ht="12.95" customHeight="1" x14ac:dyDescent="0.2">
      <c r="B1723" s="156"/>
    </row>
    <row r="1724" spans="2:2" ht="12.95" customHeight="1" x14ac:dyDescent="0.2">
      <c r="B1724" s="156"/>
    </row>
    <row r="1725" spans="2:2" ht="12.95" customHeight="1" x14ac:dyDescent="0.2">
      <c r="B1725" s="156"/>
    </row>
    <row r="1726" spans="2:2" ht="12.95" customHeight="1" x14ac:dyDescent="0.2">
      <c r="B1726" s="156"/>
    </row>
    <row r="1727" spans="2:2" ht="12.95" customHeight="1" x14ac:dyDescent="0.2">
      <c r="B1727" s="156"/>
    </row>
    <row r="1728" spans="2:2" ht="12.95" customHeight="1" x14ac:dyDescent="0.2">
      <c r="B1728" s="156"/>
    </row>
    <row r="1729" spans="2:2" ht="12.95" customHeight="1" x14ac:dyDescent="0.2">
      <c r="B1729" s="156"/>
    </row>
    <row r="1730" spans="2:2" ht="12.95" customHeight="1" x14ac:dyDescent="0.2">
      <c r="B1730" s="156"/>
    </row>
    <row r="1731" spans="2:2" ht="12.95" customHeight="1" x14ac:dyDescent="0.2">
      <c r="B1731" s="156"/>
    </row>
    <row r="1732" spans="2:2" ht="12.95" customHeight="1" x14ac:dyDescent="0.2">
      <c r="B1732" s="156"/>
    </row>
    <row r="1733" spans="2:2" ht="12.95" customHeight="1" x14ac:dyDescent="0.2">
      <c r="B1733" s="156"/>
    </row>
    <row r="1734" spans="2:2" ht="12.95" customHeight="1" x14ac:dyDescent="0.2">
      <c r="B1734" s="156"/>
    </row>
    <row r="1735" spans="2:2" ht="12.95" customHeight="1" x14ac:dyDescent="0.2">
      <c r="B1735" s="156"/>
    </row>
    <row r="1736" spans="2:2" ht="12.95" customHeight="1" x14ac:dyDescent="0.2">
      <c r="B1736" s="156"/>
    </row>
    <row r="1737" spans="2:2" ht="12.95" customHeight="1" x14ac:dyDescent="0.2">
      <c r="B1737" s="156"/>
    </row>
    <row r="1738" spans="2:2" ht="12.95" customHeight="1" x14ac:dyDescent="0.2">
      <c r="B1738" s="156"/>
    </row>
    <row r="1739" spans="2:2" ht="12.95" customHeight="1" x14ac:dyDescent="0.2">
      <c r="B1739" s="156"/>
    </row>
    <row r="1740" spans="2:2" ht="12.95" customHeight="1" x14ac:dyDescent="0.2">
      <c r="B1740" s="156"/>
    </row>
    <row r="1741" spans="2:2" ht="12.95" customHeight="1" x14ac:dyDescent="0.2">
      <c r="B1741" s="156"/>
    </row>
    <row r="1742" spans="2:2" ht="12.95" customHeight="1" x14ac:dyDescent="0.2">
      <c r="B1742" s="156"/>
    </row>
    <row r="1743" spans="2:2" ht="12.95" customHeight="1" x14ac:dyDescent="0.2">
      <c r="B1743" s="156"/>
    </row>
    <row r="1744" spans="2:2" ht="12.95" customHeight="1" x14ac:dyDescent="0.2">
      <c r="B1744" s="156"/>
    </row>
    <row r="1745" spans="2:2" ht="12.95" customHeight="1" x14ac:dyDescent="0.2">
      <c r="B1745" s="156"/>
    </row>
    <row r="1746" spans="2:2" ht="12.95" customHeight="1" x14ac:dyDescent="0.2">
      <c r="B1746" s="156"/>
    </row>
    <row r="1747" spans="2:2" ht="12.95" customHeight="1" x14ac:dyDescent="0.2">
      <c r="B1747" s="156"/>
    </row>
    <row r="1748" spans="2:2" ht="12.95" customHeight="1" x14ac:dyDescent="0.2">
      <c r="B1748" s="156"/>
    </row>
    <row r="1749" spans="2:2" ht="12.95" customHeight="1" x14ac:dyDescent="0.2">
      <c r="B1749" s="156"/>
    </row>
    <row r="1750" spans="2:2" ht="12.95" customHeight="1" x14ac:dyDescent="0.2">
      <c r="B1750" s="156"/>
    </row>
    <row r="1751" spans="2:2" ht="12.95" customHeight="1" x14ac:dyDescent="0.2">
      <c r="B1751" s="156"/>
    </row>
    <row r="1752" spans="2:2" ht="12.95" customHeight="1" x14ac:dyDescent="0.2">
      <c r="B1752" s="156"/>
    </row>
    <row r="1753" spans="2:2" ht="12.95" customHeight="1" x14ac:dyDescent="0.2">
      <c r="B1753" s="156"/>
    </row>
    <row r="1754" spans="2:2" ht="12.95" customHeight="1" x14ac:dyDescent="0.2">
      <c r="B1754" s="156"/>
    </row>
    <row r="1755" spans="2:2" ht="12.95" customHeight="1" x14ac:dyDescent="0.2">
      <c r="B1755" s="156"/>
    </row>
    <row r="1756" spans="2:2" ht="12.95" customHeight="1" x14ac:dyDescent="0.2">
      <c r="B1756" s="156"/>
    </row>
    <row r="1757" spans="2:2" ht="12.95" customHeight="1" x14ac:dyDescent="0.2">
      <c r="B1757" s="156"/>
    </row>
    <row r="1758" spans="2:2" ht="12.95" customHeight="1" x14ac:dyDescent="0.2">
      <c r="B1758" s="156"/>
    </row>
    <row r="1759" spans="2:2" ht="12.95" customHeight="1" x14ac:dyDescent="0.2">
      <c r="B1759" s="156"/>
    </row>
    <row r="1760" spans="2:2" ht="12.95" customHeight="1" x14ac:dyDescent="0.2">
      <c r="B1760" s="156"/>
    </row>
    <row r="1761" spans="2:2" ht="12.95" customHeight="1" x14ac:dyDescent="0.2">
      <c r="B1761" s="156"/>
    </row>
    <row r="1762" spans="2:2" ht="12.95" customHeight="1" x14ac:dyDescent="0.2">
      <c r="B1762" s="156"/>
    </row>
    <row r="1763" spans="2:2" ht="12.95" customHeight="1" x14ac:dyDescent="0.2">
      <c r="B1763" s="156"/>
    </row>
    <row r="1764" spans="2:2" ht="12.95" customHeight="1" x14ac:dyDescent="0.2">
      <c r="B1764" s="156"/>
    </row>
    <row r="1765" spans="2:2" ht="12.95" customHeight="1" x14ac:dyDescent="0.2">
      <c r="B1765" s="156"/>
    </row>
    <row r="1766" spans="2:2" ht="12.95" customHeight="1" x14ac:dyDescent="0.2">
      <c r="B1766" s="156"/>
    </row>
    <row r="1767" spans="2:2" ht="12.95" customHeight="1" x14ac:dyDescent="0.2">
      <c r="B1767" s="156"/>
    </row>
    <row r="1768" spans="2:2" ht="12.95" customHeight="1" x14ac:dyDescent="0.2">
      <c r="B1768" s="156"/>
    </row>
    <row r="1769" spans="2:2" ht="12.95" customHeight="1" x14ac:dyDescent="0.2">
      <c r="B1769" s="156"/>
    </row>
    <row r="1770" spans="2:2" ht="12.95" customHeight="1" x14ac:dyDescent="0.2">
      <c r="B1770" s="156"/>
    </row>
    <row r="1771" spans="2:2" ht="12.95" customHeight="1" x14ac:dyDescent="0.2">
      <c r="B1771" s="156"/>
    </row>
    <row r="1772" spans="2:2" ht="12.95" customHeight="1" x14ac:dyDescent="0.2">
      <c r="B1772" s="156"/>
    </row>
    <row r="1773" spans="2:2" ht="12.95" customHeight="1" x14ac:dyDescent="0.2">
      <c r="B1773" s="156"/>
    </row>
    <row r="1774" spans="2:2" ht="12.95" customHeight="1" x14ac:dyDescent="0.2">
      <c r="B1774" s="156"/>
    </row>
    <row r="1775" spans="2:2" ht="12.95" customHeight="1" x14ac:dyDescent="0.2">
      <c r="B1775" s="156"/>
    </row>
    <row r="1776" spans="2:2" ht="12.95" customHeight="1" x14ac:dyDescent="0.2">
      <c r="B1776" s="156"/>
    </row>
    <row r="1777" spans="2:2" ht="12.95" customHeight="1" x14ac:dyDescent="0.2">
      <c r="B1777" s="156"/>
    </row>
    <row r="1778" spans="2:2" ht="12.95" customHeight="1" x14ac:dyDescent="0.2">
      <c r="B1778" s="156"/>
    </row>
    <row r="1779" spans="2:2" ht="12.95" customHeight="1" x14ac:dyDescent="0.2">
      <c r="B1779" s="156"/>
    </row>
    <row r="1780" spans="2:2" ht="12.95" customHeight="1" x14ac:dyDescent="0.2">
      <c r="B1780" s="156"/>
    </row>
    <row r="1781" spans="2:2" ht="12.95" customHeight="1" x14ac:dyDescent="0.2">
      <c r="B1781" s="156"/>
    </row>
    <row r="1782" spans="2:2" ht="12.95" customHeight="1" x14ac:dyDescent="0.2">
      <c r="B1782" s="156"/>
    </row>
    <row r="1783" spans="2:2" ht="12.95" customHeight="1" x14ac:dyDescent="0.2">
      <c r="B1783" s="156"/>
    </row>
    <row r="1784" spans="2:2" ht="12.95" customHeight="1" x14ac:dyDescent="0.2">
      <c r="B1784" s="156"/>
    </row>
    <row r="1785" spans="2:2" ht="12.95" customHeight="1" x14ac:dyDescent="0.2">
      <c r="B1785" s="156"/>
    </row>
    <row r="1786" spans="2:2" ht="12.95" customHeight="1" x14ac:dyDescent="0.2">
      <c r="B1786" s="156"/>
    </row>
    <row r="1787" spans="2:2" ht="12.95" customHeight="1" x14ac:dyDescent="0.2">
      <c r="B1787" s="156"/>
    </row>
    <row r="1788" spans="2:2" ht="12.95" customHeight="1" x14ac:dyDescent="0.2">
      <c r="B1788" s="156"/>
    </row>
    <row r="1789" spans="2:2" ht="12.95" customHeight="1" x14ac:dyDescent="0.2">
      <c r="B1789" s="156"/>
    </row>
    <row r="1790" spans="2:2" ht="12.95" customHeight="1" x14ac:dyDescent="0.2">
      <c r="B1790" s="156"/>
    </row>
    <row r="1791" spans="2:2" ht="12.95" customHeight="1" x14ac:dyDescent="0.2">
      <c r="B1791" s="156"/>
    </row>
    <row r="1792" spans="2:2" ht="12.95" customHeight="1" x14ac:dyDescent="0.2">
      <c r="B1792" s="156"/>
    </row>
    <row r="1793" spans="2:2" ht="12.95" customHeight="1" x14ac:dyDescent="0.2">
      <c r="B1793" s="156"/>
    </row>
    <row r="1794" spans="2:2" ht="12.95" customHeight="1" x14ac:dyDescent="0.2">
      <c r="B1794" s="156"/>
    </row>
    <row r="1795" spans="2:2" ht="12.95" customHeight="1" x14ac:dyDescent="0.2">
      <c r="B1795" s="156"/>
    </row>
    <row r="1796" spans="2:2" ht="12.95" customHeight="1" x14ac:dyDescent="0.2">
      <c r="B1796" s="156"/>
    </row>
    <row r="1797" spans="2:2" ht="12.95" customHeight="1" x14ac:dyDescent="0.2">
      <c r="B1797" s="156"/>
    </row>
    <row r="1798" spans="2:2" ht="12.95" customHeight="1" x14ac:dyDescent="0.2">
      <c r="B1798" s="156"/>
    </row>
    <row r="1799" spans="2:2" ht="12.95" customHeight="1" x14ac:dyDescent="0.2">
      <c r="B1799" s="156"/>
    </row>
    <row r="1800" spans="2:2" ht="12.95" customHeight="1" x14ac:dyDescent="0.2">
      <c r="B1800" s="156"/>
    </row>
    <row r="1801" spans="2:2" ht="12.95" customHeight="1" x14ac:dyDescent="0.2">
      <c r="B1801" s="156"/>
    </row>
    <row r="1802" spans="2:2" ht="12.95" customHeight="1" x14ac:dyDescent="0.2">
      <c r="B1802" s="156"/>
    </row>
    <row r="1803" spans="2:2" ht="12.95" customHeight="1" x14ac:dyDescent="0.2">
      <c r="B1803" s="156"/>
    </row>
    <row r="1804" spans="2:2" ht="12.95" customHeight="1" x14ac:dyDescent="0.2">
      <c r="B1804" s="156"/>
    </row>
    <row r="1805" spans="2:2" ht="12.95" customHeight="1" x14ac:dyDescent="0.2">
      <c r="B1805" s="156"/>
    </row>
    <row r="1806" spans="2:2" ht="12.95" customHeight="1" x14ac:dyDescent="0.2">
      <c r="B1806" s="156"/>
    </row>
    <row r="1807" spans="2:2" ht="12.95" customHeight="1" x14ac:dyDescent="0.2">
      <c r="B1807" s="156"/>
    </row>
    <row r="1808" spans="2:2" ht="12.95" customHeight="1" x14ac:dyDescent="0.2">
      <c r="B1808" s="156"/>
    </row>
    <row r="1809" spans="2:2" ht="12.95" customHeight="1" x14ac:dyDescent="0.2">
      <c r="B1809" s="156"/>
    </row>
    <row r="1810" spans="2:2" ht="12.95" customHeight="1" x14ac:dyDescent="0.2">
      <c r="B1810" s="156"/>
    </row>
    <row r="1811" spans="2:2" ht="12.95" customHeight="1" x14ac:dyDescent="0.2">
      <c r="B1811" s="156"/>
    </row>
    <row r="1812" spans="2:2" ht="12.95" customHeight="1" x14ac:dyDescent="0.2">
      <c r="B1812" s="156"/>
    </row>
    <row r="1813" spans="2:2" ht="12.95" customHeight="1" x14ac:dyDescent="0.2">
      <c r="B1813" s="156"/>
    </row>
    <row r="1814" spans="2:2" ht="12.95" customHeight="1" x14ac:dyDescent="0.2">
      <c r="B1814" s="156"/>
    </row>
    <row r="1815" spans="2:2" ht="12.95" customHeight="1" x14ac:dyDescent="0.2">
      <c r="B1815" s="156"/>
    </row>
    <row r="1816" spans="2:2" ht="12.95" customHeight="1" x14ac:dyDescent="0.2">
      <c r="B1816" s="156"/>
    </row>
    <row r="1817" spans="2:2" ht="12.95" customHeight="1" x14ac:dyDescent="0.2">
      <c r="B1817" s="156"/>
    </row>
    <row r="1818" spans="2:2" ht="12.95" customHeight="1" x14ac:dyDescent="0.2">
      <c r="B1818" s="156"/>
    </row>
    <row r="1819" spans="2:2" ht="12.95" customHeight="1" x14ac:dyDescent="0.2">
      <c r="B1819" s="156"/>
    </row>
    <row r="1820" spans="2:2" ht="12.95" customHeight="1" x14ac:dyDescent="0.2">
      <c r="B1820" s="156"/>
    </row>
    <row r="1821" spans="2:2" ht="12.95" customHeight="1" x14ac:dyDescent="0.2">
      <c r="B1821" s="156"/>
    </row>
    <row r="1822" spans="2:2" ht="12.95" customHeight="1" x14ac:dyDescent="0.2">
      <c r="B1822" s="156"/>
    </row>
    <row r="1823" spans="2:2" ht="12.95" customHeight="1" x14ac:dyDescent="0.2">
      <c r="B1823" s="156"/>
    </row>
    <row r="1824" spans="2:2" ht="12.95" customHeight="1" x14ac:dyDescent="0.2">
      <c r="B1824" s="156"/>
    </row>
    <row r="1825" spans="2:2" ht="12.95" customHeight="1" x14ac:dyDescent="0.2">
      <c r="B1825" s="156"/>
    </row>
    <row r="1826" spans="2:2" ht="12.95" customHeight="1" x14ac:dyDescent="0.2">
      <c r="B1826" s="156"/>
    </row>
    <row r="1827" spans="2:2" ht="12.95" customHeight="1" x14ac:dyDescent="0.2">
      <c r="B1827" s="156"/>
    </row>
    <row r="1828" spans="2:2" ht="12.95" customHeight="1" x14ac:dyDescent="0.2">
      <c r="B1828" s="156"/>
    </row>
    <row r="1829" spans="2:2" ht="12.95" customHeight="1" x14ac:dyDescent="0.2">
      <c r="B1829" s="156"/>
    </row>
    <row r="1830" spans="2:2" ht="12.95" customHeight="1" x14ac:dyDescent="0.2">
      <c r="B1830" s="156"/>
    </row>
    <row r="1831" spans="2:2" ht="12.95" customHeight="1" x14ac:dyDescent="0.2">
      <c r="B1831" s="156"/>
    </row>
    <row r="1832" spans="2:2" ht="12.95" customHeight="1" x14ac:dyDescent="0.2">
      <c r="B1832" s="156"/>
    </row>
    <row r="1833" spans="2:2" ht="12.95" customHeight="1" x14ac:dyDescent="0.2">
      <c r="B1833" s="156"/>
    </row>
    <row r="1834" spans="2:2" ht="12.95" customHeight="1" x14ac:dyDescent="0.2">
      <c r="B1834" s="156"/>
    </row>
    <row r="1835" spans="2:2" ht="12.95" customHeight="1" x14ac:dyDescent="0.2">
      <c r="B1835" s="156"/>
    </row>
    <row r="1836" spans="2:2" ht="12.95" customHeight="1" x14ac:dyDescent="0.2">
      <c r="B1836" s="156"/>
    </row>
    <row r="1837" spans="2:2" ht="12.95" customHeight="1" x14ac:dyDescent="0.2">
      <c r="B1837" s="156"/>
    </row>
    <row r="1838" spans="2:2" ht="12.95" customHeight="1" x14ac:dyDescent="0.2">
      <c r="B1838" s="156"/>
    </row>
    <row r="1839" spans="2:2" ht="12.95" customHeight="1" x14ac:dyDescent="0.2">
      <c r="B1839" s="156"/>
    </row>
    <row r="1840" spans="2:2" ht="12.95" customHeight="1" x14ac:dyDescent="0.2">
      <c r="B1840" s="156"/>
    </row>
    <row r="1841" spans="2:2" ht="12.95" customHeight="1" x14ac:dyDescent="0.2">
      <c r="B1841" s="156"/>
    </row>
    <row r="1842" spans="2:2" ht="12.95" customHeight="1" x14ac:dyDescent="0.2">
      <c r="B1842" s="156"/>
    </row>
    <row r="1843" spans="2:2" ht="12.95" customHeight="1" x14ac:dyDescent="0.2">
      <c r="B1843" s="156"/>
    </row>
    <row r="1844" spans="2:2" ht="12.95" customHeight="1" x14ac:dyDescent="0.2">
      <c r="B1844" s="156"/>
    </row>
    <row r="1845" spans="2:2" ht="12.95" customHeight="1" x14ac:dyDescent="0.2">
      <c r="B1845" s="156"/>
    </row>
    <row r="1846" spans="2:2" ht="12.95" customHeight="1" x14ac:dyDescent="0.2">
      <c r="B1846" s="156"/>
    </row>
    <row r="1847" spans="2:2" ht="12.95" customHeight="1" x14ac:dyDescent="0.2">
      <c r="B1847" s="156"/>
    </row>
    <row r="1848" spans="2:2" ht="12.95" customHeight="1" x14ac:dyDescent="0.2">
      <c r="B1848" s="156"/>
    </row>
    <row r="1849" spans="2:2" ht="12.95" customHeight="1" x14ac:dyDescent="0.2">
      <c r="B1849" s="156"/>
    </row>
    <row r="1850" spans="2:2" ht="12.95" customHeight="1" x14ac:dyDescent="0.2">
      <c r="B1850" s="156"/>
    </row>
    <row r="1851" spans="2:2" ht="12.95" customHeight="1" x14ac:dyDescent="0.2">
      <c r="B1851" s="156"/>
    </row>
    <row r="1852" spans="2:2" ht="12.95" customHeight="1" x14ac:dyDescent="0.2">
      <c r="B1852" s="156"/>
    </row>
    <row r="1853" spans="2:2" ht="12.95" customHeight="1" x14ac:dyDescent="0.2">
      <c r="B1853" s="156"/>
    </row>
    <row r="1854" spans="2:2" ht="12.95" customHeight="1" x14ac:dyDescent="0.2">
      <c r="B1854" s="156"/>
    </row>
    <row r="1855" spans="2:2" ht="12.95" customHeight="1" x14ac:dyDescent="0.2">
      <c r="B1855" s="156"/>
    </row>
    <row r="1856" spans="2:2" ht="12.95" customHeight="1" x14ac:dyDescent="0.2">
      <c r="B1856" s="156"/>
    </row>
    <row r="1857" spans="2:2" ht="12.95" customHeight="1" x14ac:dyDescent="0.2">
      <c r="B1857" s="156"/>
    </row>
    <row r="1858" spans="2:2" ht="12.95" customHeight="1" x14ac:dyDescent="0.2">
      <c r="B1858" s="156"/>
    </row>
    <row r="1859" spans="2:2" ht="12.95" customHeight="1" x14ac:dyDescent="0.2">
      <c r="B1859" s="156"/>
    </row>
    <row r="1860" spans="2:2" ht="12.95" customHeight="1" x14ac:dyDescent="0.2">
      <c r="B1860" s="156"/>
    </row>
    <row r="1861" spans="2:2" ht="12.95" customHeight="1" x14ac:dyDescent="0.2">
      <c r="B1861" s="156"/>
    </row>
    <row r="1862" spans="2:2" ht="12.95" customHeight="1" x14ac:dyDescent="0.2">
      <c r="B1862" s="156"/>
    </row>
    <row r="1863" spans="2:2" ht="12.95" customHeight="1" x14ac:dyDescent="0.2">
      <c r="B1863" s="156"/>
    </row>
    <row r="1864" spans="2:2" ht="12.95" customHeight="1" x14ac:dyDescent="0.2">
      <c r="B1864" s="156"/>
    </row>
    <row r="1865" spans="2:2" ht="12.95" customHeight="1" x14ac:dyDescent="0.2">
      <c r="B1865" s="156"/>
    </row>
    <row r="1866" spans="2:2" ht="12.95" customHeight="1" x14ac:dyDescent="0.2">
      <c r="B1866" s="156"/>
    </row>
    <row r="1867" spans="2:2" ht="12.95" customHeight="1" x14ac:dyDescent="0.2">
      <c r="B1867" s="156"/>
    </row>
    <row r="1868" spans="2:2" ht="12.95" customHeight="1" x14ac:dyDescent="0.2">
      <c r="B1868" s="156"/>
    </row>
    <row r="1869" spans="2:2" ht="12.95" customHeight="1" x14ac:dyDescent="0.2">
      <c r="B1869" s="156"/>
    </row>
    <row r="1870" spans="2:2" ht="12.95" customHeight="1" x14ac:dyDescent="0.2">
      <c r="B1870" s="156"/>
    </row>
    <row r="1871" spans="2:2" ht="12.95" customHeight="1" x14ac:dyDescent="0.2">
      <c r="B1871" s="156"/>
    </row>
    <row r="1872" spans="2:2" ht="12.95" customHeight="1" x14ac:dyDescent="0.2">
      <c r="B1872" s="156"/>
    </row>
    <row r="1873" spans="2:2" ht="12.95" customHeight="1" x14ac:dyDescent="0.2">
      <c r="B1873" s="156"/>
    </row>
    <row r="1874" spans="2:2" ht="12.95" customHeight="1" x14ac:dyDescent="0.2">
      <c r="B1874" s="156"/>
    </row>
    <row r="1875" spans="2:2" ht="12.95" customHeight="1" x14ac:dyDescent="0.2">
      <c r="B1875" s="156"/>
    </row>
    <row r="1876" spans="2:2" ht="12.95" customHeight="1" x14ac:dyDescent="0.2">
      <c r="B1876" s="156"/>
    </row>
    <row r="1877" spans="2:2" ht="12.95" customHeight="1" x14ac:dyDescent="0.2">
      <c r="B1877" s="156"/>
    </row>
    <row r="1878" spans="2:2" ht="12.95" customHeight="1" x14ac:dyDescent="0.2">
      <c r="B1878" s="156"/>
    </row>
    <row r="1879" spans="2:2" ht="12.95" customHeight="1" x14ac:dyDescent="0.2">
      <c r="B1879" s="156"/>
    </row>
    <row r="1880" spans="2:2" ht="12.95" customHeight="1" x14ac:dyDescent="0.2">
      <c r="B1880" s="156"/>
    </row>
  </sheetData>
  <protectedRanges>
    <protectedRange sqref="A376:D379" name="Range1"/>
  </protectedRanges>
  <sortState xmlns:xlrd2="http://schemas.microsoft.com/office/spreadsheetml/2017/richdata2" ref="A21:Z401">
    <sortCondition ref="C21:C401"/>
  </sortState>
  <phoneticPr fontId="8" type="noConversion"/>
  <hyperlinks>
    <hyperlink ref="H1308" r:id="rId1" display="http://vsolj.cetus-net.org/bulletin.html" xr:uid="{00000000-0004-0000-0000-000000000000}"/>
    <hyperlink ref="H64989" r:id="rId2" display="http://vsolj.cetus-net.org/bulletin.html" xr:uid="{00000000-0004-0000-0000-000001000000}"/>
    <hyperlink ref="H64982" r:id="rId3" display="https://www.aavso.org/ejaavso" xr:uid="{00000000-0004-0000-0000-000002000000}"/>
    <hyperlink ref="AP1133" r:id="rId4" display="http://cdsbib.u-strasbg.fr/cgi-bin/cdsbib?1990RMxAA..21..381G" xr:uid="{00000000-0004-0000-0000-000003000000}"/>
    <hyperlink ref="AP1137" r:id="rId5" display="http://cdsbib.u-strasbg.fr/cgi-bin/cdsbib?1990RMxAA..21..381G" xr:uid="{00000000-0004-0000-0000-000004000000}"/>
    <hyperlink ref="AP1136" r:id="rId6" display="http://cdsbib.u-strasbg.fr/cgi-bin/cdsbib?1990RMxAA..21..381G" xr:uid="{00000000-0004-0000-0000-000005000000}"/>
    <hyperlink ref="AP1117" r:id="rId7" display="http://cdsbib.u-strasbg.fr/cgi-bin/cdsbib?1990RMxAA..21..381G" xr:uid="{00000000-0004-0000-0000-000006000000}"/>
    <hyperlink ref="I64989" r:id="rId8" display="http://vsolj.cetus-net.org/bulletin.html" xr:uid="{00000000-0004-0000-0000-000007000000}"/>
    <hyperlink ref="AQ1273" r:id="rId9" display="http://cdsbib.u-strasbg.fr/cgi-bin/cdsbib?1990RMxAA..21..381G" xr:uid="{00000000-0004-0000-0000-000008000000}"/>
    <hyperlink ref="AQ56039" r:id="rId10" display="http://cdsbib.u-strasbg.fr/cgi-bin/cdsbib?1990RMxAA..21..381G" xr:uid="{00000000-0004-0000-0000-000009000000}"/>
    <hyperlink ref="AQ1274" r:id="rId11" display="http://cdsbib.u-strasbg.fr/cgi-bin/cdsbib?1990RMxAA..21..381G" xr:uid="{00000000-0004-0000-0000-00000A000000}"/>
    <hyperlink ref="H64986" r:id="rId12" display="https://www.aavso.org/ejaavso" xr:uid="{00000000-0004-0000-0000-00000B000000}"/>
    <hyperlink ref="H2159" r:id="rId13" display="http://vsolj.cetus-net.org/bulletin.html" xr:uid="{00000000-0004-0000-0000-00000C000000}"/>
    <hyperlink ref="AP3403" r:id="rId14" display="http://cdsbib.u-strasbg.fr/cgi-bin/cdsbib?1990RMxAA..21..381G" xr:uid="{00000000-0004-0000-0000-00000D000000}"/>
    <hyperlink ref="AP3406" r:id="rId15" display="http://cdsbib.u-strasbg.fr/cgi-bin/cdsbib?1990RMxAA..21..381G" xr:uid="{00000000-0004-0000-0000-00000E000000}"/>
    <hyperlink ref="AP3404" r:id="rId16" display="http://cdsbib.u-strasbg.fr/cgi-bin/cdsbib?1990RMxAA..21..381G" xr:uid="{00000000-0004-0000-0000-00000F000000}"/>
    <hyperlink ref="AP3388" r:id="rId17" display="http://cdsbib.u-strasbg.fr/cgi-bin/cdsbib?1990RMxAA..21..381G" xr:uid="{00000000-0004-0000-0000-000010000000}"/>
    <hyperlink ref="I2159" r:id="rId18" display="http://vsolj.cetus-net.org/bulletin.html" xr:uid="{00000000-0004-0000-0000-000011000000}"/>
    <hyperlink ref="AQ3617" r:id="rId19" display="http://cdsbib.u-strasbg.fr/cgi-bin/cdsbib?1990RMxAA..21..381G" xr:uid="{00000000-0004-0000-0000-000012000000}"/>
    <hyperlink ref="AQ322" r:id="rId20" display="http://cdsbib.u-strasbg.fr/cgi-bin/cdsbib?1990RMxAA..21..381G" xr:uid="{00000000-0004-0000-0000-000013000000}"/>
    <hyperlink ref="AQ3621" r:id="rId21" display="http://cdsbib.u-strasbg.fr/cgi-bin/cdsbib?1990RMxAA..21..381G" xr:uid="{00000000-0004-0000-0000-000014000000}"/>
  </hyperlinks>
  <pageMargins left="0.75" right="0.75" top="1" bottom="1" header="0.5" footer="0.5"/>
  <pageSetup orientation="portrait" verticalDpi="300" r:id="rId22"/>
  <headerFooter alignWithMargins="0"/>
  <drawing r:id="rId2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P1139"/>
  <sheetViews>
    <sheetView topLeftCell="A189" workbookViewId="0">
      <selection activeCell="A182" sqref="A182:D240"/>
    </sheetView>
  </sheetViews>
  <sheetFormatPr defaultRowHeight="12.75" x14ac:dyDescent="0.2"/>
  <cols>
    <col min="1" max="1" width="19.7109375" style="110" customWidth="1"/>
    <col min="2" max="2" width="4.42578125" style="28" customWidth="1"/>
    <col min="3" max="3" width="12.7109375" style="110" customWidth="1"/>
    <col min="4" max="4" width="5.42578125" style="28" customWidth="1"/>
    <col min="5" max="5" width="14.85546875" style="28" customWidth="1"/>
    <col min="6" max="6" width="9.140625" style="28"/>
    <col min="7" max="7" width="12" style="28" customWidth="1"/>
    <col min="8" max="8" width="14.140625" style="110" customWidth="1"/>
    <col min="9" max="9" width="22.5703125" style="28" customWidth="1"/>
    <col min="10" max="10" width="25.140625" style="28" customWidth="1"/>
    <col min="11" max="11" width="15.7109375" style="28" customWidth="1"/>
    <col min="12" max="12" width="14.140625" style="28" customWidth="1"/>
    <col min="13" max="13" width="9.5703125" style="28" customWidth="1"/>
    <col min="14" max="14" width="14.140625" style="28" customWidth="1"/>
    <col min="15" max="15" width="23.42578125" style="28" customWidth="1"/>
    <col min="16" max="16" width="16.5703125" style="28" customWidth="1"/>
    <col min="17" max="17" width="41" style="28" customWidth="1"/>
    <col min="18" max="16384" width="9.140625" style="28"/>
  </cols>
  <sheetData>
    <row r="1" spans="1:16" ht="15.75" x14ac:dyDescent="0.25">
      <c r="A1" s="120" t="s">
        <v>264</v>
      </c>
      <c r="I1" s="121" t="s">
        <v>104</v>
      </c>
      <c r="J1" s="122" t="s">
        <v>256</v>
      </c>
    </row>
    <row r="2" spans="1:16" x14ac:dyDescent="0.2">
      <c r="I2" s="123" t="s">
        <v>115</v>
      </c>
      <c r="J2" s="124" t="s">
        <v>255</v>
      </c>
    </row>
    <row r="3" spans="1:16" x14ac:dyDescent="0.2">
      <c r="A3" s="125" t="s">
        <v>265</v>
      </c>
      <c r="I3" s="123" t="s">
        <v>119</v>
      </c>
      <c r="J3" s="124" t="s">
        <v>41</v>
      </c>
    </row>
    <row r="4" spans="1:16" x14ac:dyDescent="0.2">
      <c r="I4" s="123" t="s">
        <v>132</v>
      </c>
      <c r="J4" s="124" t="s">
        <v>41</v>
      </c>
    </row>
    <row r="5" spans="1:16" ht="13.5" thickBot="1" x14ac:dyDescent="0.25">
      <c r="I5" s="126" t="s">
        <v>156</v>
      </c>
      <c r="J5" s="127" t="s">
        <v>172</v>
      </c>
    </row>
    <row r="10" spans="1:16" ht="13.5" thickBot="1" x14ac:dyDescent="0.25"/>
    <row r="11" spans="1:16" ht="12.75" customHeight="1" thickBot="1" x14ac:dyDescent="0.25">
      <c r="A11" s="110" t="str">
        <f t="shared" ref="A11:A74" si="0">P11</f>
        <v> PZ 6.209 </v>
      </c>
      <c r="B11" s="9" t="str">
        <f t="shared" ref="B11:B74" si="1">IF(H11=INT(H11),"I","II")</f>
        <v>I</v>
      </c>
      <c r="C11" s="110">
        <f t="shared" ref="C11:C74" si="2">1*G11</f>
        <v>28838.382000000001</v>
      </c>
      <c r="D11" s="28" t="str">
        <f t="shared" ref="D11:D74" si="3">VLOOKUP(F11,I$1:J$5,2,FALSE)</f>
        <v>vis</v>
      </c>
      <c r="E11" s="128">
        <f>VLOOKUP(C11,Active!C$21:E$968,3,FALSE)</f>
        <v>-25735.903226581453</v>
      </c>
      <c r="F11" s="9" t="s">
        <v>156</v>
      </c>
      <c r="G11" s="28" t="str">
        <f t="shared" ref="G11:G74" si="4">MID(I11,3,LEN(I11)-3)</f>
        <v>28838.382</v>
      </c>
      <c r="H11" s="110">
        <f t="shared" ref="H11:H74" si="5">1*K11</f>
        <v>-25736</v>
      </c>
      <c r="I11" s="129" t="s">
        <v>268</v>
      </c>
      <c r="J11" s="130" t="s">
        <v>269</v>
      </c>
      <c r="K11" s="129">
        <v>-25736</v>
      </c>
      <c r="L11" s="129" t="s">
        <v>270</v>
      </c>
      <c r="M11" s="130" t="s">
        <v>271</v>
      </c>
      <c r="N11" s="130"/>
      <c r="O11" s="131" t="s">
        <v>272</v>
      </c>
      <c r="P11" s="131" t="s">
        <v>273</v>
      </c>
    </row>
    <row r="12" spans="1:16" ht="12.75" customHeight="1" thickBot="1" x14ac:dyDescent="0.25">
      <c r="A12" s="110" t="str">
        <f t="shared" si="0"/>
        <v> AA 7.258 </v>
      </c>
      <c r="B12" s="9" t="str">
        <f t="shared" si="1"/>
        <v>I</v>
      </c>
      <c r="C12" s="110">
        <f t="shared" si="2"/>
        <v>29165.278999999999</v>
      </c>
      <c r="D12" s="28" t="str">
        <f t="shared" si="3"/>
        <v>vis</v>
      </c>
      <c r="E12" s="128">
        <f>VLOOKUP(C12,Active!C$21:E$968,3,FALSE)</f>
        <v>-25174.920459498699</v>
      </c>
      <c r="F12" s="9" t="s">
        <v>156</v>
      </c>
      <c r="G12" s="28" t="str">
        <f t="shared" si="4"/>
        <v>29165.279</v>
      </c>
      <c r="H12" s="110">
        <f t="shared" si="5"/>
        <v>-25175</v>
      </c>
      <c r="I12" s="129" t="s">
        <v>274</v>
      </c>
      <c r="J12" s="130" t="s">
        <v>275</v>
      </c>
      <c r="K12" s="129">
        <v>-25175</v>
      </c>
      <c r="L12" s="129" t="s">
        <v>276</v>
      </c>
      <c r="M12" s="130" t="s">
        <v>267</v>
      </c>
      <c r="N12" s="130"/>
      <c r="O12" s="131" t="s">
        <v>277</v>
      </c>
      <c r="P12" s="131" t="s">
        <v>278</v>
      </c>
    </row>
    <row r="13" spans="1:16" ht="12.75" customHeight="1" thickBot="1" x14ac:dyDescent="0.25">
      <c r="A13" s="110" t="str">
        <f t="shared" si="0"/>
        <v> AA 7.258 </v>
      </c>
      <c r="B13" s="9" t="str">
        <f t="shared" si="1"/>
        <v>II</v>
      </c>
      <c r="C13" s="110">
        <f t="shared" si="2"/>
        <v>29165.582999999999</v>
      </c>
      <c r="D13" s="28" t="str">
        <f t="shared" si="3"/>
        <v>vis</v>
      </c>
      <c r="E13" s="128">
        <f>VLOOKUP(C13,Active!C$21:E$968,3,FALSE)</f>
        <v>-25174.398769910866</v>
      </c>
      <c r="F13" s="9" t="s">
        <v>156</v>
      </c>
      <c r="G13" s="28" t="str">
        <f t="shared" si="4"/>
        <v>29165.583</v>
      </c>
      <c r="H13" s="110">
        <f t="shared" si="5"/>
        <v>-25174.5</v>
      </c>
      <c r="I13" s="129" t="s">
        <v>279</v>
      </c>
      <c r="J13" s="130" t="s">
        <v>280</v>
      </c>
      <c r="K13" s="129">
        <v>-25174.5</v>
      </c>
      <c r="L13" s="129" t="s">
        <v>281</v>
      </c>
      <c r="M13" s="130" t="s">
        <v>267</v>
      </c>
      <c r="N13" s="130"/>
      <c r="O13" s="131" t="s">
        <v>277</v>
      </c>
      <c r="P13" s="131" t="s">
        <v>278</v>
      </c>
    </row>
    <row r="14" spans="1:16" ht="12.75" customHeight="1" thickBot="1" x14ac:dyDescent="0.25">
      <c r="A14" s="110" t="str">
        <f t="shared" si="0"/>
        <v> PZ 11.126 </v>
      </c>
      <c r="B14" s="9" t="str">
        <f t="shared" si="1"/>
        <v>I</v>
      </c>
      <c r="C14" s="110">
        <f t="shared" si="2"/>
        <v>30948.411</v>
      </c>
      <c r="D14" s="28" t="str">
        <f t="shared" si="3"/>
        <v>vis</v>
      </c>
      <c r="E14" s="128">
        <f>VLOOKUP(C14,Active!C$21:E$968,3,FALSE)</f>
        <v>-22114.915860393117</v>
      </c>
      <c r="F14" s="9" t="s">
        <v>156</v>
      </c>
      <c r="G14" s="28" t="str">
        <f t="shared" si="4"/>
        <v>30948.411</v>
      </c>
      <c r="H14" s="110">
        <f t="shared" si="5"/>
        <v>-22115</v>
      </c>
      <c r="I14" s="129" t="s">
        <v>282</v>
      </c>
      <c r="J14" s="130" t="s">
        <v>283</v>
      </c>
      <c r="K14" s="129">
        <v>-22115</v>
      </c>
      <c r="L14" s="129" t="s">
        <v>284</v>
      </c>
      <c r="M14" s="130" t="s">
        <v>271</v>
      </c>
      <c r="N14" s="130"/>
      <c r="O14" s="131" t="s">
        <v>285</v>
      </c>
      <c r="P14" s="131" t="s">
        <v>286</v>
      </c>
    </row>
    <row r="15" spans="1:16" ht="12.75" customHeight="1" thickBot="1" x14ac:dyDescent="0.25">
      <c r="A15" s="110" t="str">
        <f t="shared" si="0"/>
        <v> PZ 11.126 </v>
      </c>
      <c r="B15" s="9" t="str">
        <f t="shared" si="1"/>
        <v>II</v>
      </c>
      <c r="C15" s="110">
        <f t="shared" si="2"/>
        <v>30948.701000000001</v>
      </c>
      <c r="D15" s="28" t="str">
        <f t="shared" si="3"/>
        <v>vis</v>
      </c>
      <c r="E15" s="128">
        <f>VLOOKUP(C15,Active!C$21:E$968,3,FALSE)</f>
        <v>-22114.418195983675</v>
      </c>
      <c r="F15" s="9" t="s">
        <v>156</v>
      </c>
      <c r="G15" s="28" t="str">
        <f t="shared" si="4"/>
        <v>30948.701</v>
      </c>
      <c r="H15" s="110">
        <f t="shared" si="5"/>
        <v>-22114.5</v>
      </c>
      <c r="I15" s="129" t="s">
        <v>287</v>
      </c>
      <c r="J15" s="130" t="s">
        <v>288</v>
      </c>
      <c r="K15" s="129">
        <v>-22114.5</v>
      </c>
      <c r="L15" s="129" t="s">
        <v>289</v>
      </c>
      <c r="M15" s="130" t="s">
        <v>271</v>
      </c>
      <c r="N15" s="130"/>
      <c r="O15" s="131" t="s">
        <v>285</v>
      </c>
      <c r="P15" s="131" t="s">
        <v>286</v>
      </c>
    </row>
    <row r="16" spans="1:16" ht="12.75" customHeight="1" thickBot="1" x14ac:dyDescent="0.25">
      <c r="A16" s="110" t="str">
        <f t="shared" si="0"/>
        <v> AJ 64.263 </v>
      </c>
      <c r="B16" s="9" t="str">
        <f t="shared" si="1"/>
        <v>I</v>
      </c>
      <c r="C16" s="110">
        <f t="shared" si="2"/>
        <v>32760.642</v>
      </c>
      <c r="D16" s="28" t="str">
        <f t="shared" si="3"/>
        <v>vis</v>
      </c>
      <c r="E16" s="128">
        <f>VLOOKUP(C16,Active!C$21:E$968,3,FALSE)</f>
        <v>-19004.974928010266</v>
      </c>
      <c r="F16" s="9" t="s">
        <v>156</v>
      </c>
      <c r="G16" s="28" t="str">
        <f t="shared" si="4"/>
        <v>32760.642</v>
      </c>
      <c r="H16" s="110">
        <f t="shared" si="5"/>
        <v>-19005</v>
      </c>
      <c r="I16" s="129" t="s">
        <v>290</v>
      </c>
      <c r="J16" s="130" t="s">
        <v>291</v>
      </c>
      <c r="K16" s="129">
        <v>-19005</v>
      </c>
      <c r="L16" s="129" t="s">
        <v>292</v>
      </c>
      <c r="M16" s="130" t="s">
        <v>267</v>
      </c>
      <c r="N16" s="130"/>
      <c r="O16" s="131" t="s">
        <v>293</v>
      </c>
      <c r="P16" s="131" t="s">
        <v>294</v>
      </c>
    </row>
    <row r="17" spans="1:16" ht="12.75" customHeight="1" thickBot="1" x14ac:dyDescent="0.25">
      <c r="A17" s="110" t="str">
        <f t="shared" si="0"/>
        <v> AHSB 6.3.79 </v>
      </c>
      <c r="B17" s="9" t="str">
        <f t="shared" si="1"/>
        <v>I</v>
      </c>
      <c r="C17" s="110">
        <f t="shared" si="2"/>
        <v>32822.428</v>
      </c>
      <c r="D17" s="28" t="str">
        <f t="shared" si="3"/>
        <v>vis</v>
      </c>
      <c r="E17" s="128">
        <f>VLOOKUP(C17,Active!C$21:E$968,3,FALSE)</f>
        <v>-18898.944951451977</v>
      </c>
      <c r="F17" s="9" t="s">
        <v>156</v>
      </c>
      <c r="G17" s="28" t="str">
        <f t="shared" si="4"/>
        <v>32822.428</v>
      </c>
      <c r="H17" s="110">
        <f t="shared" si="5"/>
        <v>-18899</v>
      </c>
      <c r="I17" s="129" t="s">
        <v>295</v>
      </c>
      <c r="J17" s="130" t="s">
        <v>296</v>
      </c>
      <c r="K17" s="129">
        <v>-18899</v>
      </c>
      <c r="L17" s="129" t="s">
        <v>297</v>
      </c>
      <c r="M17" s="130" t="s">
        <v>298</v>
      </c>
      <c r="N17" s="130"/>
      <c r="O17" s="131" t="s">
        <v>299</v>
      </c>
      <c r="P17" s="131" t="s">
        <v>300</v>
      </c>
    </row>
    <row r="18" spans="1:16" ht="12.75" customHeight="1" thickBot="1" x14ac:dyDescent="0.25">
      <c r="A18" s="110" t="str">
        <f t="shared" si="0"/>
        <v> AHSB 6.3.79 </v>
      </c>
      <c r="B18" s="9" t="str">
        <f t="shared" si="1"/>
        <v>I</v>
      </c>
      <c r="C18" s="110">
        <f t="shared" si="2"/>
        <v>32829.415000000001</v>
      </c>
      <c r="D18" s="28" t="str">
        <f t="shared" si="3"/>
        <v>vis</v>
      </c>
      <c r="E18" s="128">
        <f>VLOOKUP(C18,Active!C$21:E$968,3,FALSE)</f>
        <v>-18886.954671352716</v>
      </c>
      <c r="F18" s="9" t="s">
        <v>156</v>
      </c>
      <c r="G18" s="28" t="str">
        <f t="shared" si="4"/>
        <v>32829.415</v>
      </c>
      <c r="H18" s="110">
        <f t="shared" si="5"/>
        <v>-18887</v>
      </c>
      <c r="I18" s="129" t="s">
        <v>301</v>
      </c>
      <c r="J18" s="130" t="s">
        <v>302</v>
      </c>
      <c r="K18" s="129">
        <v>-18887</v>
      </c>
      <c r="L18" s="129" t="s">
        <v>303</v>
      </c>
      <c r="M18" s="130" t="s">
        <v>298</v>
      </c>
      <c r="N18" s="130"/>
      <c r="O18" s="131" t="s">
        <v>299</v>
      </c>
      <c r="P18" s="131" t="s">
        <v>300</v>
      </c>
    </row>
    <row r="19" spans="1:16" ht="12.75" customHeight="1" thickBot="1" x14ac:dyDescent="0.25">
      <c r="A19" s="110" t="str">
        <f t="shared" si="0"/>
        <v> AHSB 6.3.79 </v>
      </c>
      <c r="B19" s="9" t="str">
        <f t="shared" si="1"/>
        <v>I</v>
      </c>
      <c r="C19" s="110">
        <f t="shared" si="2"/>
        <v>32881.269</v>
      </c>
      <c r="D19" s="28" t="str">
        <f t="shared" si="3"/>
        <v>vis</v>
      </c>
      <c r="E19" s="128">
        <f>VLOOKUP(C19,Active!C$21:E$968,3,FALSE)</f>
        <v>-18797.968842775797</v>
      </c>
      <c r="F19" s="9" t="s">
        <v>156</v>
      </c>
      <c r="G19" s="28" t="str">
        <f t="shared" si="4"/>
        <v>32881.269</v>
      </c>
      <c r="H19" s="110">
        <f t="shared" si="5"/>
        <v>-18798</v>
      </c>
      <c r="I19" s="129" t="s">
        <v>304</v>
      </c>
      <c r="J19" s="130" t="s">
        <v>305</v>
      </c>
      <c r="K19" s="129">
        <v>-18798</v>
      </c>
      <c r="L19" s="129" t="s">
        <v>306</v>
      </c>
      <c r="M19" s="130" t="s">
        <v>298</v>
      </c>
      <c r="N19" s="130"/>
      <c r="O19" s="131" t="s">
        <v>299</v>
      </c>
      <c r="P19" s="131" t="s">
        <v>300</v>
      </c>
    </row>
    <row r="20" spans="1:16" ht="12.75" customHeight="1" thickBot="1" x14ac:dyDescent="0.25">
      <c r="A20" s="110" t="str">
        <f t="shared" si="0"/>
        <v> AJ 64.263 </v>
      </c>
      <c r="B20" s="9" t="str">
        <f t="shared" si="1"/>
        <v>I</v>
      </c>
      <c r="C20" s="110">
        <f t="shared" si="2"/>
        <v>33091.633000000002</v>
      </c>
      <c r="D20" s="28" t="str">
        <f t="shared" si="3"/>
        <v>vis</v>
      </c>
      <c r="E20" s="128">
        <f>VLOOKUP(C20,Active!C$21:E$968,3,FALSE)</f>
        <v>-18436.966512333493</v>
      </c>
      <c r="F20" s="9" t="s">
        <v>156</v>
      </c>
      <c r="G20" s="28" t="str">
        <f t="shared" si="4"/>
        <v>33091.633</v>
      </c>
      <c r="H20" s="110">
        <f t="shared" si="5"/>
        <v>-18437</v>
      </c>
      <c r="I20" s="129" t="s">
        <v>307</v>
      </c>
      <c r="J20" s="130" t="s">
        <v>308</v>
      </c>
      <c r="K20" s="129">
        <v>-18437</v>
      </c>
      <c r="L20" s="129" t="s">
        <v>309</v>
      </c>
      <c r="M20" s="130" t="s">
        <v>267</v>
      </c>
      <c r="N20" s="130"/>
      <c r="O20" s="131" t="s">
        <v>293</v>
      </c>
      <c r="P20" s="131" t="s">
        <v>294</v>
      </c>
    </row>
    <row r="21" spans="1:16" ht="12.75" customHeight="1" thickBot="1" x14ac:dyDescent="0.25">
      <c r="A21" s="110" t="str">
        <f t="shared" si="0"/>
        <v> AHSB 6.3.79 </v>
      </c>
      <c r="B21" s="9" t="str">
        <f t="shared" si="1"/>
        <v>I</v>
      </c>
      <c r="C21" s="110">
        <f t="shared" si="2"/>
        <v>33386.523000000001</v>
      </c>
      <c r="D21" s="28" t="str">
        <f t="shared" si="3"/>
        <v>vis</v>
      </c>
      <c r="E21" s="128">
        <f>VLOOKUP(C21,Active!C$21:E$968,3,FALSE)</f>
        <v>-17930.910451295811</v>
      </c>
      <c r="F21" s="9" t="s">
        <v>156</v>
      </c>
      <c r="G21" s="28" t="str">
        <f t="shared" si="4"/>
        <v>33386.523</v>
      </c>
      <c r="H21" s="110">
        <f t="shared" si="5"/>
        <v>-17931</v>
      </c>
      <c r="I21" s="129" t="s">
        <v>310</v>
      </c>
      <c r="J21" s="130" t="s">
        <v>311</v>
      </c>
      <c r="K21" s="129">
        <v>-17931</v>
      </c>
      <c r="L21" s="129" t="s">
        <v>312</v>
      </c>
      <c r="M21" s="130" t="s">
        <v>298</v>
      </c>
      <c r="N21" s="130"/>
      <c r="O21" s="131" t="s">
        <v>299</v>
      </c>
      <c r="P21" s="131" t="s">
        <v>300</v>
      </c>
    </row>
    <row r="22" spans="1:16" ht="12.75" customHeight="1" thickBot="1" x14ac:dyDescent="0.25">
      <c r="A22" s="110" t="str">
        <f t="shared" si="0"/>
        <v> AHSB 6.3.79 </v>
      </c>
      <c r="B22" s="9" t="str">
        <f t="shared" si="1"/>
        <v>I</v>
      </c>
      <c r="C22" s="110">
        <f t="shared" si="2"/>
        <v>33512.39</v>
      </c>
      <c r="D22" s="28" t="str">
        <f t="shared" si="3"/>
        <v>vis</v>
      </c>
      <c r="E22" s="128">
        <f>VLOOKUP(C22,Active!C$21:E$968,3,FALSE)</f>
        <v>-17714.912085007945</v>
      </c>
      <c r="F22" s="9" t="s">
        <v>156</v>
      </c>
      <c r="G22" s="28" t="str">
        <f t="shared" si="4"/>
        <v>33512.390</v>
      </c>
      <c r="H22" s="110">
        <f t="shared" si="5"/>
        <v>-17715</v>
      </c>
      <c r="I22" s="129" t="s">
        <v>313</v>
      </c>
      <c r="J22" s="130" t="s">
        <v>314</v>
      </c>
      <c r="K22" s="129">
        <v>-17715</v>
      </c>
      <c r="L22" s="129" t="s">
        <v>315</v>
      </c>
      <c r="M22" s="130" t="s">
        <v>298</v>
      </c>
      <c r="N22" s="130"/>
      <c r="O22" s="131" t="s">
        <v>299</v>
      </c>
      <c r="P22" s="131" t="s">
        <v>300</v>
      </c>
    </row>
    <row r="23" spans="1:16" ht="12.75" customHeight="1" thickBot="1" x14ac:dyDescent="0.25">
      <c r="A23" s="110" t="str">
        <f t="shared" si="0"/>
        <v> AJ 64.263 </v>
      </c>
      <c r="B23" s="9" t="str">
        <f t="shared" si="1"/>
        <v>I</v>
      </c>
      <c r="C23" s="110">
        <f t="shared" si="2"/>
        <v>33577.618000000002</v>
      </c>
      <c r="D23" s="28" t="str">
        <f t="shared" si="3"/>
        <v>vis</v>
      </c>
      <c r="E23" s="128">
        <f>VLOOKUP(C23,Active!C$21:E$968,3,FALSE)</f>
        <v>-17602.975346734802</v>
      </c>
      <c r="F23" s="9" t="s">
        <v>156</v>
      </c>
      <c r="G23" s="28" t="str">
        <f t="shared" si="4"/>
        <v>33577.618</v>
      </c>
      <c r="H23" s="110">
        <f t="shared" si="5"/>
        <v>-17603</v>
      </c>
      <c r="I23" s="129" t="s">
        <v>316</v>
      </c>
      <c r="J23" s="130" t="s">
        <v>317</v>
      </c>
      <c r="K23" s="129">
        <v>-17603</v>
      </c>
      <c r="L23" s="129" t="s">
        <v>318</v>
      </c>
      <c r="M23" s="130" t="s">
        <v>267</v>
      </c>
      <c r="N23" s="130"/>
      <c r="O23" s="131" t="s">
        <v>293</v>
      </c>
      <c r="P23" s="131" t="s">
        <v>294</v>
      </c>
    </row>
    <row r="24" spans="1:16" ht="12.75" customHeight="1" thickBot="1" x14ac:dyDescent="0.25">
      <c r="A24" s="110" t="str">
        <f t="shared" si="0"/>
        <v> AHSB 6.3.79 </v>
      </c>
      <c r="B24" s="9" t="str">
        <f t="shared" si="1"/>
        <v>I</v>
      </c>
      <c r="C24" s="110">
        <f t="shared" si="2"/>
        <v>33893.459000000003</v>
      </c>
      <c r="D24" s="28" t="str">
        <f t="shared" si="3"/>
        <v>vis</v>
      </c>
      <c r="E24" s="128">
        <f>VLOOKUP(C24,Active!C$21:E$968,3,FALSE)</f>
        <v>-17060.965606241047</v>
      </c>
      <c r="F24" s="9" t="s">
        <v>156</v>
      </c>
      <c r="G24" s="28" t="str">
        <f t="shared" si="4"/>
        <v>33893.459</v>
      </c>
      <c r="H24" s="110">
        <f t="shared" si="5"/>
        <v>-17061</v>
      </c>
      <c r="I24" s="129" t="s">
        <v>319</v>
      </c>
      <c r="J24" s="130" t="s">
        <v>320</v>
      </c>
      <c r="K24" s="129">
        <v>-17061</v>
      </c>
      <c r="L24" s="129" t="s">
        <v>309</v>
      </c>
      <c r="M24" s="130" t="s">
        <v>298</v>
      </c>
      <c r="N24" s="130"/>
      <c r="O24" s="131" t="s">
        <v>299</v>
      </c>
      <c r="P24" s="131" t="s">
        <v>300</v>
      </c>
    </row>
    <row r="25" spans="1:16" ht="12.75" customHeight="1" thickBot="1" x14ac:dyDescent="0.25">
      <c r="A25" s="110" t="str">
        <f t="shared" si="0"/>
        <v> AJ 64.263 </v>
      </c>
      <c r="B25" s="9" t="str">
        <f t="shared" si="1"/>
        <v>I</v>
      </c>
      <c r="C25" s="110">
        <f t="shared" si="2"/>
        <v>33919.656000000003</v>
      </c>
      <c r="D25" s="28" t="str">
        <f t="shared" si="3"/>
        <v>vis</v>
      </c>
      <c r="E25" s="128">
        <f>VLOOKUP(C25,Active!C$21:E$968,3,FALSE)</f>
        <v>-17016.009349226555</v>
      </c>
      <c r="F25" s="9" t="s">
        <v>156</v>
      </c>
      <c r="G25" s="28" t="str">
        <f t="shared" si="4"/>
        <v>33919.656</v>
      </c>
      <c r="H25" s="110">
        <f t="shared" si="5"/>
        <v>-17016</v>
      </c>
      <c r="I25" s="129" t="s">
        <v>321</v>
      </c>
      <c r="J25" s="130" t="s">
        <v>322</v>
      </c>
      <c r="K25" s="129">
        <v>-17016</v>
      </c>
      <c r="L25" s="129" t="s">
        <v>323</v>
      </c>
      <c r="M25" s="130" t="s">
        <v>267</v>
      </c>
      <c r="N25" s="130"/>
      <c r="O25" s="131" t="s">
        <v>293</v>
      </c>
      <c r="P25" s="131" t="s">
        <v>294</v>
      </c>
    </row>
    <row r="26" spans="1:16" ht="12.75" customHeight="1" thickBot="1" x14ac:dyDescent="0.25">
      <c r="A26" s="110" t="str">
        <f t="shared" si="0"/>
        <v> AHSB 6.3.79 </v>
      </c>
      <c r="B26" s="9" t="str">
        <f t="shared" si="1"/>
        <v>I</v>
      </c>
      <c r="C26" s="110">
        <f t="shared" si="2"/>
        <v>34119.525000000001</v>
      </c>
      <c r="D26" s="28" t="str">
        <f t="shared" si="3"/>
        <v>vis</v>
      </c>
      <c r="E26" s="128">
        <f>VLOOKUP(C26,Active!C$21:E$968,3,FALSE)</f>
        <v>-16673.017322153613</v>
      </c>
      <c r="F26" s="9" t="s">
        <v>156</v>
      </c>
      <c r="G26" s="28" t="str">
        <f t="shared" si="4"/>
        <v>34119.525</v>
      </c>
      <c r="H26" s="110">
        <f t="shared" si="5"/>
        <v>-16673</v>
      </c>
      <c r="I26" s="129" t="s">
        <v>324</v>
      </c>
      <c r="J26" s="130" t="s">
        <v>325</v>
      </c>
      <c r="K26" s="129">
        <v>-16673</v>
      </c>
      <c r="L26" s="129" t="s">
        <v>326</v>
      </c>
      <c r="M26" s="130" t="s">
        <v>298</v>
      </c>
      <c r="N26" s="130"/>
      <c r="O26" s="131" t="s">
        <v>299</v>
      </c>
      <c r="P26" s="131" t="s">
        <v>300</v>
      </c>
    </row>
    <row r="27" spans="1:16" ht="12.75" customHeight="1" thickBot="1" x14ac:dyDescent="0.25">
      <c r="A27" s="110" t="str">
        <f t="shared" si="0"/>
        <v> AHSB 6.3.79 </v>
      </c>
      <c r="B27" s="9" t="str">
        <f t="shared" si="1"/>
        <v>I</v>
      </c>
      <c r="C27" s="110">
        <f t="shared" si="2"/>
        <v>34133.512000000002</v>
      </c>
      <c r="D27" s="28" t="str">
        <f t="shared" si="3"/>
        <v>vis</v>
      </c>
      <c r="E27" s="128">
        <f>VLOOKUP(C27,Active!C$21:E$968,3,FALSE)</f>
        <v>-16649.014452860876</v>
      </c>
      <c r="F27" s="9" t="s">
        <v>156</v>
      </c>
      <c r="G27" s="28" t="str">
        <f t="shared" si="4"/>
        <v>34133.512</v>
      </c>
      <c r="H27" s="110">
        <f t="shared" si="5"/>
        <v>-16649</v>
      </c>
      <c r="I27" s="129" t="s">
        <v>327</v>
      </c>
      <c r="J27" s="130" t="s">
        <v>328</v>
      </c>
      <c r="K27" s="129">
        <v>-16649</v>
      </c>
      <c r="L27" s="129" t="s">
        <v>329</v>
      </c>
      <c r="M27" s="130" t="s">
        <v>298</v>
      </c>
      <c r="N27" s="130"/>
      <c r="O27" s="131" t="s">
        <v>299</v>
      </c>
      <c r="P27" s="131" t="s">
        <v>300</v>
      </c>
    </row>
    <row r="28" spans="1:16" ht="12.75" customHeight="1" thickBot="1" x14ac:dyDescent="0.25">
      <c r="A28" s="110" t="str">
        <f t="shared" si="0"/>
        <v> AJ 64.263 </v>
      </c>
      <c r="B28" s="9" t="str">
        <f t="shared" si="1"/>
        <v>I</v>
      </c>
      <c r="C28" s="110">
        <f t="shared" si="2"/>
        <v>34215.694000000003</v>
      </c>
      <c r="D28" s="28" t="str">
        <f t="shared" si="3"/>
        <v>vis</v>
      </c>
      <c r="E28" s="128">
        <f>VLOOKUP(C28,Active!C$21:E$968,3,FALSE)</f>
        <v>-16507.983223561143</v>
      </c>
      <c r="F28" s="9" t="s">
        <v>156</v>
      </c>
      <c r="G28" s="28" t="str">
        <f t="shared" si="4"/>
        <v>34215.694</v>
      </c>
      <c r="H28" s="110">
        <f t="shared" si="5"/>
        <v>-16508</v>
      </c>
      <c r="I28" s="129" t="s">
        <v>330</v>
      </c>
      <c r="J28" s="130" t="s">
        <v>331</v>
      </c>
      <c r="K28" s="129">
        <v>-16508</v>
      </c>
      <c r="L28" s="129" t="s">
        <v>332</v>
      </c>
      <c r="M28" s="130" t="s">
        <v>267</v>
      </c>
      <c r="N28" s="130"/>
      <c r="O28" s="131" t="s">
        <v>293</v>
      </c>
      <c r="P28" s="131" t="s">
        <v>294</v>
      </c>
    </row>
    <row r="29" spans="1:16" ht="12.75" customHeight="1" thickBot="1" x14ac:dyDescent="0.25">
      <c r="A29" s="110" t="str">
        <f t="shared" si="0"/>
        <v> AHSB 6.3.79 </v>
      </c>
      <c r="B29" s="9" t="str">
        <f t="shared" si="1"/>
        <v>I</v>
      </c>
      <c r="C29" s="110">
        <f t="shared" si="2"/>
        <v>34238.428999999996</v>
      </c>
      <c r="D29" s="28" t="str">
        <f t="shared" si="3"/>
        <v>vis</v>
      </c>
      <c r="E29" s="128">
        <f>VLOOKUP(C29,Active!C$21:E$968,3,FALSE)</f>
        <v>-16468.968049944917</v>
      </c>
      <c r="F29" s="9" t="s">
        <v>156</v>
      </c>
      <c r="G29" s="28" t="str">
        <f t="shared" si="4"/>
        <v>34238.429</v>
      </c>
      <c r="H29" s="110">
        <f t="shared" si="5"/>
        <v>-16469</v>
      </c>
      <c r="I29" s="129" t="s">
        <v>333</v>
      </c>
      <c r="J29" s="130" t="s">
        <v>334</v>
      </c>
      <c r="K29" s="129">
        <v>-16469</v>
      </c>
      <c r="L29" s="129" t="s">
        <v>335</v>
      </c>
      <c r="M29" s="130" t="s">
        <v>298</v>
      </c>
      <c r="N29" s="130"/>
      <c r="O29" s="131" t="s">
        <v>299</v>
      </c>
      <c r="P29" s="131" t="s">
        <v>300</v>
      </c>
    </row>
    <row r="30" spans="1:16" ht="12.75" customHeight="1" thickBot="1" x14ac:dyDescent="0.25">
      <c r="A30" s="110" t="str">
        <f t="shared" si="0"/>
        <v> AHSB 6.3.79 </v>
      </c>
      <c r="B30" s="9" t="str">
        <f t="shared" si="1"/>
        <v>I</v>
      </c>
      <c r="C30" s="110">
        <f t="shared" si="2"/>
        <v>34601.478000000003</v>
      </c>
      <c r="D30" s="28" t="str">
        <f t="shared" si="3"/>
        <v>vis</v>
      </c>
      <c r="E30" s="128">
        <f>VLOOKUP(C30,Active!C$21:E$968,3,FALSE)</f>
        <v>-15845.945407930361</v>
      </c>
      <c r="F30" s="9" t="s">
        <v>156</v>
      </c>
      <c r="G30" s="28" t="str">
        <f t="shared" si="4"/>
        <v>34601.478</v>
      </c>
      <c r="H30" s="110">
        <f t="shared" si="5"/>
        <v>-15846</v>
      </c>
      <c r="I30" s="129" t="s">
        <v>336</v>
      </c>
      <c r="J30" s="130" t="s">
        <v>337</v>
      </c>
      <c r="K30" s="129">
        <v>-15846</v>
      </c>
      <c r="L30" s="129" t="s">
        <v>297</v>
      </c>
      <c r="M30" s="130" t="s">
        <v>298</v>
      </c>
      <c r="N30" s="130"/>
      <c r="O30" s="131" t="s">
        <v>299</v>
      </c>
      <c r="P30" s="131" t="s">
        <v>300</v>
      </c>
    </row>
    <row r="31" spans="1:16" ht="12.75" customHeight="1" thickBot="1" x14ac:dyDescent="0.25">
      <c r="A31" s="110" t="str">
        <f t="shared" si="0"/>
        <v> AHSB 6.3.79 </v>
      </c>
      <c r="B31" s="9" t="str">
        <f t="shared" si="1"/>
        <v>I</v>
      </c>
      <c r="C31" s="110">
        <f t="shared" si="2"/>
        <v>34604.383000000002</v>
      </c>
      <c r="D31" s="28" t="str">
        <f t="shared" si="3"/>
        <v>vis</v>
      </c>
      <c r="E31" s="128">
        <f>VLOOKUP(C31,Active!C$21:E$968,3,FALSE)</f>
        <v>-15840.960183415071</v>
      </c>
      <c r="F31" s="9" t="s">
        <v>156</v>
      </c>
      <c r="G31" s="28" t="str">
        <f t="shared" si="4"/>
        <v>34604.383</v>
      </c>
      <c r="H31" s="110">
        <f t="shared" si="5"/>
        <v>-15841</v>
      </c>
      <c r="I31" s="129" t="s">
        <v>338</v>
      </c>
      <c r="J31" s="130" t="s">
        <v>339</v>
      </c>
      <c r="K31" s="129">
        <v>-15841</v>
      </c>
      <c r="L31" s="129" t="s">
        <v>340</v>
      </c>
      <c r="M31" s="130" t="s">
        <v>298</v>
      </c>
      <c r="N31" s="130"/>
      <c r="O31" s="131" t="s">
        <v>299</v>
      </c>
      <c r="P31" s="131" t="s">
        <v>300</v>
      </c>
    </row>
    <row r="32" spans="1:16" ht="12.75" customHeight="1" thickBot="1" x14ac:dyDescent="0.25">
      <c r="A32" s="110" t="str">
        <f t="shared" si="0"/>
        <v> AHSB 6.3.79 </v>
      </c>
      <c r="B32" s="9" t="str">
        <f t="shared" si="1"/>
        <v>I</v>
      </c>
      <c r="C32" s="110">
        <f t="shared" si="2"/>
        <v>34622.440999999999</v>
      </c>
      <c r="D32" s="28" t="str">
        <f t="shared" si="3"/>
        <v>vis</v>
      </c>
      <c r="E32" s="128">
        <f>VLOOKUP(C32,Active!C$21:E$968,3,FALSE)</f>
        <v>-15809.971135464251</v>
      </c>
      <c r="F32" s="9" t="s">
        <v>156</v>
      </c>
      <c r="G32" s="28" t="str">
        <f t="shared" si="4"/>
        <v>34622.441</v>
      </c>
      <c r="H32" s="110">
        <f t="shared" si="5"/>
        <v>-15810</v>
      </c>
      <c r="I32" s="129" t="s">
        <v>341</v>
      </c>
      <c r="J32" s="130" t="s">
        <v>342</v>
      </c>
      <c r="K32" s="129">
        <v>-15810</v>
      </c>
      <c r="L32" s="129" t="s">
        <v>343</v>
      </c>
      <c r="M32" s="130" t="s">
        <v>298</v>
      </c>
      <c r="N32" s="130"/>
      <c r="O32" s="131" t="s">
        <v>299</v>
      </c>
      <c r="P32" s="131" t="s">
        <v>300</v>
      </c>
    </row>
    <row r="33" spans="1:16" ht="12.75" customHeight="1" thickBot="1" x14ac:dyDescent="0.25">
      <c r="A33" s="110" t="str">
        <f t="shared" si="0"/>
        <v> AHSB 6.3.79 </v>
      </c>
      <c r="B33" s="9" t="str">
        <f t="shared" si="1"/>
        <v>I</v>
      </c>
      <c r="C33" s="110">
        <f t="shared" si="2"/>
        <v>34629.423999999999</v>
      </c>
      <c r="D33" s="28" t="str">
        <f t="shared" si="3"/>
        <v>vis</v>
      </c>
      <c r="E33" s="128">
        <f>VLOOKUP(C33,Active!C$21:E$968,3,FALSE)</f>
        <v>-15797.987719701676</v>
      </c>
      <c r="F33" s="9" t="s">
        <v>156</v>
      </c>
      <c r="G33" s="28" t="str">
        <f t="shared" si="4"/>
        <v>34629.424</v>
      </c>
      <c r="H33" s="110">
        <f t="shared" si="5"/>
        <v>-15798</v>
      </c>
      <c r="I33" s="129" t="s">
        <v>344</v>
      </c>
      <c r="J33" s="130" t="s">
        <v>345</v>
      </c>
      <c r="K33" s="129">
        <v>-15798</v>
      </c>
      <c r="L33" s="129" t="s">
        <v>346</v>
      </c>
      <c r="M33" s="130" t="s">
        <v>298</v>
      </c>
      <c r="N33" s="130"/>
      <c r="O33" s="131" t="s">
        <v>299</v>
      </c>
      <c r="P33" s="131" t="s">
        <v>300</v>
      </c>
    </row>
    <row r="34" spans="1:16" ht="12.75" customHeight="1" thickBot="1" x14ac:dyDescent="0.25">
      <c r="A34" s="110" t="str">
        <f t="shared" si="0"/>
        <v> AHSB 6.3.79 </v>
      </c>
      <c r="B34" s="9" t="str">
        <f t="shared" si="1"/>
        <v>I</v>
      </c>
      <c r="C34" s="110">
        <f t="shared" si="2"/>
        <v>34636.447</v>
      </c>
      <c r="D34" s="28" t="str">
        <f t="shared" si="3"/>
        <v>vis</v>
      </c>
      <c r="E34" s="128">
        <f>VLOOKUP(C34,Active!C$21:E$968,3,FALSE)</f>
        <v>-15785.935660572277</v>
      </c>
      <c r="F34" s="9" t="s">
        <v>156</v>
      </c>
      <c r="G34" s="28" t="str">
        <f t="shared" si="4"/>
        <v>34636.447</v>
      </c>
      <c r="H34" s="110">
        <f t="shared" si="5"/>
        <v>-15786</v>
      </c>
      <c r="I34" s="129" t="s">
        <v>347</v>
      </c>
      <c r="J34" s="130" t="s">
        <v>348</v>
      </c>
      <c r="K34" s="129">
        <v>-15786</v>
      </c>
      <c r="L34" s="129" t="s">
        <v>349</v>
      </c>
      <c r="M34" s="130" t="s">
        <v>298</v>
      </c>
      <c r="N34" s="130"/>
      <c r="O34" s="131" t="s">
        <v>299</v>
      </c>
      <c r="P34" s="131" t="s">
        <v>300</v>
      </c>
    </row>
    <row r="35" spans="1:16" ht="12.75" customHeight="1" thickBot="1" x14ac:dyDescent="0.25">
      <c r="A35" s="110" t="str">
        <f t="shared" si="0"/>
        <v> AHSB 6.3.79 </v>
      </c>
      <c r="B35" s="9" t="str">
        <f t="shared" si="1"/>
        <v>I</v>
      </c>
      <c r="C35" s="110">
        <f t="shared" si="2"/>
        <v>34664.392</v>
      </c>
      <c r="D35" s="28" t="str">
        <f t="shared" si="3"/>
        <v>vis</v>
      </c>
      <c r="E35" s="128">
        <f>VLOOKUP(C35,Active!C$21:E$968,3,FALSE)</f>
        <v>-15737.979688427757</v>
      </c>
      <c r="F35" s="9" t="s">
        <v>156</v>
      </c>
      <c r="G35" s="28" t="str">
        <f t="shared" si="4"/>
        <v>34664.392</v>
      </c>
      <c r="H35" s="110">
        <f t="shared" si="5"/>
        <v>-15738</v>
      </c>
      <c r="I35" s="129" t="s">
        <v>350</v>
      </c>
      <c r="J35" s="130" t="s">
        <v>351</v>
      </c>
      <c r="K35" s="129">
        <v>-15738</v>
      </c>
      <c r="L35" s="129" t="s">
        <v>352</v>
      </c>
      <c r="M35" s="130" t="s">
        <v>298</v>
      </c>
      <c r="N35" s="130"/>
      <c r="O35" s="131" t="s">
        <v>299</v>
      </c>
      <c r="P35" s="131" t="s">
        <v>300</v>
      </c>
    </row>
    <row r="36" spans="1:16" ht="12.75" customHeight="1" thickBot="1" x14ac:dyDescent="0.25">
      <c r="A36" s="110" t="str">
        <f t="shared" si="0"/>
        <v> AHSB 6.3.79 </v>
      </c>
      <c r="B36" s="9" t="str">
        <f t="shared" si="1"/>
        <v>I</v>
      </c>
      <c r="C36" s="110">
        <f t="shared" si="2"/>
        <v>34692.385000000002</v>
      </c>
      <c r="D36" s="28" t="str">
        <f t="shared" si="3"/>
        <v>vis</v>
      </c>
      <c r="E36" s="128">
        <f>VLOOKUP(C36,Active!C$21:E$968,3,FALSE)</f>
        <v>-15689.941344243047</v>
      </c>
      <c r="F36" s="9" t="s">
        <v>156</v>
      </c>
      <c r="G36" s="28" t="str">
        <f t="shared" si="4"/>
        <v>34692.385</v>
      </c>
      <c r="H36" s="110">
        <f t="shared" si="5"/>
        <v>-15690</v>
      </c>
      <c r="I36" s="129" t="s">
        <v>353</v>
      </c>
      <c r="J36" s="130" t="s">
        <v>354</v>
      </c>
      <c r="K36" s="129">
        <v>-15690</v>
      </c>
      <c r="L36" s="129" t="s">
        <v>355</v>
      </c>
      <c r="M36" s="130" t="s">
        <v>298</v>
      </c>
      <c r="N36" s="130"/>
      <c r="O36" s="131" t="s">
        <v>299</v>
      </c>
      <c r="P36" s="131" t="s">
        <v>300</v>
      </c>
    </row>
    <row r="37" spans="1:16" ht="12.75" customHeight="1" thickBot="1" x14ac:dyDescent="0.25">
      <c r="A37" s="110" t="str">
        <f t="shared" si="0"/>
        <v> AJ 64.263 </v>
      </c>
      <c r="B37" s="9" t="str">
        <f t="shared" si="1"/>
        <v>I</v>
      </c>
      <c r="C37" s="110">
        <f t="shared" si="2"/>
        <v>34923.701000000001</v>
      </c>
      <c r="D37" s="28" t="str">
        <f t="shared" si="3"/>
        <v>vis</v>
      </c>
      <c r="E37" s="128">
        <f>VLOOKUP(C37,Active!C$21:E$968,3,FALSE)</f>
        <v>-15292.983618260505</v>
      </c>
      <c r="F37" s="9" t="s">
        <v>156</v>
      </c>
      <c r="G37" s="28" t="str">
        <f t="shared" si="4"/>
        <v>34923.701</v>
      </c>
      <c r="H37" s="110">
        <f t="shared" si="5"/>
        <v>-15293</v>
      </c>
      <c r="I37" s="129" t="s">
        <v>356</v>
      </c>
      <c r="J37" s="130" t="s">
        <v>357</v>
      </c>
      <c r="K37" s="129">
        <v>-15293</v>
      </c>
      <c r="L37" s="129" t="s">
        <v>332</v>
      </c>
      <c r="M37" s="130" t="s">
        <v>267</v>
      </c>
      <c r="N37" s="130"/>
      <c r="O37" s="131" t="s">
        <v>293</v>
      </c>
      <c r="P37" s="131" t="s">
        <v>294</v>
      </c>
    </row>
    <row r="38" spans="1:16" ht="12.75" customHeight="1" thickBot="1" x14ac:dyDescent="0.25">
      <c r="A38" s="110" t="str">
        <f t="shared" si="0"/>
        <v> AHSB 6.3.79 </v>
      </c>
      <c r="B38" s="9" t="str">
        <f t="shared" si="1"/>
        <v>I</v>
      </c>
      <c r="C38" s="110">
        <f t="shared" si="2"/>
        <v>34981.379000000001</v>
      </c>
      <c r="D38" s="28" t="str">
        <f t="shared" si="3"/>
        <v>vis</v>
      </c>
      <c r="E38" s="128">
        <f>VLOOKUP(C38,Active!C$21:E$968,3,FALSE)</f>
        <v>-15194.003315474614</v>
      </c>
      <c r="F38" s="9" t="s">
        <v>156</v>
      </c>
      <c r="G38" s="28" t="str">
        <f t="shared" si="4"/>
        <v>34981.379</v>
      </c>
      <c r="H38" s="110">
        <f t="shared" si="5"/>
        <v>-15194</v>
      </c>
      <c r="I38" s="129" t="s">
        <v>358</v>
      </c>
      <c r="J38" s="130" t="s">
        <v>359</v>
      </c>
      <c r="K38" s="129">
        <v>-15194</v>
      </c>
      <c r="L38" s="129" t="s">
        <v>360</v>
      </c>
      <c r="M38" s="130" t="s">
        <v>298</v>
      </c>
      <c r="N38" s="130"/>
      <c r="O38" s="131" t="s">
        <v>299</v>
      </c>
      <c r="P38" s="131" t="s">
        <v>300</v>
      </c>
    </row>
    <row r="39" spans="1:16" ht="12.75" customHeight="1" thickBot="1" x14ac:dyDescent="0.25">
      <c r="A39" s="110" t="str">
        <f t="shared" si="0"/>
        <v> AHSB 6.3.79 </v>
      </c>
      <c r="B39" s="9" t="str">
        <f t="shared" si="1"/>
        <v>I</v>
      </c>
      <c r="C39" s="110">
        <f t="shared" si="2"/>
        <v>35019.288</v>
      </c>
      <c r="D39" s="28" t="str">
        <f t="shared" si="3"/>
        <v>vis</v>
      </c>
      <c r="E39" s="128">
        <f>VLOOKUP(C39,Active!C$21:E$968,3,FALSE)</f>
        <v>-15128.948280655266</v>
      </c>
      <c r="F39" s="9" t="s">
        <v>156</v>
      </c>
      <c r="G39" s="28" t="str">
        <f t="shared" si="4"/>
        <v>35019.288</v>
      </c>
      <c r="H39" s="110">
        <f t="shared" si="5"/>
        <v>-15129</v>
      </c>
      <c r="I39" s="129" t="s">
        <v>361</v>
      </c>
      <c r="J39" s="130" t="s">
        <v>362</v>
      </c>
      <c r="K39" s="129">
        <v>-15129</v>
      </c>
      <c r="L39" s="129" t="s">
        <v>363</v>
      </c>
      <c r="M39" s="130" t="s">
        <v>298</v>
      </c>
      <c r="N39" s="130"/>
      <c r="O39" s="131" t="s">
        <v>299</v>
      </c>
      <c r="P39" s="131" t="s">
        <v>300</v>
      </c>
    </row>
    <row r="40" spans="1:16" ht="12.75" customHeight="1" thickBot="1" x14ac:dyDescent="0.25">
      <c r="A40" s="110" t="str">
        <f t="shared" si="0"/>
        <v> AHSB 6.3.79 </v>
      </c>
      <c r="B40" s="9" t="str">
        <f t="shared" si="1"/>
        <v>I</v>
      </c>
      <c r="C40" s="110">
        <f t="shared" si="2"/>
        <v>35020.42</v>
      </c>
      <c r="D40" s="28" t="str">
        <f t="shared" si="3"/>
        <v>vis</v>
      </c>
      <c r="E40" s="128">
        <f>VLOOKUP(C40,Active!C$21:E$968,3,FALSE)</f>
        <v>-15127.005673374268</v>
      </c>
      <c r="F40" s="9" t="s">
        <v>156</v>
      </c>
      <c r="G40" s="28" t="str">
        <f t="shared" si="4"/>
        <v>35020.420</v>
      </c>
      <c r="H40" s="110">
        <f t="shared" si="5"/>
        <v>-15127</v>
      </c>
      <c r="I40" s="129" t="s">
        <v>364</v>
      </c>
      <c r="J40" s="130" t="s">
        <v>365</v>
      </c>
      <c r="K40" s="129">
        <v>-15127</v>
      </c>
      <c r="L40" s="129" t="s">
        <v>266</v>
      </c>
      <c r="M40" s="130" t="s">
        <v>298</v>
      </c>
      <c r="N40" s="130"/>
      <c r="O40" s="131" t="s">
        <v>299</v>
      </c>
      <c r="P40" s="131" t="s">
        <v>300</v>
      </c>
    </row>
    <row r="41" spans="1:16" ht="12.75" customHeight="1" thickBot="1" x14ac:dyDescent="0.25">
      <c r="A41" s="110" t="str">
        <f t="shared" si="0"/>
        <v> AHSB 6.3.79 </v>
      </c>
      <c r="B41" s="9" t="str">
        <f t="shared" si="1"/>
        <v>I</v>
      </c>
      <c r="C41" s="110">
        <f t="shared" si="2"/>
        <v>35044.351000000002</v>
      </c>
      <c r="D41" s="28" t="str">
        <f t="shared" si="3"/>
        <v>vis</v>
      </c>
      <c r="E41" s="128">
        <f>VLOOKUP(C41,Active!C$21:E$968,3,FALSE)</f>
        <v>-15085.938063090112</v>
      </c>
      <c r="F41" s="9" t="s">
        <v>156</v>
      </c>
      <c r="G41" s="28" t="str">
        <f t="shared" si="4"/>
        <v>35044.351</v>
      </c>
      <c r="H41" s="110">
        <f t="shared" si="5"/>
        <v>-15086</v>
      </c>
      <c r="I41" s="129" t="s">
        <v>366</v>
      </c>
      <c r="J41" s="130" t="s">
        <v>367</v>
      </c>
      <c r="K41" s="129">
        <v>-15086</v>
      </c>
      <c r="L41" s="129" t="s">
        <v>368</v>
      </c>
      <c r="M41" s="130" t="s">
        <v>298</v>
      </c>
      <c r="N41" s="130"/>
      <c r="O41" s="131" t="s">
        <v>299</v>
      </c>
      <c r="P41" s="131" t="s">
        <v>300</v>
      </c>
    </row>
    <row r="42" spans="1:16" ht="12.75" customHeight="1" thickBot="1" x14ac:dyDescent="0.25">
      <c r="A42" s="110" t="str">
        <f t="shared" si="0"/>
        <v> AHSB 6.3.79 </v>
      </c>
      <c r="B42" s="9" t="str">
        <f t="shared" si="1"/>
        <v>I</v>
      </c>
      <c r="C42" s="110">
        <f t="shared" si="2"/>
        <v>35162.618999999999</v>
      </c>
      <c r="D42" s="28" t="str">
        <f t="shared" si="3"/>
        <v>vis</v>
      </c>
      <c r="E42" s="128">
        <f>VLOOKUP(C42,Active!C$21:E$968,3,FALSE)</f>
        <v>-14882.98022041385</v>
      </c>
      <c r="F42" s="9" t="s">
        <v>156</v>
      </c>
      <c r="G42" s="28" t="str">
        <f t="shared" si="4"/>
        <v>35162.619</v>
      </c>
      <c r="H42" s="110">
        <f t="shared" si="5"/>
        <v>-14883</v>
      </c>
      <c r="I42" s="129" t="s">
        <v>369</v>
      </c>
      <c r="J42" s="130" t="s">
        <v>370</v>
      </c>
      <c r="K42" s="129">
        <v>-14883</v>
      </c>
      <c r="L42" s="129" t="s">
        <v>352</v>
      </c>
      <c r="M42" s="130" t="s">
        <v>298</v>
      </c>
      <c r="N42" s="130"/>
      <c r="O42" s="131" t="s">
        <v>299</v>
      </c>
      <c r="P42" s="131" t="s">
        <v>300</v>
      </c>
    </row>
    <row r="43" spans="1:16" ht="12.75" customHeight="1" thickBot="1" x14ac:dyDescent="0.25">
      <c r="A43" s="110" t="str">
        <f t="shared" si="0"/>
        <v> AHSB 6.3.79 </v>
      </c>
      <c r="B43" s="9" t="str">
        <f t="shared" si="1"/>
        <v>I</v>
      </c>
      <c r="C43" s="110">
        <f t="shared" si="2"/>
        <v>35309.455999999998</v>
      </c>
      <c r="D43" s="28" t="str">
        <f t="shared" si="3"/>
        <v>vis</v>
      </c>
      <c r="E43" s="128">
        <f>VLOOKUP(C43,Active!C$21:E$968,3,FALSE)</f>
        <v>-14630.995569070672</v>
      </c>
      <c r="F43" s="9" t="s">
        <v>156</v>
      </c>
      <c r="G43" s="28" t="str">
        <f t="shared" si="4"/>
        <v>35309.456</v>
      </c>
      <c r="H43" s="110">
        <f t="shared" si="5"/>
        <v>-14631</v>
      </c>
      <c r="I43" s="129" t="s">
        <v>371</v>
      </c>
      <c r="J43" s="130" t="s">
        <v>372</v>
      </c>
      <c r="K43" s="129">
        <v>-14631</v>
      </c>
      <c r="L43" s="129" t="s">
        <v>373</v>
      </c>
      <c r="M43" s="130" t="s">
        <v>298</v>
      </c>
      <c r="N43" s="130"/>
      <c r="O43" s="131" t="s">
        <v>299</v>
      </c>
      <c r="P43" s="131" t="s">
        <v>300</v>
      </c>
    </row>
    <row r="44" spans="1:16" ht="12.75" customHeight="1" thickBot="1" x14ac:dyDescent="0.25">
      <c r="A44" s="110" t="str">
        <f t="shared" si="0"/>
        <v> AA 7.258 </v>
      </c>
      <c r="B44" s="9" t="str">
        <f t="shared" si="1"/>
        <v>I</v>
      </c>
      <c r="C44" s="110">
        <f t="shared" si="2"/>
        <v>35335.67</v>
      </c>
      <c r="D44" s="28" t="str">
        <f t="shared" si="3"/>
        <v>vis</v>
      </c>
      <c r="E44" s="128">
        <f>VLOOKUP(C44,Active!C$21:E$968,3,FALSE)</f>
        <v>-14586.010138625281</v>
      </c>
      <c r="F44" s="9" t="s">
        <v>156</v>
      </c>
      <c r="G44" s="28" t="str">
        <f t="shared" si="4"/>
        <v>35335.670</v>
      </c>
      <c r="H44" s="110">
        <f t="shared" si="5"/>
        <v>-14586</v>
      </c>
      <c r="I44" s="129" t="s">
        <v>374</v>
      </c>
      <c r="J44" s="130" t="s">
        <v>375</v>
      </c>
      <c r="K44" s="129">
        <v>-14586</v>
      </c>
      <c r="L44" s="129" t="s">
        <v>376</v>
      </c>
      <c r="M44" s="130" t="s">
        <v>271</v>
      </c>
      <c r="N44" s="130"/>
      <c r="O44" s="131" t="s">
        <v>377</v>
      </c>
      <c r="P44" s="131" t="s">
        <v>278</v>
      </c>
    </row>
    <row r="45" spans="1:16" ht="12.75" customHeight="1" thickBot="1" x14ac:dyDescent="0.25">
      <c r="A45" s="110" t="str">
        <f t="shared" si="0"/>
        <v> AA 7.258 </v>
      </c>
      <c r="B45" s="9" t="str">
        <f t="shared" si="1"/>
        <v>II</v>
      </c>
      <c r="C45" s="110">
        <f t="shared" si="2"/>
        <v>35335.970999999998</v>
      </c>
      <c r="D45" s="28" t="str">
        <f t="shared" si="3"/>
        <v>vis</v>
      </c>
      <c r="E45" s="128">
        <f>VLOOKUP(C45,Active!C$21:E$968,3,FALSE)</f>
        <v>-14585.493597289962</v>
      </c>
      <c r="F45" s="9" t="s">
        <v>156</v>
      </c>
      <c r="G45" s="28" t="str">
        <f t="shared" si="4"/>
        <v>35335.971</v>
      </c>
      <c r="H45" s="110">
        <f t="shared" si="5"/>
        <v>-14585.5</v>
      </c>
      <c r="I45" s="129" t="s">
        <v>378</v>
      </c>
      <c r="J45" s="130" t="s">
        <v>379</v>
      </c>
      <c r="K45" s="129">
        <v>-14585.5</v>
      </c>
      <c r="L45" s="129" t="s">
        <v>380</v>
      </c>
      <c r="M45" s="130" t="s">
        <v>271</v>
      </c>
      <c r="N45" s="130"/>
      <c r="O45" s="131" t="s">
        <v>377</v>
      </c>
      <c r="P45" s="131" t="s">
        <v>278</v>
      </c>
    </row>
    <row r="46" spans="1:16" ht="12.75" customHeight="1" thickBot="1" x14ac:dyDescent="0.25">
      <c r="A46" s="110" t="str">
        <f t="shared" si="0"/>
        <v> AHSB 6.3.79 </v>
      </c>
      <c r="B46" s="9" t="str">
        <f t="shared" si="1"/>
        <v>I</v>
      </c>
      <c r="C46" s="110">
        <f t="shared" si="2"/>
        <v>35341.504000000001</v>
      </c>
      <c r="D46" s="28" t="str">
        <f t="shared" si="3"/>
        <v>vis</v>
      </c>
      <c r="E46" s="128">
        <f>VLOOKUP(C46,Active!C$21:E$968,3,FALSE)</f>
        <v>-14575.998503574599</v>
      </c>
      <c r="F46" s="9" t="s">
        <v>156</v>
      </c>
      <c r="G46" s="28" t="str">
        <f t="shared" si="4"/>
        <v>35341.504</v>
      </c>
      <c r="H46" s="110">
        <f t="shared" si="5"/>
        <v>-14576</v>
      </c>
      <c r="I46" s="129" t="s">
        <v>381</v>
      </c>
      <c r="J46" s="130" t="s">
        <v>382</v>
      </c>
      <c r="K46" s="129">
        <v>-14576</v>
      </c>
      <c r="L46" s="129" t="s">
        <v>383</v>
      </c>
      <c r="M46" s="130" t="s">
        <v>298</v>
      </c>
      <c r="N46" s="130"/>
      <c r="O46" s="131" t="s">
        <v>299</v>
      </c>
      <c r="P46" s="131" t="s">
        <v>300</v>
      </c>
    </row>
    <row r="47" spans="1:16" ht="12.75" customHeight="1" thickBot="1" x14ac:dyDescent="0.25">
      <c r="A47" s="110" t="str">
        <f t="shared" si="0"/>
        <v> AHSB 6.3.79 </v>
      </c>
      <c r="B47" s="9" t="str">
        <f t="shared" si="1"/>
        <v>I</v>
      </c>
      <c r="C47" s="110">
        <f t="shared" si="2"/>
        <v>35344.44</v>
      </c>
      <c r="D47" s="28" t="str">
        <f t="shared" si="3"/>
        <v>vis</v>
      </c>
      <c r="E47" s="128">
        <f>VLOOKUP(C47,Active!C$21:E$968,3,FALSE)</f>
        <v>-14570.960080450021</v>
      </c>
      <c r="F47" s="9" t="s">
        <v>156</v>
      </c>
      <c r="G47" s="28" t="str">
        <f t="shared" si="4"/>
        <v>35344.440</v>
      </c>
      <c r="H47" s="110">
        <f t="shared" si="5"/>
        <v>-14571</v>
      </c>
      <c r="I47" s="129" t="s">
        <v>384</v>
      </c>
      <c r="J47" s="130" t="s">
        <v>385</v>
      </c>
      <c r="K47" s="129">
        <v>-14571</v>
      </c>
      <c r="L47" s="129" t="s">
        <v>340</v>
      </c>
      <c r="M47" s="130" t="s">
        <v>298</v>
      </c>
      <c r="N47" s="130"/>
      <c r="O47" s="131" t="s">
        <v>299</v>
      </c>
      <c r="P47" s="131" t="s">
        <v>300</v>
      </c>
    </row>
    <row r="48" spans="1:16" ht="12.75" customHeight="1" thickBot="1" x14ac:dyDescent="0.25">
      <c r="A48" s="110" t="str">
        <f t="shared" si="0"/>
        <v> AHSB 6.3.79 </v>
      </c>
      <c r="B48" s="9" t="str">
        <f t="shared" si="1"/>
        <v>I</v>
      </c>
      <c r="C48" s="110">
        <f t="shared" si="2"/>
        <v>35369.455000000002</v>
      </c>
      <c r="D48" s="28" t="str">
        <f t="shared" si="3"/>
        <v>vis</v>
      </c>
      <c r="E48" s="128">
        <f>VLOOKUP(C48,Active!C$21:E$968,3,FALSE)</f>
        <v>-14528.032234925053</v>
      </c>
      <c r="F48" s="9" t="s">
        <v>156</v>
      </c>
      <c r="G48" s="28" t="str">
        <f t="shared" si="4"/>
        <v>35369.455</v>
      </c>
      <c r="H48" s="110">
        <f t="shared" si="5"/>
        <v>-14528</v>
      </c>
      <c r="I48" s="129" t="s">
        <v>386</v>
      </c>
      <c r="J48" s="130" t="s">
        <v>387</v>
      </c>
      <c r="K48" s="129">
        <v>-14528</v>
      </c>
      <c r="L48" s="129" t="s">
        <v>388</v>
      </c>
      <c r="M48" s="130" t="s">
        <v>298</v>
      </c>
      <c r="N48" s="130"/>
      <c r="O48" s="131" t="s">
        <v>299</v>
      </c>
      <c r="P48" s="131" t="s">
        <v>300</v>
      </c>
    </row>
    <row r="49" spans="1:16" ht="12.75" customHeight="1" thickBot="1" x14ac:dyDescent="0.25">
      <c r="A49" s="110" t="str">
        <f t="shared" si="0"/>
        <v> AHSB 6.3.79 </v>
      </c>
      <c r="B49" s="9" t="str">
        <f t="shared" si="1"/>
        <v>I</v>
      </c>
      <c r="C49" s="110">
        <f t="shared" si="2"/>
        <v>35428.332999999999</v>
      </c>
      <c r="D49" s="28" t="str">
        <f t="shared" si="3"/>
        <v>vis</v>
      </c>
      <c r="E49" s="128">
        <f>VLOOKUP(C49,Active!C$21:E$968,3,FALSE)</f>
        <v>-14426.992631134572</v>
      </c>
      <c r="F49" s="9" t="s">
        <v>156</v>
      </c>
      <c r="G49" s="28" t="str">
        <f t="shared" si="4"/>
        <v>35428.333</v>
      </c>
      <c r="H49" s="110">
        <f t="shared" si="5"/>
        <v>-14427</v>
      </c>
      <c r="I49" s="129" t="s">
        <v>389</v>
      </c>
      <c r="J49" s="130" t="s">
        <v>390</v>
      </c>
      <c r="K49" s="129">
        <v>-14427</v>
      </c>
      <c r="L49" s="129" t="s">
        <v>380</v>
      </c>
      <c r="M49" s="130" t="s">
        <v>298</v>
      </c>
      <c r="N49" s="130"/>
      <c r="O49" s="131" t="s">
        <v>299</v>
      </c>
      <c r="P49" s="131" t="s">
        <v>300</v>
      </c>
    </row>
    <row r="50" spans="1:16" ht="12.75" customHeight="1" thickBot="1" x14ac:dyDescent="0.25">
      <c r="A50" s="110" t="str">
        <f t="shared" si="0"/>
        <v> PASP 105.911 </v>
      </c>
      <c r="B50" s="9" t="str">
        <f t="shared" si="1"/>
        <v>I</v>
      </c>
      <c r="C50" s="110">
        <f t="shared" si="2"/>
        <v>35598.476000000002</v>
      </c>
      <c r="D50" s="28" t="str">
        <f t="shared" si="3"/>
        <v>vis</v>
      </c>
      <c r="E50" s="128">
        <f>VLOOKUP(C50,Active!C$21:E$968,3,FALSE)</f>
        <v>-14135.012922113798</v>
      </c>
      <c r="F50" s="9" t="s">
        <v>156</v>
      </c>
      <c r="G50" s="28" t="str">
        <f t="shared" si="4"/>
        <v>35598.476</v>
      </c>
      <c r="H50" s="110">
        <f t="shared" si="5"/>
        <v>-14135</v>
      </c>
      <c r="I50" s="129" t="s">
        <v>391</v>
      </c>
      <c r="J50" s="130" t="s">
        <v>392</v>
      </c>
      <c r="K50" s="129">
        <v>-14135</v>
      </c>
      <c r="L50" s="129" t="s">
        <v>329</v>
      </c>
      <c r="M50" s="130" t="s">
        <v>298</v>
      </c>
      <c r="N50" s="130"/>
      <c r="O50" s="131" t="s">
        <v>393</v>
      </c>
      <c r="P50" s="131" t="s">
        <v>394</v>
      </c>
    </row>
    <row r="51" spans="1:16" ht="12.75" customHeight="1" thickBot="1" x14ac:dyDescent="0.25">
      <c r="A51" s="110" t="str">
        <f t="shared" si="0"/>
        <v> PASP 71.55 </v>
      </c>
      <c r="B51" s="9" t="str">
        <f t="shared" si="1"/>
        <v>I</v>
      </c>
      <c r="C51" s="110">
        <f t="shared" si="2"/>
        <v>36379.9139</v>
      </c>
      <c r="D51" s="28" t="str">
        <f t="shared" si="3"/>
        <v>vis</v>
      </c>
      <c r="E51" s="128">
        <f>VLOOKUP(C51,Active!C$21:E$968,3,FALSE)</f>
        <v>-12793.999711697857</v>
      </c>
      <c r="F51" s="9" t="s">
        <v>156</v>
      </c>
      <c r="G51" s="28" t="str">
        <f t="shared" si="4"/>
        <v>36379.9139</v>
      </c>
      <c r="H51" s="110">
        <f t="shared" si="5"/>
        <v>-12794</v>
      </c>
      <c r="I51" s="129" t="s">
        <v>395</v>
      </c>
      <c r="J51" s="130" t="s">
        <v>396</v>
      </c>
      <c r="K51" s="129">
        <v>-12794</v>
      </c>
      <c r="L51" s="129" t="s">
        <v>397</v>
      </c>
      <c r="M51" s="130" t="s">
        <v>398</v>
      </c>
      <c r="N51" s="130" t="s">
        <v>399</v>
      </c>
      <c r="O51" s="131" t="s">
        <v>400</v>
      </c>
      <c r="P51" s="131" t="s">
        <v>401</v>
      </c>
    </row>
    <row r="52" spans="1:16" ht="12.75" customHeight="1" thickBot="1" x14ac:dyDescent="0.25">
      <c r="A52" s="110" t="str">
        <f t="shared" si="0"/>
        <v> AHSB 6.3.79 </v>
      </c>
      <c r="B52" s="9" t="str">
        <f t="shared" si="1"/>
        <v>I</v>
      </c>
      <c r="C52" s="110">
        <f t="shared" si="2"/>
        <v>36788.428999999996</v>
      </c>
      <c r="D52" s="28" t="str">
        <f t="shared" si="3"/>
        <v>vis</v>
      </c>
      <c r="E52" s="128">
        <f>VLOOKUP(C52,Active!C$21:E$968,3,FALSE)</f>
        <v>-12092.953415179112</v>
      </c>
      <c r="F52" s="9" t="s">
        <v>156</v>
      </c>
      <c r="G52" s="28" t="str">
        <f t="shared" si="4"/>
        <v>36788.429</v>
      </c>
      <c r="H52" s="110">
        <f t="shared" si="5"/>
        <v>-12093</v>
      </c>
      <c r="I52" s="129" t="s">
        <v>402</v>
      </c>
      <c r="J52" s="130" t="s">
        <v>403</v>
      </c>
      <c r="K52" s="129">
        <v>-12093</v>
      </c>
      <c r="L52" s="129" t="s">
        <v>404</v>
      </c>
      <c r="M52" s="130" t="s">
        <v>298</v>
      </c>
      <c r="N52" s="130"/>
      <c r="O52" s="131" t="s">
        <v>299</v>
      </c>
      <c r="P52" s="131" t="s">
        <v>300</v>
      </c>
    </row>
    <row r="53" spans="1:16" ht="12.75" customHeight="1" thickBot="1" x14ac:dyDescent="0.25">
      <c r="A53" s="110" t="str">
        <f t="shared" si="0"/>
        <v> AHSB 6.3.79 </v>
      </c>
      <c r="B53" s="9" t="str">
        <f t="shared" si="1"/>
        <v>I</v>
      </c>
      <c r="C53" s="110">
        <f t="shared" si="2"/>
        <v>36809.4</v>
      </c>
      <c r="D53" s="28" t="str">
        <f t="shared" si="3"/>
        <v>vis</v>
      </c>
      <c r="E53" s="128">
        <f>VLOOKUP(C53,Active!C$21:E$968,3,FALSE)</f>
        <v>-12056.965414039623</v>
      </c>
      <c r="F53" s="9" t="s">
        <v>156</v>
      </c>
      <c r="G53" s="28" t="str">
        <f t="shared" si="4"/>
        <v>36809.400</v>
      </c>
      <c r="H53" s="110">
        <f t="shared" si="5"/>
        <v>-12057</v>
      </c>
      <c r="I53" s="129" t="s">
        <v>405</v>
      </c>
      <c r="J53" s="130" t="s">
        <v>406</v>
      </c>
      <c r="K53" s="129">
        <v>-12057</v>
      </c>
      <c r="L53" s="129" t="s">
        <v>309</v>
      </c>
      <c r="M53" s="130" t="s">
        <v>298</v>
      </c>
      <c r="N53" s="130"/>
      <c r="O53" s="131" t="s">
        <v>299</v>
      </c>
      <c r="P53" s="131" t="s">
        <v>300</v>
      </c>
    </row>
    <row r="54" spans="1:16" ht="12.75" customHeight="1" thickBot="1" x14ac:dyDescent="0.25">
      <c r="A54" s="110" t="str">
        <f t="shared" si="0"/>
        <v> AHSB 6.3.79 </v>
      </c>
      <c r="B54" s="9" t="str">
        <f t="shared" si="1"/>
        <v>I</v>
      </c>
      <c r="C54" s="110">
        <f t="shared" si="2"/>
        <v>36810.550000000003</v>
      </c>
      <c r="D54" s="28" t="str">
        <f t="shared" si="3"/>
        <v>vis</v>
      </c>
      <c r="E54" s="128">
        <f>VLOOKUP(C54,Active!C$21:E$968,3,FALSE)</f>
        <v>-12054.991917243549</v>
      </c>
      <c r="F54" s="9" t="s">
        <v>156</v>
      </c>
      <c r="G54" s="28" t="str">
        <f t="shared" si="4"/>
        <v>36810.550</v>
      </c>
      <c r="H54" s="110">
        <f t="shared" si="5"/>
        <v>-12055</v>
      </c>
      <c r="I54" s="129" t="s">
        <v>407</v>
      </c>
      <c r="J54" s="130" t="s">
        <v>408</v>
      </c>
      <c r="K54" s="129">
        <v>-12055</v>
      </c>
      <c r="L54" s="129" t="s">
        <v>409</v>
      </c>
      <c r="M54" s="130" t="s">
        <v>298</v>
      </c>
      <c r="N54" s="130"/>
      <c r="O54" s="131" t="s">
        <v>299</v>
      </c>
      <c r="P54" s="131" t="s">
        <v>300</v>
      </c>
    </row>
    <row r="55" spans="1:16" ht="12.75" customHeight="1" thickBot="1" x14ac:dyDescent="0.25">
      <c r="A55" s="110" t="str">
        <f t="shared" si="0"/>
        <v> AHSB 6.3.79 </v>
      </c>
      <c r="B55" s="9" t="str">
        <f t="shared" si="1"/>
        <v>I</v>
      </c>
      <c r="C55" s="110">
        <f t="shared" si="2"/>
        <v>36813.46</v>
      </c>
      <c r="D55" s="28" t="str">
        <f t="shared" si="3"/>
        <v>vis</v>
      </c>
      <c r="E55" s="128">
        <f>VLOOKUP(C55,Active!C$21:E$968,3,FALSE)</f>
        <v>-12049.998112307412</v>
      </c>
      <c r="F55" s="9" t="s">
        <v>156</v>
      </c>
      <c r="G55" s="28" t="str">
        <f t="shared" si="4"/>
        <v>36813.460</v>
      </c>
      <c r="H55" s="110">
        <f t="shared" si="5"/>
        <v>-12050</v>
      </c>
      <c r="I55" s="129" t="s">
        <v>410</v>
      </c>
      <c r="J55" s="130" t="s">
        <v>411</v>
      </c>
      <c r="K55" s="129">
        <v>-12050</v>
      </c>
      <c r="L55" s="129" t="s">
        <v>383</v>
      </c>
      <c r="M55" s="130" t="s">
        <v>298</v>
      </c>
      <c r="N55" s="130"/>
      <c r="O55" s="131" t="s">
        <v>299</v>
      </c>
      <c r="P55" s="131" t="s">
        <v>300</v>
      </c>
    </row>
    <row r="56" spans="1:16" ht="12.75" customHeight="1" thickBot="1" x14ac:dyDescent="0.25">
      <c r="A56" s="110" t="str">
        <f t="shared" si="0"/>
        <v> AHSB 6.3.79 </v>
      </c>
      <c r="B56" s="9" t="str">
        <f t="shared" si="1"/>
        <v>I</v>
      </c>
      <c r="C56" s="110">
        <f t="shared" si="2"/>
        <v>36816.396000000001</v>
      </c>
      <c r="D56" s="28" t="str">
        <f t="shared" si="3"/>
        <v>vis</v>
      </c>
      <c r="E56" s="128">
        <f>VLOOKUP(C56,Active!C$21:E$968,3,FALSE)</f>
        <v>-12044.959689182831</v>
      </c>
      <c r="F56" s="9" t="s">
        <v>156</v>
      </c>
      <c r="G56" s="28" t="str">
        <f t="shared" si="4"/>
        <v>36816.396</v>
      </c>
      <c r="H56" s="110">
        <f t="shared" si="5"/>
        <v>-12045</v>
      </c>
      <c r="I56" s="129" t="s">
        <v>412</v>
      </c>
      <c r="J56" s="130" t="s">
        <v>413</v>
      </c>
      <c r="K56" s="129">
        <v>-12045</v>
      </c>
      <c r="L56" s="129" t="s">
        <v>340</v>
      </c>
      <c r="M56" s="130" t="s">
        <v>298</v>
      </c>
      <c r="N56" s="130"/>
      <c r="O56" s="131" t="s">
        <v>299</v>
      </c>
      <c r="P56" s="131" t="s">
        <v>300</v>
      </c>
    </row>
    <row r="57" spans="1:16" ht="12.75" customHeight="1" thickBot="1" x14ac:dyDescent="0.25">
      <c r="A57" s="110" t="str">
        <f t="shared" si="0"/>
        <v> HABZ 18 </v>
      </c>
      <c r="B57" s="9" t="str">
        <f t="shared" si="1"/>
        <v>II</v>
      </c>
      <c r="C57" s="110">
        <f t="shared" si="2"/>
        <v>36818.411</v>
      </c>
      <c r="D57" s="28" t="str">
        <f t="shared" si="3"/>
        <v>vis</v>
      </c>
      <c r="E57" s="128">
        <f>VLOOKUP(C57,Active!C$21:E$968,3,FALSE)</f>
        <v>-12041.501779579283</v>
      </c>
      <c r="F57" s="9" t="s">
        <v>156</v>
      </c>
      <c r="G57" s="28" t="str">
        <f t="shared" si="4"/>
        <v>36818.411</v>
      </c>
      <c r="H57" s="110">
        <f t="shared" si="5"/>
        <v>-12041.5</v>
      </c>
      <c r="I57" s="129" t="s">
        <v>414</v>
      </c>
      <c r="J57" s="130" t="s">
        <v>415</v>
      </c>
      <c r="K57" s="129">
        <v>-12041.5</v>
      </c>
      <c r="L57" s="129" t="s">
        <v>416</v>
      </c>
      <c r="M57" s="130" t="s">
        <v>298</v>
      </c>
      <c r="N57" s="130"/>
      <c r="O57" s="131" t="s">
        <v>417</v>
      </c>
      <c r="P57" s="131" t="s">
        <v>418</v>
      </c>
    </row>
    <row r="58" spans="1:16" ht="12.75" customHeight="1" thickBot="1" x14ac:dyDescent="0.25">
      <c r="A58" s="110" t="str">
        <f t="shared" si="0"/>
        <v> AHSB 6.3.79 </v>
      </c>
      <c r="B58" s="9" t="str">
        <f t="shared" si="1"/>
        <v>I</v>
      </c>
      <c r="C58" s="110">
        <f t="shared" si="2"/>
        <v>36820.442000000003</v>
      </c>
      <c r="D58" s="28" t="str">
        <f t="shared" si="3"/>
        <v>vis</v>
      </c>
      <c r="E58" s="128">
        <f>VLOOKUP(C58,Active!C$21:E$968,3,FALSE)</f>
        <v>-12038.016412629</v>
      </c>
      <c r="F58" s="9" t="s">
        <v>156</v>
      </c>
      <c r="G58" s="28" t="str">
        <f t="shared" si="4"/>
        <v>36820.442</v>
      </c>
      <c r="H58" s="110">
        <f t="shared" si="5"/>
        <v>-12038</v>
      </c>
      <c r="I58" s="129" t="s">
        <v>419</v>
      </c>
      <c r="J58" s="130" t="s">
        <v>420</v>
      </c>
      <c r="K58" s="129">
        <v>-12038</v>
      </c>
      <c r="L58" s="129" t="s">
        <v>326</v>
      </c>
      <c r="M58" s="130" t="s">
        <v>298</v>
      </c>
      <c r="N58" s="130"/>
      <c r="O58" s="131" t="s">
        <v>299</v>
      </c>
      <c r="P58" s="131" t="s">
        <v>300</v>
      </c>
    </row>
    <row r="59" spans="1:16" ht="12.75" customHeight="1" thickBot="1" x14ac:dyDescent="0.25">
      <c r="A59" s="110" t="str">
        <f t="shared" si="0"/>
        <v> HABZ 18 </v>
      </c>
      <c r="B59" s="9" t="str">
        <f t="shared" si="1"/>
        <v>I</v>
      </c>
      <c r="C59" s="110">
        <f t="shared" si="2"/>
        <v>36844.368999999999</v>
      </c>
      <c r="D59" s="28" t="str">
        <f t="shared" si="3"/>
        <v>vis</v>
      </c>
      <c r="E59" s="128">
        <f>VLOOKUP(C59,Active!C$21:E$968,3,FALSE)</f>
        <v>-11996.955666681539</v>
      </c>
      <c r="F59" s="9" t="s">
        <v>156</v>
      </c>
      <c r="G59" s="28" t="str">
        <f t="shared" si="4"/>
        <v>36844.369</v>
      </c>
      <c r="H59" s="110">
        <f t="shared" si="5"/>
        <v>-11997</v>
      </c>
      <c r="I59" s="129" t="s">
        <v>421</v>
      </c>
      <c r="J59" s="130" t="s">
        <v>422</v>
      </c>
      <c r="K59" s="129">
        <v>-11997</v>
      </c>
      <c r="L59" s="129" t="s">
        <v>303</v>
      </c>
      <c r="M59" s="130" t="s">
        <v>298</v>
      </c>
      <c r="N59" s="130"/>
      <c r="O59" s="131" t="s">
        <v>417</v>
      </c>
      <c r="P59" s="131" t="s">
        <v>418</v>
      </c>
    </row>
    <row r="60" spans="1:16" ht="12.75" customHeight="1" thickBot="1" x14ac:dyDescent="0.25">
      <c r="A60" s="110" t="str">
        <f t="shared" si="0"/>
        <v> HABZ 18 </v>
      </c>
      <c r="B60" s="9" t="str">
        <f t="shared" si="1"/>
        <v>I</v>
      </c>
      <c r="C60" s="110">
        <f t="shared" si="2"/>
        <v>36848.436000000002</v>
      </c>
      <c r="D60" s="28" t="str">
        <f t="shared" si="3"/>
        <v>vis</v>
      </c>
      <c r="E60" s="128">
        <f>VLOOKUP(C60,Active!C$21:E$968,3,FALSE)</f>
        <v>-11989.976352360125</v>
      </c>
      <c r="F60" s="9" t="s">
        <v>156</v>
      </c>
      <c r="G60" s="28" t="str">
        <f t="shared" si="4"/>
        <v>36848.436</v>
      </c>
      <c r="H60" s="110">
        <f t="shared" si="5"/>
        <v>-11990</v>
      </c>
      <c r="I60" s="129" t="s">
        <v>423</v>
      </c>
      <c r="J60" s="130" t="s">
        <v>424</v>
      </c>
      <c r="K60" s="129">
        <v>-11990</v>
      </c>
      <c r="L60" s="129" t="s">
        <v>318</v>
      </c>
      <c r="M60" s="130" t="s">
        <v>298</v>
      </c>
      <c r="N60" s="130"/>
      <c r="O60" s="131" t="s">
        <v>417</v>
      </c>
      <c r="P60" s="131" t="s">
        <v>418</v>
      </c>
    </row>
    <row r="61" spans="1:16" ht="12.75" customHeight="1" thickBot="1" x14ac:dyDescent="0.25">
      <c r="A61" s="110" t="str">
        <f t="shared" si="0"/>
        <v> HABZ 18 </v>
      </c>
      <c r="B61" s="9" t="str">
        <f t="shared" si="1"/>
        <v>II</v>
      </c>
      <c r="C61" s="110">
        <f t="shared" si="2"/>
        <v>36895.324999999997</v>
      </c>
      <c r="D61" s="28" t="str">
        <f t="shared" si="3"/>
        <v>vis</v>
      </c>
      <c r="E61" s="128">
        <f>VLOOKUP(C61,Active!C$21:E$968,3,FALSE)</f>
        <v>-11909.510881689728</v>
      </c>
      <c r="F61" s="9" t="s">
        <v>156</v>
      </c>
      <c r="G61" s="28" t="str">
        <f t="shared" si="4"/>
        <v>36895.325</v>
      </c>
      <c r="H61" s="110">
        <f t="shared" si="5"/>
        <v>-11909.5</v>
      </c>
      <c r="I61" s="129" t="s">
        <v>425</v>
      </c>
      <c r="J61" s="130" t="s">
        <v>426</v>
      </c>
      <c r="K61" s="129">
        <v>-11909.5</v>
      </c>
      <c r="L61" s="129" t="s">
        <v>376</v>
      </c>
      <c r="M61" s="130" t="s">
        <v>298</v>
      </c>
      <c r="N61" s="130"/>
      <c r="O61" s="131" t="s">
        <v>417</v>
      </c>
      <c r="P61" s="131" t="s">
        <v>418</v>
      </c>
    </row>
    <row r="62" spans="1:16" ht="12.75" customHeight="1" thickBot="1" x14ac:dyDescent="0.25">
      <c r="A62" s="110" t="str">
        <f t="shared" si="0"/>
        <v> AHSB 6.3.79 </v>
      </c>
      <c r="B62" s="9" t="str">
        <f t="shared" si="1"/>
        <v>I</v>
      </c>
      <c r="C62" s="110">
        <f t="shared" si="2"/>
        <v>36903.213000000003</v>
      </c>
      <c r="D62" s="28" t="str">
        <f t="shared" si="3"/>
        <v>vis</v>
      </c>
      <c r="E62" s="128">
        <f>VLOOKUP(C62,Active!C$21:E$968,3,FALSE)</f>
        <v>-11895.974409752842</v>
      </c>
      <c r="F62" s="9" t="s">
        <v>156</v>
      </c>
      <c r="G62" s="28" t="str">
        <f t="shared" si="4"/>
        <v>36903.213</v>
      </c>
      <c r="H62" s="110">
        <f t="shared" si="5"/>
        <v>-11896</v>
      </c>
      <c r="I62" s="129" t="s">
        <v>427</v>
      </c>
      <c r="J62" s="130" t="s">
        <v>428</v>
      </c>
      <c r="K62" s="129">
        <v>-11896</v>
      </c>
      <c r="L62" s="129" t="s">
        <v>292</v>
      </c>
      <c r="M62" s="130" t="s">
        <v>298</v>
      </c>
      <c r="N62" s="130"/>
      <c r="O62" s="131" t="s">
        <v>299</v>
      </c>
      <c r="P62" s="131" t="s">
        <v>300</v>
      </c>
    </row>
    <row r="63" spans="1:16" ht="12.75" customHeight="1" thickBot="1" x14ac:dyDescent="0.25">
      <c r="A63" s="110" t="str">
        <f t="shared" si="0"/>
        <v> HABZ 18 </v>
      </c>
      <c r="B63" s="9" t="str">
        <f t="shared" si="1"/>
        <v>II</v>
      </c>
      <c r="C63" s="110">
        <f t="shared" si="2"/>
        <v>37202.421999999999</v>
      </c>
      <c r="D63" s="28" t="str">
        <f t="shared" si="3"/>
        <v>vis</v>
      </c>
      <c r="E63" s="128">
        <f>VLOOKUP(C63,Active!C$21:E$968,3,FALSE)</f>
        <v>-11382.506581182794</v>
      </c>
      <c r="F63" s="9" t="s">
        <v>156</v>
      </c>
      <c r="G63" s="28" t="str">
        <f t="shared" si="4"/>
        <v>37202.422</v>
      </c>
      <c r="H63" s="110">
        <f t="shared" si="5"/>
        <v>-11382.5</v>
      </c>
      <c r="I63" s="129" t="s">
        <v>429</v>
      </c>
      <c r="J63" s="130" t="s">
        <v>430</v>
      </c>
      <c r="K63" s="129">
        <v>-11382.5</v>
      </c>
      <c r="L63" s="129" t="s">
        <v>431</v>
      </c>
      <c r="M63" s="130" t="s">
        <v>298</v>
      </c>
      <c r="N63" s="130"/>
      <c r="O63" s="131" t="s">
        <v>417</v>
      </c>
      <c r="P63" s="131" t="s">
        <v>418</v>
      </c>
    </row>
    <row r="64" spans="1:16" ht="12.75" customHeight="1" thickBot="1" x14ac:dyDescent="0.25">
      <c r="A64" s="110" t="str">
        <f t="shared" si="0"/>
        <v> MWIE 12.35 </v>
      </c>
      <c r="B64" s="9" t="str">
        <f t="shared" si="1"/>
        <v>I</v>
      </c>
      <c r="C64" s="110">
        <f t="shared" si="2"/>
        <v>37526.713000000003</v>
      </c>
      <c r="D64" s="28" t="str">
        <f t="shared" si="3"/>
        <v>vis</v>
      </c>
      <c r="E64" s="128">
        <f>VLOOKUP(C64,Active!C$21:E$968,3,FALSE)</f>
        <v>-10825.99592944834</v>
      </c>
      <c r="F64" s="9" t="s">
        <v>156</v>
      </c>
      <c r="G64" s="28" t="str">
        <f t="shared" si="4"/>
        <v>37526.713</v>
      </c>
      <c r="H64" s="110">
        <f t="shared" si="5"/>
        <v>-10826</v>
      </c>
      <c r="I64" s="129" t="s">
        <v>432</v>
      </c>
      <c r="J64" s="130" t="s">
        <v>433</v>
      </c>
      <c r="K64" s="129">
        <v>-10826</v>
      </c>
      <c r="L64" s="129" t="s">
        <v>434</v>
      </c>
      <c r="M64" s="130" t="s">
        <v>398</v>
      </c>
      <c r="N64" s="130" t="s">
        <v>399</v>
      </c>
      <c r="O64" s="131" t="s">
        <v>435</v>
      </c>
      <c r="P64" s="131" t="s">
        <v>436</v>
      </c>
    </row>
    <row r="65" spans="1:16" ht="12.75" customHeight="1" thickBot="1" x14ac:dyDescent="0.25">
      <c r="A65" s="110" t="str">
        <f t="shared" si="0"/>
        <v> MWIE 12.33 </v>
      </c>
      <c r="B65" s="9" t="str">
        <f t="shared" si="1"/>
        <v>I</v>
      </c>
      <c r="C65" s="110">
        <f t="shared" si="2"/>
        <v>37547.691299999999</v>
      </c>
      <c r="D65" s="28" t="str">
        <f t="shared" si="3"/>
        <v>vis</v>
      </c>
      <c r="E65" s="128">
        <f>VLOOKUP(C65,Active!C$21:E$968,3,FALSE)</f>
        <v>-10789.995400894422</v>
      </c>
      <c r="F65" s="9" t="s">
        <v>156</v>
      </c>
      <c r="G65" s="28" t="str">
        <f t="shared" si="4"/>
        <v>37547.6913</v>
      </c>
      <c r="H65" s="110">
        <f t="shared" si="5"/>
        <v>-10790</v>
      </c>
      <c r="I65" s="129" t="s">
        <v>437</v>
      </c>
      <c r="J65" s="130" t="s">
        <v>438</v>
      </c>
      <c r="K65" s="129">
        <v>-10790</v>
      </c>
      <c r="L65" s="129" t="s">
        <v>439</v>
      </c>
      <c r="M65" s="130" t="s">
        <v>398</v>
      </c>
      <c r="N65" s="130" t="s">
        <v>399</v>
      </c>
      <c r="O65" s="131" t="s">
        <v>440</v>
      </c>
      <c r="P65" s="131" t="s">
        <v>441</v>
      </c>
    </row>
    <row r="66" spans="1:16" ht="12.75" customHeight="1" thickBot="1" x14ac:dyDescent="0.25">
      <c r="A66" s="110" t="str">
        <f t="shared" si="0"/>
        <v> ORI 109 </v>
      </c>
      <c r="B66" s="9" t="str">
        <f t="shared" si="1"/>
        <v>I</v>
      </c>
      <c r="C66" s="110">
        <f t="shared" si="2"/>
        <v>40033.542999999998</v>
      </c>
      <c r="D66" s="28" t="str">
        <f t="shared" si="3"/>
        <v>vis</v>
      </c>
      <c r="E66" s="128">
        <f>VLOOKUP(C66,Active!C$21:E$968,3,FALSE)</f>
        <v>-6524.064648322872</v>
      </c>
      <c r="F66" s="9" t="s">
        <v>156</v>
      </c>
      <c r="G66" s="28" t="str">
        <f t="shared" si="4"/>
        <v>40033.543</v>
      </c>
      <c r="H66" s="110">
        <f t="shared" si="5"/>
        <v>-6524</v>
      </c>
      <c r="I66" s="129" t="s">
        <v>442</v>
      </c>
      <c r="J66" s="130" t="s">
        <v>443</v>
      </c>
      <c r="K66" s="129">
        <v>-6524</v>
      </c>
      <c r="L66" s="129" t="s">
        <v>444</v>
      </c>
      <c r="M66" s="130" t="s">
        <v>271</v>
      </c>
      <c r="N66" s="130"/>
      <c r="O66" s="131" t="s">
        <v>445</v>
      </c>
      <c r="P66" s="131" t="s">
        <v>446</v>
      </c>
    </row>
    <row r="67" spans="1:16" ht="12.75" customHeight="1" thickBot="1" x14ac:dyDescent="0.25">
      <c r="A67" s="110" t="str">
        <f t="shared" si="0"/>
        <v> ORI 109 </v>
      </c>
      <c r="B67" s="9" t="str">
        <f t="shared" si="1"/>
        <v>II</v>
      </c>
      <c r="C67" s="110">
        <f t="shared" si="2"/>
        <v>40059.481</v>
      </c>
      <c r="D67" s="28" t="str">
        <f t="shared" si="3"/>
        <v>vis</v>
      </c>
      <c r="E67" s="128">
        <f>VLOOKUP(C67,Active!C$21:E$968,3,FALSE)</f>
        <v>-6479.5528571085333</v>
      </c>
      <c r="F67" s="9" t="s">
        <v>156</v>
      </c>
      <c r="G67" s="28" t="str">
        <f t="shared" si="4"/>
        <v>40059.481</v>
      </c>
      <c r="H67" s="110">
        <f t="shared" si="5"/>
        <v>-6479.5</v>
      </c>
      <c r="I67" s="129" t="s">
        <v>447</v>
      </c>
      <c r="J67" s="130" t="s">
        <v>448</v>
      </c>
      <c r="K67" s="129">
        <v>-6479.5</v>
      </c>
      <c r="L67" s="129" t="s">
        <v>449</v>
      </c>
      <c r="M67" s="130" t="s">
        <v>271</v>
      </c>
      <c r="N67" s="130"/>
      <c r="O67" s="131" t="s">
        <v>445</v>
      </c>
      <c r="P67" s="131" t="s">
        <v>446</v>
      </c>
    </row>
    <row r="68" spans="1:16" ht="12.75" customHeight="1" thickBot="1" x14ac:dyDescent="0.25">
      <c r="A68" s="110" t="str">
        <f t="shared" si="0"/>
        <v> ORI 109 </v>
      </c>
      <c r="B68" s="9" t="str">
        <f t="shared" si="1"/>
        <v>II</v>
      </c>
      <c r="C68" s="110">
        <f t="shared" si="2"/>
        <v>40073.449000000001</v>
      </c>
      <c r="D68" s="28" t="str">
        <f t="shared" si="3"/>
        <v>vis</v>
      </c>
      <c r="E68" s="128">
        <f>VLOOKUP(C68,Active!C$21:E$968,3,FALSE)</f>
        <v>-6455.582593415038</v>
      </c>
      <c r="F68" s="9" t="s">
        <v>156</v>
      </c>
      <c r="G68" s="28" t="str">
        <f t="shared" si="4"/>
        <v>40073.449</v>
      </c>
      <c r="H68" s="110">
        <f t="shared" si="5"/>
        <v>-6455.5</v>
      </c>
      <c r="I68" s="129" t="s">
        <v>450</v>
      </c>
      <c r="J68" s="130" t="s">
        <v>451</v>
      </c>
      <c r="K68" s="129">
        <v>-6455.5</v>
      </c>
      <c r="L68" s="129" t="s">
        <v>452</v>
      </c>
      <c r="M68" s="130" t="s">
        <v>271</v>
      </c>
      <c r="N68" s="130"/>
      <c r="O68" s="131" t="s">
        <v>445</v>
      </c>
      <c r="P68" s="131" t="s">
        <v>446</v>
      </c>
    </row>
    <row r="69" spans="1:16" ht="12.75" customHeight="1" thickBot="1" x14ac:dyDescent="0.25">
      <c r="A69" s="110" t="str">
        <f t="shared" si="0"/>
        <v> ORI 110 </v>
      </c>
      <c r="B69" s="9" t="str">
        <f t="shared" si="1"/>
        <v>I</v>
      </c>
      <c r="C69" s="110">
        <f t="shared" si="2"/>
        <v>40141.396999999997</v>
      </c>
      <c r="D69" s="28" t="str">
        <f t="shared" si="3"/>
        <v>vis</v>
      </c>
      <c r="E69" s="128">
        <f>VLOOKUP(C69,Active!C$21:E$968,3,FALSE)</f>
        <v>-6338.9781061981548</v>
      </c>
      <c r="F69" s="9" t="s">
        <v>156</v>
      </c>
      <c r="G69" s="28" t="str">
        <f t="shared" si="4"/>
        <v>40141.397</v>
      </c>
      <c r="H69" s="110">
        <f t="shared" si="5"/>
        <v>-6339</v>
      </c>
      <c r="I69" s="129" t="s">
        <v>453</v>
      </c>
      <c r="J69" s="130" t="s">
        <v>454</v>
      </c>
      <c r="K69" s="129">
        <v>-6339</v>
      </c>
      <c r="L69" s="129" t="s">
        <v>455</v>
      </c>
      <c r="M69" s="130" t="s">
        <v>271</v>
      </c>
      <c r="N69" s="130"/>
      <c r="O69" s="131" t="s">
        <v>445</v>
      </c>
      <c r="P69" s="131" t="s">
        <v>456</v>
      </c>
    </row>
    <row r="70" spans="1:16" ht="12.75" customHeight="1" thickBot="1" x14ac:dyDescent="0.25">
      <c r="A70" s="110" t="str">
        <f t="shared" si="0"/>
        <v>IBVS 584 </v>
      </c>
      <c r="B70" s="9" t="str">
        <f t="shared" si="1"/>
        <v>I</v>
      </c>
      <c r="C70" s="110">
        <f t="shared" si="2"/>
        <v>41156.480000000003</v>
      </c>
      <c r="D70" s="28" t="str">
        <f t="shared" si="3"/>
        <v>vis</v>
      </c>
      <c r="E70" s="128">
        <f>VLOOKUP(C70,Active!C$21:E$968,3,FALSE)</f>
        <v>-4597.0102381581528</v>
      </c>
      <c r="F70" s="9" t="s">
        <v>156</v>
      </c>
      <c r="G70" s="28" t="str">
        <f t="shared" si="4"/>
        <v>41156.480</v>
      </c>
      <c r="H70" s="110">
        <f t="shared" si="5"/>
        <v>-4597</v>
      </c>
      <c r="I70" s="129" t="s">
        <v>457</v>
      </c>
      <c r="J70" s="130" t="s">
        <v>458</v>
      </c>
      <c r="K70" s="129">
        <v>-4597</v>
      </c>
      <c r="L70" s="129" t="s">
        <v>376</v>
      </c>
      <c r="M70" s="130" t="s">
        <v>271</v>
      </c>
      <c r="N70" s="130"/>
      <c r="O70" s="131" t="s">
        <v>459</v>
      </c>
      <c r="P70" s="132" t="s">
        <v>460</v>
      </c>
    </row>
    <row r="71" spans="1:16" ht="12.75" customHeight="1" thickBot="1" x14ac:dyDescent="0.25">
      <c r="A71" s="110" t="str">
        <f t="shared" si="0"/>
        <v>IBVS 584 </v>
      </c>
      <c r="B71" s="9" t="str">
        <f t="shared" si="1"/>
        <v>I</v>
      </c>
      <c r="C71" s="110">
        <f t="shared" si="2"/>
        <v>41156.481</v>
      </c>
      <c r="D71" s="28" t="str">
        <f t="shared" si="3"/>
        <v>vis</v>
      </c>
      <c r="E71" s="128">
        <f>VLOOKUP(C71,Active!C$21:E$968,3,FALSE)</f>
        <v>-4597.0085220739884</v>
      </c>
      <c r="F71" s="9" t="s">
        <v>156</v>
      </c>
      <c r="G71" s="28" t="str">
        <f t="shared" si="4"/>
        <v>41156.481</v>
      </c>
      <c r="H71" s="110">
        <f t="shared" si="5"/>
        <v>-4597</v>
      </c>
      <c r="I71" s="129" t="s">
        <v>461</v>
      </c>
      <c r="J71" s="130" t="s">
        <v>462</v>
      </c>
      <c r="K71" s="129">
        <v>-4597</v>
      </c>
      <c r="L71" s="129" t="s">
        <v>323</v>
      </c>
      <c r="M71" s="130" t="s">
        <v>271</v>
      </c>
      <c r="N71" s="130"/>
      <c r="O71" s="131" t="s">
        <v>463</v>
      </c>
      <c r="P71" s="132" t="s">
        <v>460</v>
      </c>
    </row>
    <row r="72" spans="1:16" ht="12.75" customHeight="1" thickBot="1" x14ac:dyDescent="0.25">
      <c r="A72" s="110" t="str">
        <f t="shared" si="0"/>
        <v>IBVS 584 </v>
      </c>
      <c r="B72" s="9" t="str">
        <f t="shared" si="1"/>
        <v>I</v>
      </c>
      <c r="C72" s="110">
        <f t="shared" si="2"/>
        <v>41156.489000000001</v>
      </c>
      <c r="D72" s="28" t="str">
        <f t="shared" si="3"/>
        <v>vis</v>
      </c>
      <c r="E72" s="128">
        <f>VLOOKUP(C72,Active!C$21:E$968,3,FALSE)</f>
        <v>-4596.9947934006213</v>
      </c>
      <c r="F72" s="9" t="s">
        <v>156</v>
      </c>
      <c r="G72" s="28" t="str">
        <f t="shared" si="4"/>
        <v>41156.489</v>
      </c>
      <c r="H72" s="110">
        <f t="shared" si="5"/>
        <v>-4597</v>
      </c>
      <c r="I72" s="129" t="s">
        <v>464</v>
      </c>
      <c r="J72" s="130" t="s">
        <v>465</v>
      </c>
      <c r="K72" s="129">
        <v>-4597</v>
      </c>
      <c r="L72" s="129" t="s">
        <v>373</v>
      </c>
      <c r="M72" s="130" t="s">
        <v>271</v>
      </c>
      <c r="N72" s="130"/>
      <c r="O72" s="131" t="s">
        <v>466</v>
      </c>
      <c r="P72" s="132" t="s">
        <v>460</v>
      </c>
    </row>
    <row r="73" spans="1:16" ht="12.75" customHeight="1" thickBot="1" x14ac:dyDescent="0.25">
      <c r="A73" s="110" t="str">
        <f t="shared" si="0"/>
        <v>IBVS 740 </v>
      </c>
      <c r="B73" s="9" t="str">
        <f t="shared" si="1"/>
        <v>I</v>
      </c>
      <c r="C73" s="110">
        <f t="shared" si="2"/>
        <v>41543.408000000003</v>
      </c>
      <c r="D73" s="28" t="str">
        <f t="shared" si="3"/>
        <v>vis</v>
      </c>
      <c r="E73" s="128">
        <f>VLOOKUP(C73,Active!C$21:E$968,3,FALSE)</f>
        <v>-3933.0092222363241</v>
      </c>
      <c r="F73" s="9" t="s">
        <v>156</v>
      </c>
      <c r="G73" s="28" t="str">
        <f t="shared" si="4"/>
        <v>41543.408</v>
      </c>
      <c r="H73" s="110">
        <f t="shared" si="5"/>
        <v>-3933</v>
      </c>
      <c r="I73" s="129" t="s">
        <v>467</v>
      </c>
      <c r="J73" s="130" t="s">
        <v>468</v>
      </c>
      <c r="K73" s="129">
        <v>-3933</v>
      </c>
      <c r="L73" s="129" t="s">
        <v>323</v>
      </c>
      <c r="M73" s="130" t="s">
        <v>271</v>
      </c>
      <c r="N73" s="130"/>
      <c r="O73" s="131" t="s">
        <v>463</v>
      </c>
      <c r="P73" s="132" t="s">
        <v>469</v>
      </c>
    </row>
    <row r="74" spans="1:16" ht="12.75" customHeight="1" thickBot="1" x14ac:dyDescent="0.25">
      <c r="A74" s="110" t="str">
        <f t="shared" si="0"/>
        <v>IBVS 740 </v>
      </c>
      <c r="B74" s="9" t="str">
        <f t="shared" si="1"/>
        <v>II</v>
      </c>
      <c r="C74" s="110">
        <f t="shared" si="2"/>
        <v>41543.701000000001</v>
      </c>
      <c r="D74" s="28" t="str">
        <f t="shared" si="3"/>
        <v>vis</v>
      </c>
      <c r="E74" s="128">
        <f>VLOOKUP(C74,Active!C$21:E$968,3,FALSE)</f>
        <v>-3932.5064095743724</v>
      </c>
      <c r="F74" s="9" t="s">
        <v>156</v>
      </c>
      <c r="G74" s="28" t="str">
        <f t="shared" si="4"/>
        <v>41543.701</v>
      </c>
      <c r="H74" s="110">
        <f t="shared" si="5"/>
        <v>-3932.5</v>
      </c>
      <c r="I74" s="129" t="s">
        <v>470</v>
      </c>
      <c r="J74" s="130" t="s">
        <v>471</v>
      </c>
      <c r="K74" s="129">
        <v>-3932.5</v>
      </c>
      <c r="L74" s="129" t="s">
        <v>431</v>
      </c>
      <c r="M74" s="130" t="s">
        <v>271</v>
      </c>
      <c r="N74" s="130"/>
      <c r="O74" s="131" t="s">
        <v>463</v>
      </c>
      <c r="P74" s="132" t="s">
        <v>469</v>
      </c>
    </row>
    <row r="75" spans="1:16" ht="12.75" customHeight="1" thickBot="1" x14ac:dyDescent="0.25">
      <c r="A75" s="110" t="str">
        <f t="shared" ref="A75:A138" si="6">P75</f>
        <v> BBS 23 </v>
      </c>
      <c r="B75" s="9" t="str">
        <f t="shared" ref="B75:B138" si="7">IF(H75=INT(H75),"I","II")</f>
        <v>II</v>
      </c>
      <c r="C75" s="110">
        <f t="shared" ref="C75:C138" si="8">1*G75</f>
        <v>42570.45</v>
      </c>
      <c r="D75" s="28" t="str">
        <f t="shared" ref="D75:D138" si="9">VLOOKUP(F75,I$1:J$5,2,FALSE)</f>
        <v>vis</v>
      </c>
      <c r="E75" s="128">
        <f>VLOOKUP(C75,Active!C$21:E$968,3,FALSE)</f>
        <v>-2170.5187036013763</v>
      </c>
      <c r="F75" s="9" t="s">
        <v>156</v>
      </c>
      <c r="G75" s="28" t="str">
        <f t="shared" ref="G75:G138" si="10">MID(I75,3,LEN(I75)-3)</f>
        <v>42570.450</v>
      </c>
      <c r="H75" s="110">
        <f t="shared" ref="H75:H138" si="11">1*K75</f>
        <v>-2170.5</v>
      </c>
      <c r="I75" s="129" t="s">
        <v>472</v>
      </c>
      <c r="J75" s="130" t="s">
        <v>473</v>
      </c>
      <c r="K75" s="129">
        <v>-2170.5</v>
      </c>
      <c r="L75" s="129" t="s">
        <v>474</v>
      </c>
      <c r="M75" s="130" t="s">
        <v>271</v>
      </c>
      <c r="N75" s="130"/>
      <c r="O75" s="131" t="s">
        <v>445</v>
      </c>
      <c r="P75" s="131" t="s">
        <v>475</v>
      </c>
    </row>
    <row r="76" spans="1:16" ht="12.75" customHeight="1" thickBot="1" x14ac:dyDescent="0.25">
      <c r="A76" s="110" t="str">
        <f t="shared" si="6"/>
        <v> BBS 23 </v>
      </c>
      <c r="B76" s="9" t="str">
        <f t="shared" si="7"/>
        <v>I</v>
      </c>
      <c r="C76" s="110">
        <f t="shared" si="8"/>
        <v>42621.413</v>
      </c>
      <c r="D76" s="28" t="str">
        <f t="shared" si="9"/>
        <v>vis</v>
      </c>
      <c r="E76" s="128">
        <f>VLOOKUP(C76,Active!C$21:E$968,3,FALSE)</f>
        <v>-2083.0619060203626</v>
      </c>
      <c r="F76" s="9" t="s">
        <v>156</v>
      </c>
      <c r="G76" s="28" t="str">
        <f t="shared" si="10"/>
        <v>42621.413</v>
      </c>
      <c r="H76" s="110">
        <f t="shared" si="11"/>
        <v>-2083</v>
      </c>
      <c r="I76" s="129" t="s">
        <v>476</v>
      </c>
      <c r="J76" s="130" t="s">
        <v>477</v>
      </c>
      <c r="K76" s="129">
        <v>-2083</v>
      </c>
      <c r="L76" s="129" t="s">
        <v>478</v>
      </c>
      <c r="M76" s="130" t="s">
        <v>271</v>
      </c>
      <c r="N76" s="130"/>
      <c r="O76" s="131" t="s">
        <v>445</v>
      </c>
      <c r="P76" s="131" t="s">
        <v>475</v>
      </c>
    </row>
    <row r="77" spans="1:16" ht="12.75" customHeight="1" thickBot="1" x14ac:dyDescent="0.25">
      <c r="A77" s="110" t="str">
        <f t="shared" si="6"/>
        <v> BBS 28 </v>
      </c>
      <c r="B77" s="9" t="str">
        <f t="shared" si="7"/>
        <v>II</v>
      </c>
      <c r="C77" s="110">
        <f t="shared" si="8"/>
        <v>42922.417000000001</v>
      </c>
      <c r="D77" s="28" t="str">
        <f t="shared" si="9"/>
        <v>vis</v>
      </c>
      <c r="E77" s="128">
        <f>VLOOKUP(C77,Active!C$21:E$968,3,FALSE)</f>
        <v>-1566.5137063642646</v>
      </c>
      <c r="F77" s="9" t="s">
        <v>156</v>
      </c>
      <c r="G77" s="28" t="str">
        <f t="shared" si="10"/>
        <v>42922.417</v>
      </c>
      <c r="H77" s="110">
        <f t="shared" si="11"/>
        <v>-1566.5</v>
      </c>
      <c r="I77" s="129" t="s">
        <v>479</v>
      </c>
      <c r="J77" s="130" t="s">
        <v>480</v>
      </c>
      <c r="K77" s="129">
        <v>-1566.5</v>
      </c>
      <c r="L77" s="129" t="s">
        <v>329</v>
      </c>
      <c r="M77" s="130" t="s">
        <v>271</v>
      </c>
      <c r="N77" s="130"/>
      <c r="O77" s="131" t="s">
        <v>481</v>
      </c>
      <c r="P77" s="131" t="s">
        <v>482</v>
      </c>
    </row>
    <row r="78" spans="1:16" ht="12.75" customHeight="1" thickBot="1" x14ac:dyDescent="0.25">
      <c r="A78" s="110" t="str">
        <f t="shared" si="6"/>
        <v> BBS 28 </v>
      </c>
      <c r="B78" s="9" t="str">
        <f t="shared" si="7"/>
        <v>I</v>
      </c>
      <c r="C78" s="110">
        <f t="shared" si="8"/>
        <v>42935.531000000003</v>
      </c>
      <c r="D78" s="28" t="str">
        <f t="shared" si="9"/>
        <v>vis</v>
      </c>
      <c r="E78" s="128">
        <f>VLOOKUP(C78,Active!C$21:E$968,3,FALSE)</f>
        <v>-1544.0089785523724</v>
      </c>
      <c r="F78" s="9" t="str">
        <f>LEFT(M78,1)</f>
        <v>V</v>
      </c>
      <c r="G78" s="28" t="str">
        <f t="shared" si="10"/>
        <v>42935.531</v>
      </c>
      <c r="H78" s="110">
        <f t="shared" si="11"/>
        <v>-1544</v>
      </c>
      <c r="I78" s="129" t="s">
        <v>483</v>
      </c>
      <c r="J78" s="130" t="s">
        <v>484</v>
      </c>
      <c r="K78" s="129">
        <v>-1544</v>
      </c>
      <c r="L78" s="129" t="s">
        <v>323</v>
      </c>
      <c r="M78" s="130" t="s">
        <v>271</v>
      </c>
      <c r="N78" s="130"/>
      <c r="O78" s="131" t="s">
        <v>481</v>
      </c>
      <c r="P78" s="131" t="s">
        <v>482</v>
      </c>
    </row>
    <row r="79" spans="1:16" ht="12.75" customHeight="1" thickBot="1" x14ac:dyDescent="0.25">
      <c r="A79" s="110" t="str">
        <f t="shared" si="6"/>
        <v> BBS 29 </v>
      </c>
      <c r="B79" s="9" t="str">
        <f t="shared" si="7"/>
        <v>I</v>
      </c>
      <c r="C79" s="110">
        <f t="shared" si="8"/>
        <v>42980.411</v>
      </c>
      <c r="D79" s="28" t="str">
        <f t="shared" si="9"/>
        <v>vis</v>
      </c>
      <c r="E79" s="128">
        <f>VLOOKUP(C79,Active!C$21:E$968,3,FALSE)</f>
        <v>-1466.9911209804989</v>
      </c>
      <c r="F79" s="9" t="str">
        <f>LEFT(M79,1)</f>
        <v>V</v>
      </c>
      <c r="G79" s="28" t="str">
        <f t="shared" si="10"/>
        <v>42980.411</v>
      </c>
      <c r="H79" s="110">
        <f t="shared" si="11"/>
        <v>-1467</v>
      </c>
      <c r="I79" s="129" t="s">
        <v>485</v>
      </c>
      <c r="J79" s="130" t="s">
        <v>486</v>
      </c>
      <c r="K79" s="129">
        <v>-1467</v>
      </c>
      <c r="L79" s="129" t="s">
        <v>409</v>
      </c>
      <c r="M79" s="130" t="s">
        <v>271</v>
      </c>
      <c r="N79" s="130"/>
      <c r="O79" s="131" t="s">
        <v>481</v>
      </c>
      <c r="P79" s="131" t="s">
        <v>487</v>
      </c>
    </row>
    <row r="80" spans="1:16" ht="12.75" customHeight="1" thickBot="1" x14ac:dyDescent="0.25">
      <c r="A80" s="110" t="str">
        <f t="shared" si="6"/>
        <v> BBS 29 </v>
      </c>
      <c r="B80" s="9" t="str">
        <f t="shared" si="7"/>
        <v>I</v>
      </c>
      <c r="C80" s="110">
        <f t="shared" si="8"/>
        <v>43012.470999999998</v>
      </c>
      <c r="D80" s="28" t="str">
        <f t="shared" si="9"/>
        <v>vis</v>
      </c>
      <c r="E80" s="128">
        <f>VLOOKUP(C80,Active!C$21:E$968,3,FALSE)</f>
        <v>-1411.9734624743883</v>
      </c>
      <c r="F80" s="9" t="str">
        <f>LEFT(M80,1)</f>
        <v>V</v>
      </c>
      <c r="G80" s="28" t="str">
        <f t="shared" si="10"/>
        <v>43012.471</v>
      </c>
      <c r="H80" s="110">
        <f t="shared" si="11"/>
        <v>-1412</v>
      </c>
      <c r="I80" s="129" t="s">
        <v>488</v>
      </c>
      <c r="J80" s="130" t="s">
        <v>489</v>
      </c>
      <c r="K80" s="129">
        <v>-1412</v>
      </c>
      <c r="L80" s="129" t="s">
        <v>292</v>
      </c>
      <c r="M80" s="130" t="s">
        <v>271</v>
      </c>
      <c r="N80" s="130"/>
      <c r="O80" s="131" t="s">
        <v>481</v>
      </c>
      <c r="P80" s="131" t="s">
        <v>487</v>
      </c>
    </row>
    <row r="81" spans="1:16" ht="12.75" customHeight="1" thickBot="1" x14ac:dyDescent="0.25">
      <c r="A81" s="110" t="str">
        <f t="shared" si="6"/>
        <v> BBS 31 </v>
      </c>
      <c r="B81" s="9" t="str">
        <f t="shared" si="7"/>
        <v>I</v>
      </c>
      <c r="C81" s="110">
        <f t="shared" si="8"/>
        <v>43127.252</v>
      </c>
      <c r="D81" s="28" t="str">
        <f t="shared" si="9"/>
        <v>vis</v>
      </c>
      <c r="E81" s="128">
        <f>VLOOKUP(C81,Active!C$21:E$968,3,FALSE)</f>
        <v>-1214.9996053006371</v>
      </c>
      <c r="F81" s="9" t="str">
        <f>LEFT(M81,1)</f>
        <v>V</v>
      </c>
      <c r="G81" s="28" t="str">
        <f t="shared" si="10"/>
        <v>43127.252</v>
      </c>
      <c r="H81" s="110">
        <f t="shared" si="11"/>
        <v>-1215</v>
      </c>
      <c r="I81" s="129" t="s">
        <v>490</v>
      </c>
      <c r="J81" s="130" t="s">
        <v>491</v>
      </c>
      <c r="K81" s="129">
        <v>-1215</v>
      </c>
      <c r="L81" s="129" t="s">
        <v>492</v>
      </c>
      <c r="M81" s="130" t="s">
        <v>271</v>
      </c>
      <c r="N81" s="130"/>
      <c r="O81" s="131" t="s">
        <v>481</v>
      </c>
      <c r="P81" s="131" t="s">
        <v>493</v>
      </c>
    </row>
    <row r="82" spans="1:16" ht="12.75" customHeight="1" thickBot="1" x14ac:dyDescent="0.25">
      <c r="A82" s="110" t="str">
        <f t="shared" si="6"/>
        <v> BBS 35 </v>
      </c>
      <c r="B82" s="9" t="str">
        <f t="shared" si="7"/>
        <v>II</v>
      </c>
      <c r="C82" s="110">
        <f t="shared" si="8"/>
        <v>43429.379000000001</v>
      </c>
      <c r="D82" s="28" t="str">
        <f t="shared" si="9"/>
        <v>vis</v>
      </c>
      <c r="E82" s="128">
        <f>VLOOKUP(C82,Active!C$21:E$968,3,FALSE)</f>
        <v>-696.52424312107212</v>
      </c>
      <c r="F82" s="9" t="s">
        <v>156</v>
      </c>
      <c r="G82" s="28" t="str">
        <f t="shared" si="10"/>
        <v>43429.379</v>
      </c>
      <c r="H82" s="110">
        <f t="shared" si="11"/>
        <v>-696.5</v>
      </c>
      <c r="I82" s="129" t="s">
        <v>500</v>
      </c>
      <c r="J82" s="130" t="s">
        <v>501</v>
      </c>
      <c r="K82" s="129">
        <v>-696.5</v>
      </c>
      <c r="L82" s="129" t="s">
        <v>502</v>
      </c>
      <c r="M82" s="130" t="s">
        <v>271</v>
      </c>
      <c r="N82" s="130"/>
      <c r="O82" s="131" t="s">
        <v>481</v>
      </c>
      <c r="P82" s="131" t="s">
        <v>503</v>
      </c>
    </row>
    <row r="83" spans="1:16" ht="12.75" customHeight="1" thickBot="1" x14ac:dyDescent="0.25">
      <c r="A83" s="110" t="str">
        <f t="shared" si="6"/>
        <v> BBS 38 </v>
      </c>
      <c r="B83" s="9" t="str">
        <f t="shared" si="7"/>
        <v>II</v>
      </c>
      <c r="C83" s="110">
        <f t="shared" si="8"/>
        <v>43732.411999999997</v>
      </c>
      <c r="D83" s="28" t="str">
        <f t="shared" si="9"/>
        <v>vis</v>
      </c>
      <c r="E83" s="128">
        <f>VLOOKUP(C83,Active!C$21:E$968,3,FALSE)</f>
        <v>-176.4941086830454</v>
      </c>
      <c r="F83" s="9" t="s">
        <v>156</v>
      </c>
      <c r="G83" s="28" t="str">
        <f t="shared" si="10"/>
        <v>43732.412</v>
      </c>
      <c r="H83" s="110">
        <f t="shared" si="11"/>
        <v>-176.5</v>
      </c>
      <c r="I83" s="129" t="s">
        <v>507</v>
      </c>
      <c r="J83" s="130" t="s">
        <v>508</v>
      </c>
      <c r="K83" s="129">
        <v>-176.5</v>
      </c>
      <c r="L83" s="129" t="s">
        <v>373</v>
      </c>
      <c r="M83" s="130" t="s">
        <v>271</v>
      </c>
      <c r="N83" s="130"/>
      <c r="O83" s="131" t="s">
        <v>481</v>
      </c>
      <c r="P83" s="131" t="s">
        <v>509</v>
      </c>
    </row>
    <row r="84" spans="1:16" ht="12.75" customHeight="1" thickBot="1" x14ac:dyDescent="0.25">
      <c r="A84" s="110" t="str">
        <f t="shared" si="6"/>
        <v> BBS 39 </v>
      </c>
      <c r="B84" s="9" t="str">
        <f t="shared" si="7"/>
        <v>I</v>
      </c>
      <c r="C84" s="110">
        <f t="shared" si="8"/>
        <v>43755.421000000002</v>
      </c>
      <c r="D84" s="28" t="str">
        <f t="shared" si="9"/>
        <v>vis</v>
      </c>
      <c r="E84" s="128">
        <f>VLOOKUP(C84,Active!C$21:E$968,3,FALSE)</f>
        <v>-137.00872800408447</v>
      </c>
      <c r="F84" s="9" t="s">
        <v>156</v>
      </c>
      <c r="G84" s="28" t="str">
        <f t="shared" si="10"/>
        <v>43755.421</v>
      </c>
      <c r="H84" s="110">
        <f t="shared" si="11"/>
        <v>-137</v>
      </c>
      <c r="I84" s="129" t="s">
        <v>510</v>
      </c>
      <c r="J84" s="130" t="s">
        <v>511</v>
      </c>
      <c r="K84" s="129">
        <v>-137</v>
      </c>
      <c r="L84" s="129" t="s">
        <v>323</v>
      </c>
      <c r="M84" s="130" t="s">
        <v>271</v>
      </c>
      <c r="N84" s="130"/>
      <c r="O84" s="131" t="s">
        <v>481</v>
      </c>
      <c r="P84" s="131" t="s">
        <v>512</v>
      </c>
    </row>
    <row r="85" spans="1:16" ht="12.75" customHeight="1" thickBot="1" x14ac:dyDescent="0.25">
      <c r="A85" s="110" t="str">
        <f t="shared" si="6"/>
        <v> BBS 39 </v>
      </c>
      <c r="B85" s="9" t="str">
        <f t="shared" si="7"/>
        <v>I</v>
      </c>
      <c r="C85" s="110">
        <f t="shared" si="8"/>
        <v>43762.425999999999</v>
      </c>
      <c r="D85" s="28" t="str">
        <f t="shared" si="9"/>
        <v>vis</v>
      </c>
      <c r="E85" s="128">
        <f>VLOOKUP(C85,Active!C$21:E$968,3,FALSE)</f>
        <v>-124.98755838976172</v>
      </c>
      <c r="F85" s="9" t="s">
        <v>156</v>
      </c>
      <c r="G85" s="28" t="str">
        <f t="shared" si="10"/>
        <v>43762.426</v>
      </c>
      <c r="H85" s="110">
        <f t="shared" si="11"/>
        <v>-125</v>
      </c>
      <c r="I85" s="129" t="s">
        <v>513</v>
      </c>
      <c r="J85" s="130" t="s">
        <v>514</v>
      </c>
      <c r="K85" s="129">
        <v>-125</v>
      </c>
      <c r="L85" s="129" t="s">
        <v>346</v>
      </c>
      <c r="M85" s="130" t="s">
        <v>271</v>
      </c>
      <c r="N85" s="130"/>
      <c r="O85" s="131" t="s">
        <v>481</v>
      </c>
      <c r="P85" s="131" t="s">
        <v>512</v>
      </c>
    </row>
    <row r="86" spans="1:16" ht="12.75" customHeight="1" thickBot="1" x14ac:dyDescent="0.25">
      <c r="A86" s="110" t="str">
        <f t="shared" si="6"/>
        <v> BBS 39 </v>
      </c>
      <c r="B86" s="9" t="str">
        <f t="shared" si="7"/>
        <v>II</v>
      </c>
      <c r="C86" s="110">
        <f t="shared" si="8"/>
        <v>43795.343000000001</v>
      </c>
      <c r="D86" s="28" t="str">
        <f t="shared" si="9"/>
        <v>vis</v>
      </c>
      <c r="E86" s="128">
        <f>VLOOKUP(C86,Active!C$21:E$968,3,FALSE)</f>
        <v>-68.499215749529696</v>
      </c>
      <c r="F86" s="9" t="s">
        <v>156</v>
      </c>
      <c r="G86" s="28" t="str">
        <f t="shared" si="10"/>
        <v>43795.343</v>
      </c>
      <c r="H86" s="110">
        <f t="shared" si="11"/>
        <v>-68.5</v>
      </c>
      <c r="I86" s="129" t="s">
        <v>515</v>
      </c>
      <c r="J86" s="130" t="s">
        <v>516</v>
      </c>
      <c r="K86" s="129">
        <v>-68.5</v>
      </c>
      <c r="L86" s="129" t="s">
        <v>492</v>
      </c>
      <c r="M86" s="130" t="s">
        <v>271</v>
      </c>
      <c r="N86" s="130"/>
      <c r="O86" s="131" t="s">
        <v>481</v>
      </c>
      <c r="P86" s="131" t="s">
        <v>512</v>
      </c>
    </row>
    <row r="87" spans="1:16" ht="12.75" customHeight="1" thickBot="1" x14ac:dyDescent="0.25">
      <c r="A87" s="110" t="str">
        <f t="shared" si="6"/>
        <v> BBS 40 </v>
      </c>
      <c r="B87" s="9" t="str">
        <f t="shared" si="7"/>
        <v>I</v>
      </c>
      <c r="C87" s="110">
        <f t="shared" si="8"/>
        <v>43835.252</v>
      </c>
      <c r="D87" s="28" t="str">
        <f t="shared" si="9"/>
        <v>vis</v>
      </c>
      <c r="E87" s="128">
        <f>VLOOKUP(C87,Active!C$21:E$968,3,FALSE)</f>
        <v>-1.2012589189678971E-2</v>
      </c>
      <c r="F87" s="9" t="s">
        <v>156</v>
      </c>
      <c r="G87" s="28" t="str">
        <f t="shared" si="10"/>
        <v>43835.252</v>
      </c>
      <c r="H87" s="110">
        <f t="shared" si="11"/>
        <v>0</v>
      </c>
      <c r="I87" s="129" t="s">
        <v>520</v>
      </c>
      <c r="J87" s="130" t="s">
        <v>521</v>
      </c>
      <c r="K87" s="129">
        <v>0</v>
      </c>
      <c r="L87" s="129" t="s">
        <v>522</v>
      </c>
      <c r="M87" s="130" t="s">
        <v>271</v>
      </c>
      <c r="N87" s="130"/>
      <c r="O87" s="131" t="s">
        <v>481</v>
      </c>
      <c r="P87" s="131" t="s">
        <v>523</v>
      </c>
    </row>
    <row r="88" spans="1:16" ht="12.75" customHeight="1" thickBot="1" x14ac:dyDescent="0.25">
      <c r="A88" s="110" t="str">
        <f t="shared" si="6"/>
        <v> PASP 105.911 </v>
      </c>
      <c r="B88" s="9" t="str">
        <f t="shared" si="7"/>
        <v>II</v>
      </c>
      <c r="C88" s="110">
        <f t="shared" si="8"/>
        <v>44498.696600000003</v>
      </c>
      <c r="D88" s="28" t="str">
        <f t="shared" si="9"/>
        <v>vis</v>
      </c>
      <c r="E88" s="128">
        <f>VLOOKUP(C88,Active!C$21:E$968,3,FALSE)</f>
        <v>1138.514763472127</v>
      </c>
      <c r="F88" s="9" t="s">
        <v>156</v>
      </c>
      <c r="G88" s="28" t="str">
        <f t="shared" si="10"/>
        <v>44498.6966</v>
      </c>
      <c r="H88" s="110">
        <f t="shared" si="11"/>
        <v>1138.5</v>
      </c>
      <c r="I88" s="129" t="s">
        <v>526</v>
      </c>
      <c r="J88" s="130" t="s">
        <v>527</v>
      </c>
      <c r="K88" s="129">
        <v>1138.5</v>
      </c>
      <c r="L88" s="129" t="s">
        <v>528</v>
      </c>
      <c r="M88" s="130" t="s">
        <v>398</v>
      </c>
      <c r="N88" s="130" t="s">
        <v>399</v>
      </c>
      <c r="O88" s="131" t="s">
        <v>529</v>
      </c>
      <c r="P88" s="131" t="s">
        <v>394</v>
      </c>
    </row>
    <row r="89" spans="1:16" ht="12.75" customHeight="1" thickBot="1" x14ac:dyDescent="0.25">
      <c r="A89" s="110" t="str">
        <f t="shared" si="6"/>
        <v> PASP 105.911 </v>
      </c>
      <c r="B89" s="9" t="str">
        <f t="shared" si="7"/>
        <v>I</v>
      </c>
      <c r="C89" s="110">
        <f t="shared" si="8"/>
        <v>44514.716699999997</v>
      </c>
      <c r="D89" s="28" t="str">
        <f t="shared" si="9"/>
        <v>vis</v>
      </c>
      <c r="E89" s="128">
        <f>VLOOKUP(C89,Active!C$21:E$968,3,FALSE)</f>
        <v>1166.0066034918864</v>
      </c>
      <c r="F89" s="9" t="s">
        <v>156</v>
      </c>
      <c r="G89" s="28" t="str">
        <f t="shared" si="10"/>
        <v>44514.7167</v>
      </c>
      <c r="H89" s="110">
        <f t="shared" si="11"/>
        <v>1166</v>
      </c>
      <c r="I89" s="129" t="s">
        <v>530</v>
      </c>
      <c r="J89" s="130" t="s">
        <v>531</v>
      </c>
      <c r="K89" s="129">
        <v>1166</v>
      </c>
      <c r="L89" s="129" t="s">
        <v>532</v>
      </c>
      <c r="M89" s="130" t="s">
        <v>398</v>
      </c>
      <c r="N89" s="130" t="s">
        <v>399</v>
      </c>
      <c r="O89" s="131" t="s">
        <v>529</v>
      </c>
      <c r="P89" s="131" t="s">
        <v>394</v>
      </c>
    </row>
    <row r="90" spans="1:16" ht="12.75" customHeight="1" thickBot="1" x14ac:dyDescent="0.25">
      <c r="A90" s="110" t="str">
        <f t="shared" si="6"/>
        <v> BBS 89 </v>
      </c>
      <c r="B90" s="9" t="str">
        <f t="shared" si="7"/>
        <v>II</v>
      </c>
      <c r="C90" s="110">
        <f t="shared" si="8"/>
        <v>47353.438000000002</v>
      </c>
      <c r="D90" s="28" t="str">
        <f t="shared" si="9"/>
        <v>vis</v>
      </c>
      <c r="E90" s="128">
        <f>VLOOKUP(C90,Active!C$21:E$968,3,FALSE)</f>
        <v>6037.4912908728411</v>
      </c>
      <c r="F90" s="9" t="s">
        <v>156</v>
      </c>
      <c r="G90" s="28" t="str">
        <f t="shared" si="10"/>
        <v>47353.438</v>
      </c>
      <c r="H90" s="110">
        <f t="shared" si="11"/>
        <v>6037.5</v>
      </c>
      <c r="I90" s="129" t="s">
        <v>549</v>
      </c>
      <c r="J90" s="130" t="s">
        <v>550</v>
      </c>
      <c r="K90" s="129">
        <v>6037.5</v>
      </c>
      <c r="L90" s="129" t="s">
        <v>323</v>
      </c>
      <c r="M90" s="130" t="s">
        <v>271</v>
      </c>
      <c r="N90" s="130"/>
      <c r="O90" s="131" t="s">
        <v>481</v>
      </c>
      <c r="P90" s="131" t="s">
        <v>551</v>
      </c>
    </row>
    <row r="91" spans="1:16" ht="12.75" customHeight="1" thickBot="1" x14ac:dyDescent="0.25">
      <c r="A91" s="110" t="str">
        <f t="shared" si="6"/>
        <v> BBS 89 </v>
      </c>
      <c r="B91" s="9" t="str">
        <f t="shared" si="7"/>
        <v>I</v>
      </c>
      <c r="C91" s="110">
        <f t="shared" si="8"/>
        <v>47362.470999999998</v>
      </c>
      <c r="D91" s="28" t="str">
        <f t="shared" si="9"/>
        <v>vis</v>
      </c>
      <c r="E91" s="128">
        <f>VLOOKUP(C91,Active!C$21:E$968,3,FALSE)</f>
        <v>6052.9926791849284</v>
      </c>
      <c r="F91" s="9" t="s">
        <v>156</v>
      </c>
      <c r="G91" s="28" t="str">
        <f t="shared" si="10"/>
        <v>47362.471</v>
      </c>
      <c r="H91" s="110">
        <f t="shared" si="11"/>
        <v>6053</v>
      </c>
      <c r="I91" s="129" t="s">
        <v>552</v>
      </c>
      <c r="J91" s="130" t="s">
        <v>553</v>
      </c>
      <c r="K91" s="129">
        <v>6053</v>
      </c>
      <c r="L91" s="129" t="s">
        <v>431</v>
      </c>
      <c r="M91" s="130" t="s">
        <v>271</v>
      </c>
      <c r="N91" s="130"/>
      <c r="O91" s="131" t="s">
        <v>481</v>
      </c>
      <c r="P91" s="131" t="s">
        <v>551</v>
      </c>
    </row>
    <row r="92" spans="1:16" ht="12.75" customHeight="1" thickBot="1" x14ac:dyDescent="0.25">
      <c r="A92" s="110" t="str">
        <f t="shared" si="6"/>
        <v> BBS 89 </v>
      </c>
      <c r="B92" s="9" t="str">
        <f t="shared" si="7"/>
        <v>I</v>
      </c>
      <c r="C92" s="110">
        <f t="shared" si="8"/>
        <v>47383.464</v>
      </c>
      <c r="D92" s="28" t="str">
        <f t="shared" si="9"/>
        <v>vis</v>
      </c>
      <c r="E92" s="128">
        <f>VLOOKUP(C92,Active!C$21:E$968,3,FALSE)</f>
        <v>6089.0184341761633</v>
      </c>
      <c r="F92" s="9" t="s">
        <v>156</v>
      </c>
      <c r="G92" s="28" t="str">
        <f t="shared" si="10"/>
        <v>47383.464</v>
      </c>
      <c r="H92" s="110">
        <f t="shared" si="11"/>
        <v>6089</v>
      </c>
      <c r="I92" s="129" t="s">
        <v>554</v>
      </c>
      <c r="J92" s="130" t="s">
        <v>555</v>
      </c>
      <c r="K92" s="129">
        <v>6089</v>
      </c>
      <c r="L92" s="129" t="s">
        <v>556</v>
      </c>
      <c r="M92" s="130" t="s">
        <v>271</v>
      </c>
      <c r="N92" s="130"/>
      <c r="O92" s="131" t="s">
        <v>481</v>
      </c>
      <c r="P92" s="131" t="s">
        <v>551</v>
      </c>
    </row>
    <row r="93" spans="1:16" ht="12.75" customHeight="1" thickBot="1" x14ac:dyDescent="0.25">
      <c r="A93" s="110" t="str">
        <f t="shared" si="6"/>
        <v> BBS 90 </v>
      </c>
      <c r="B93" s="9" t="str">
        <f t="shared" si="7"/>
        <v>I</v>
      </c>
      <c r="C93" s="110">
        <f t="shared" si="8"/>
        <v>47456.303999999996</v>
      </c>
      <c r="D93" s="28" t="str">
        <f t="shared" si="9"/>
        <v>vis</v>
      </c>
      <c r="E93" s="128">
        <f>VLOOKUP(C93,Active!C$21:E$968,3,FALSE)</f>
        <v>6214.0180051551142</v>
      </c>
      <c r="F93" s="9" t="s">
        <v>156</v>
      </c>
      <c r="G93" s="28" t="str">
        <f t="shared" si="10"/>
        <v>47456.304</v>
      </c>
      <c r="H93" s="110">
        <f t="shared" si="11"/>
        <v>6214</v>
      </c>
      <c r="I93" s="129" t="s">
        <v>557</v>
      </c>
      <c r="J93" s="130" t="s">
        <v>558</v>
      </c>
      <c r="K93" s="129">
        <v>6214</v>
      </c>
      <c r="L93" s="129" t="s">
        <v>332</v>
      </c>
      <c r="M93" s="130" t="s">
        <v>271</v>
      </c>
      <c r="N93" s="130"/>
      <c r="O93" s="131" t="s">
        <v>481</v>
      </c>
      <c r="P93" s="131" t="s">
        <v>559</v>
      </c>
    </row>
    <row r="94" spans="1:16" ht="12.75" customHeight="1" thickBot="1" x14ac:dyDescent="0.25">
      <c r="A94" s="110" t="str">
        <f t="shared" si="6"/>
        <v> BBS 90 </v>
      </c>
      <c r="B94" s="9" t="str">
        <f t="shared" si="7"/>
        <v>II</v>
      </c>
      <c r="C94" s="110">
        <f t="shared" si="8"/>
        <v>47461.273999999998</v>
      </c>
      <c r="D94" s="28" t="str">
        <f t="shared" si="9"/>
        <v>vis</v>
      </c>
      <c r="E94" s="128">
        <f>VLOOKUP(C94,Active!C$21:E$968,3,FALSE)</f>
        <v>6222.5469434824836</v>
      </c>
      <c r="F94" s="9" t="s">
        <v>156</v>
      </c>
      <c r="G94" s="28" t="str">
        <f t="shared" si="10"/>
        <v>47461.274</v>
      </c>
      <c r="H94" s="110">
        <f t="shared" si="11"/>
        <v>6222.5</v>
      </c>
      <c r="I94" s="129" t="s">
        <v>560</v>
      </c>
      <c r="J94" s="130" t="s">
        <v>561</v>
      </c>
      <c r="K94" s="129">
        <v>6222.5</v>
      </c>
      <c r="L94" s="129" t="s">
        <v>404</v>
      </c>
      <c r="M94" s="130" t="s">
        <v>271</v>
      </c>
      <c r="N94" s="130"/>
      <c r="O94" s="131" t="s">
        <v>481</v>
      </c>
      <c r="P94" s="131" t="s">
        <v>559</v>
      </c>
    </row>
    <row r="95" spans="1:16" ht="12.75" customHeight="1" thickBot="1" x14ac:dyDescent="0.25">
      <c r="A95" s="110" t="str">
        <f t="shared" si="6"/>
        <v> BBS 90 </v>
      </c>
      <c r="B95" s="9" t="str">
        <f t="shared" si="7"/>
        <v>II</v>
      </c>
      <c r="C95" s="110">
        <f t="shared" si="8"/>
        <v>47468.273999999998</v>
      </c>
      <c r="D95" s="28" t="str">
        <f t="shared" si="9"/>
        <v>vis</v>
      </c>
      <c r="E95" s="128">
        <f>VLOOKUP(C95,Active!C$21:E$968,3,FALSE)</f>
        <v>6234.5595326759585</v>
      </c>
      <c r="F95" s="9" t="s">
        <v>156</v>
      </c>
      <c r="G95" s="28" t="str">
        <f t="shared" si="10"/>
        <v>47468.274</v>
      </c>
      <c r="H95" s="110">
        <f t="shared" si="11"/>
        <v>6234.5</v>
      </c>
      <c r="I95" s="129" t="s">
        <v>562</v>
      </c>
      <c r="J95" s="130" t="s">
        <v>563</v>
      </c>
      <c r="K95" s="129">
        <v>6234.5</v>
      </c>
      <c r="L95" s="129" t="s">
        <v>564</v>
      </c>
      <c r="M95" s="130" t="s">
        <v>271</v>
      </c>
      <c r="N95" s="130"/>
      <c r="O95" s="131" t="s">
        <v>481</v>
      </c>
      <c r="P95" s="131" t="s">
        <v>559</v>
      </c>
    </row>
    <row r="96" spans="1:16" ht="12.75" customHeight="1" thickBot="1" x14ac:dyDescent="0.25">
      <c r="A96" s="110" t="str">
        <f t="shared" si="6"/>
        <v> BBS 90 </v>
      </c>
      <c r="B96" s="9" t="str">
        <f t="shared" si="7"/>
        <v>I</v>
      </c>
      <c r="C96" s="110">
        <f t="shared" si="8"/>
        <v>47470.281999999999</v>
      </c>
      <c r="D96" s="28" t="str">
        <f t="shared" si="9"/>
        <v>vis</v>
      </c>
      <c r="E96" s="128">
        <f>VLOOKUP(C96,Active!C$21:E$968,3,FALSE)</f>
        <v>6238.0054296903172</v>
      </c>
      <c r="F96" s="9" t="s">
        <v>156</v>
      </c>
      <c r="G96" s="28" t="str">
        <f t="shared" si="10"/>
        <v>47470.282</v>
      </c>
      <c r="H96" s="110">
        <f t="shared" si="11"/>
        <v>6238</v>
      </c>
      <c r="I96" s="129" t="s">
        <v>565</v>
      </c>
      <c r="J96" s="130" t="s">
        <v>566</v>
      </c>
      <c r="K96" s="129">
        <v>6238</v>
      </c>
      <c r="L96" s="129" t="s">
        <v>373</v>
      </c>
      <c r="M96" s="130" t="s">
        <v>271</v>
      </c>
      <c r="N96" s="130"/>
      <c r="O96" s="131" t="s">
        <v>481</v>
      </c>
      <c r="P96" s="131" t="s">
        <v>559</v>
      </c>
    </row>
    <row r="97" spans="1:16" ht="12.75" customHeight="1" thickBot="1" x14ac:dyDescent="0.25">
      <c r="A97" s="110" t="str">
        <f t="shared" si="6"/>
        <v> BBS 92 </v>
      </c>
      <c r="B97" s="9" t="str">
        <f t="shared" si="7"/>
        <v>II</v>
      </c>
      <c r="C97" s="110">
        <f t="shared" si="8"/>
        <v>47691.425000000003</v>
      </c>
      <c r="D97" s="28" t="str">
        <f t="shared" si="9"/>
        <v>vis</v>
      </c>
      <c r="E97" s="128">
        <f>VLOOKUP(C97,Active!C$21:E$968,3,FALSE)</f>
        <v>6617.5054314064082</v>
      </c>
      <c r="F97" s="9" t="s">
        <v>156</v>
      </c>
      <c r="G97" s="28" t="str">
        <f t="shared" si="10"/>
        <v>47691.425</v>
      </c>
      <c r="H97" s="110">
        <f t="shared" si="11"/>
        <v>6617.5</v>
      </c>
      <c r="I97" s="129" t="s">
        <v>567</v>
      </c>
      <c r="J97" s="130" t="s">
        <v>568</v>
      </c>
      <c r="K97" s="129">
        <v>6617.5</v>
      </c>
      <c r="L97" s="129" t="s">
        <v>373</v>
      </c>
      <c r="M97" s="130" t="s">
        <v>271</v>
      </c>
      <c r="N97" s="130"/>
      <c r="O97" s="131" t="s">
        <v>481</v>
      </c>
      <c r="P97" s="131" t="s">
        <v>569</v>
      </c>
    </row>
    <row r="98" spans="1:16" ht="12.75" customHeight="1" thickBot="1" x14ac:dyDescent="0.25">
      <c r="A98" s="110" t="str">
        <f t="shared" si="6"/>
        <v> BBS 92 </v>
      </c>
      <c r="B98" s="9" t="str">
        <f t="shared" si="7"/>
        <v>I</v>
      </c>
      <c r="C98" s="110">
        <f t="shared" si="8"/>
        <v>47728.419000000002</v>
      </c>
      <c r="D98" s="28" t="str">
        <f t="shared" si="9"/>
        <v>vis</v>
      </c>
      <c r="E98" s="128">
        <f>VLOOKUP(C98,Active!C$21:E$968,3,FALSE)</f>
        <v>6680.9902492097499</v>
      </c>
      <c r="F98" s="9" t="s">
        <v>156</v>
      </c>
      <c r="G98" s="28" t="str">
        <f t="shared" si="10"/>
        <v>47728.419</v>
      </c>
      <c r="H98" s="110">
        <f t="shared" si="11"/>
        <v>6681</v>
      </c>
      <c r="I98" s="129" t="s">
        <v>570</v>
      </c>
      <c r="J98" s="130" t="s">
        <v>571</v>
      </c>
      <c r="K98" s="129">
        <v>6681</v>
      </c>
      <c r="L98" s="129" t="s">
        <v>376</v>
      </c>
      <c r="M98" s="130" t="s">
        <v>271</v>
      </c>
      <c r="N98" s="130"/>
      <c r="O98" s="131" t="s">
        <v>481</v>
      </c>
      <c r="P98" s="131" t="s">
        <v>569</v>
      </c>
    </row>
    <row r="99" spans="1:16" ht="12.75" customHeight="1" thickBot="1" x14ac:dyDescent="0.25">
      <c r="A99" s="110" t="str">
        <f t="shared" si="6"/>
        <v> BBS 92 </v>
      </c>
      <c r="B99" s="9" t="str">
        <f t="shared" si="7"/>
        <v>II</v>
      </c>
      <c r="C99" s="110">
        <f t="shared" si="8"/>
        <v>47758.436000000002</v>
      </c>
      <c r="D99" s="28" t="str">
        <f t="shared" si="9"/>
        <v>vis</v>
      </c>
      <c r="E99" s="128">
        <f>VLOOKUP(C99,Active!C$21:E$968,3,FALSE)</f>
        <v>6732.5019477555397</v>
      </c>
      <c r="F99" s="9" t="s">
        <v>156</v>
      </c>
      <c r="G99" s="28" t="str">
        <f t="shared" si="10"/>
        <v>47758.436</v>
      </c>
      <c r="H99" s="110">
        <f t="shared" si="11"/>
        <v>6732.5</v>
      </c>
      <c r="I99" s="129" t="s">
        <v>572</v>
      </c>
      <c r="J99" s="130" t="s">
        <v>573</v>
      </c>
      <c r="K99" s="129">
        <v>6732.5</v>
      </c>
      <c r="L99" s="129" t="s">
        <v>383</v>
      </c>
      <c r="M99" s="130" t="s">
        <v>271</v>
      </c>
      <c r="N99" s="130"/>
      <c r="O99" s="131" t="s">
        <v>481</v>
      </c>
      <c r="P99" s="131" t="s">
        <v>569</v>
      </c>
    </row>
    <row r="100" spans="1:16" ht="12.75" customHeight="1" thickBot="1" x14ac:dyDescent="0.25">
      <c r="A100" s="110" t="str">
        <f t="shared" si="6"/>
        <v>BAVM 60 </v>
      </c>
      <c r="B100" s="9" t="str">
        <f t="shared" si="7"/>
        <v>I</v>
      </c>
      <c r="C100" s="110">
        <f t="shared" si="8"/>
        <v>47763.39</v>
      </c>
      <c r="D100" s="28" t="str">
        <f t="shared" si="9"/>
        <v>vis</v>
      </c>
      <c r="E100" s="128">
        <f>VLOOKUP(C100,Active!C$21:E$968,3,FALSE)</f>
        <v>6741.003428736175</v>
      </c>
      <c r="F100" s="9" t="s">
        <v>156</v>
      </c>
      <c r="G100" s="28" t="str">
        <f t="shared" si="10"/>
        <v>47763.390</v>
      </c>
      <c r="H100" s="110">
        <f t="shared" si="11"/>
        <v>6741</v>
      </c>
      <c r="I100" s="129" t="s">
        <v>574</v>
      </c>
      <c r="J100" s="130" t="s">
        <v>575</v>
      </c>
      <c r="K100" s="129">
        <v>6741</v>
      </c>
      <c r="L100" s="129" t="s">
        <v>434</v>
      </c>
      <c r="M100" s="130" t="s">
        <v>267</v>
      </c>
      <c r="N100" s="130"/>
      <c r="O100" s="131" t="s">
        <v>576</v>
      </c>
      <c r="P100" s="132" t="s">
        <v>577</v>
      </c>
    </row>
    <row r="101" spans="1:16" ht="12.75" customHeight="1" thickBot="1" x14ac:dyDescent="0.25">
      <c r="A101" s="110" t="str">
        <f t="shared" si="6"/>
        <v> BBS 92 </v>
      </c>
      <c r="B101" s="9" t="str">
        <f t="shared" si="7"/>
        <v>I</v>
      </c>
      <c r="C101" s="110">
        <f t="shared" si="8"/>
        <v>47770.385999999999</v>
      </c>
      <c r="D101" s="28" t="str">
        <f t="shared" si="9"/>
        <v>vis</v>
      </c>
      <c r="E101" s="128">
        <f>VLOOKUP(C101,Active!C$21:E$968,3,FALSE)</f>
        <v>6753.0091535929669</v>
      </c>
      <c r="F101" s="9" t="s">
        <v>156</v>
      </c>
      <c r="G101" s="28" t="str">
        <f t="shared" si="10"/>
        <v>47770.386</v>
      </c>
      <c r="H101" s="110">
        <f t="shared" si="11"/>
        <v>6753</v>
      </c>
      <c r="I101" s="129" t="s">
        <v>578</v>
      </c>
      <c r="J101" s="130" t="s">
        <v>579</v>
      </c>
      <c r="K101" s="129">
        <v>6753</v>
      </c>
      <c r="L101" s="129" t="s">
        <v>409</v>
      </c>
      <c r="M101" s="130" t="s">
        <v>271</v>
      </c>
      <c r="N101" s="130"/>
      <c r="O101" s="131" t="s">
        <v>481</v>
      </c>
      <c r="P101" s="131" t="s">
        <v>569</v>
      </c>
    </row>
    <row r="102" spans="1:16" ht="12.75" customHeight="1" thickBot="1" x14ac:dyDescent="0.25">
      <c r="A102" s="110" t="str">
        <f t="shared" si="6"/>
        <v> BBS 93 </v>
      </c>
      <c r="B102" s="9" t="str">
        <f t="shared" si="7"/>
        <v>I</v>
      </c>
      <c r="C102" s="110">
        <f t="shared" si="8"/>
        <v>47812.358999999997</v>
      </c>
      <c r="D102" s="28" t="str">
        <f t="shared" si="9"/>
        <v>vis</v>
      </c>
      <c r="E102" s="128">
        <f>VLOOKUP(C102,Active!C$21:E$968,3,FALSE)</f>
        <v>6825.0383544812084</v>
      </c>
      <c r="F102" s="9" t="s">
        <v>156</v>
      </c>
      <c r="G102" s="28" t="str">
        <f t="shared" si="10"/>
        <v>47812.359</v>
      </c>
      <c r="H102" s="110">
        <f t="shared" si="11"/>
        <v>6825</v>
      </c>
      <c r="I102" s="129" t="s">
        <v>580</v>
      </c>
      <c r="J102" s="130" t="s">
        <v>581</v>
      </c>
      <c r="K102" s="129">
        <v>6825</v>
      </c>
      <c r="L102" s="129" t="s">
        <v>582</v>
      </c>
      <c r="M102" s="130" t="s">
        <v>271</v>
      </c>
      <c r="N102" s="130"/>
      <c r="O102" s="131" t="s">
        <v>481</v>
      </c>
      <c r="P102" s="131" t="s">
        <v>583</v>
      </c>
    </row>
    <row r="103" spans="1:16" ht="12.75" customHeight="1" thickBot="1" x14ac:dyDescent="0.25">
      <c r="A103" s="110" t="str">
        <f t="shared" si="6"/>
        <v> BBS 93 </v>
      </c>
      <c r="B103" s="9" t="str">
        <f t="shared" si="7"/>
        <v>II</v>
      </c>
      <c r="C103" s="110">
        <f t="shared" si="8"/>
        <v>47838.294000000002</v>
      </c>
      <c r="D103" s="28" t="str">
        <f t="shared" si="9"/>
        <v>vis</v>
      </c>
      <c r="E103" s="128">
        <f>VLOOKUP(C103,Active!C$21:E$968,3,FALSE)</f>
        <v>6869.5449974430412</v>
      </c>
      <c r="F103" s="9" t="s">
        <v>156</v>
      </c>
      <c r="G103" s="28" t="str">
        <f t="shared" si="10"/>
        <v>47838.294</v>
      </c>
      <c r="H103" s="110">
        <f t="shared" si="11"/>
        <v>6869.5</v>
      </c>
      <c r="I103" s="129" t="s">
        <v>584</v>
      </c>
      <c r="J103" s="130" t="s">
        <v>585</v>
      </c>
      <c r="K103" s="129">
        <v>6869.5</v>
      </c>
      <c r="L103" s="129" t="s">
        <v>303</v>
      </c>
      <c r="M103" s="130" t="s">
        <v>271</v>
      </c>
      <c r="N103" s="130"/>
      <c r="O103" s="131" t="s">
        <v>481</v>
      </c>
      <c r="P103" s="131" t="s">
        <v>583</v>
      </c>
    </row>
    <row r="104" spans="1:16" ht="12.75" customHeight="1" thickBot="1" x14ac:dyDescent="0.25">
      <c r="A104" s="110" t="str">
        <f t="shared" si="6"/>
        <v> BBS 96 </v>
      </c>
      <c r="B104" s="9" t="str">
        <f t="shared" si="7"/>
        <v>I</v>
      </c>
      <c r="C104" s="110">
        <f t="shared" si="8"/>
        <v>48084.489000000001</v>
      </c>
      <c r="D104" s="28" t="str">
        <f t="shared" si="9"/>
        <v>vis</v>
      </c>
      <c r="E104" s="128">
        <f>VLOOKUP(C104,Active!C$21:E$968,3,FALSE)</f>
        <v>7292.0363397984001</v>
      </c>
      <c r="F104" s="9" t="s">
        <v>156</v>
      </c>
      <c r="G104" s="28" t="str">
        <f t="shared" si="10"/>
        <v>48084.489</v>
      </c>
      <c r="H104" s="110">
        <f t="shared" si="11"/>
        <v>7292</v>
      </c>
      <c r="I104" s="129" t="s">
        <v>586</v>
      </c>
      <c r="J104" s="130" t="s">
        <v>587</v>
      </c>
      <c r="K104" s="129">
        <v>7292</v>
      </c>
      <c r="L104" s="129" t="s">
        <v>588</v>
      </c>
      <c r="M104" s="130" t="s">
        <v>271</v>
      </c>
      <c r="N104" s="130"/>
      <c r="O104" s="131" t="s">
        <v>481</v>
      </c>
      <c r="P104" s="131" t="s">
        <v>589</v>
      </c>
    </row>
    <row r="105" spans="1:16" ht="12.75" customHeight="1" thickBot="1" x14ac:dyDescent="0.25">
      <c r="A105" s="110" t="str">
        <f t="shared" si="6"/>
        <v> BBS 96 </v>
      </c>
      <c r="B105" s="9" t="str">
        <f t="shared" si="7"/>
        <v>II</v>
      </c>
      <c r="C105" s="110">
        <f t="shared" si="8"/>
        <v>48089.436000000002</v>
      </c>
      <c r="D105" s="28" t="str">
        <f t="shared" si="9"/>
        <v>vis</v>
      </c>
      <c r="E105" s="128">
        <f>VLOOKUP(C105,Active!C$21:E$968,3,FALSE)</f>
        <v>7300.5258081898464</v>
      </c>
      <c r="F105" s="9" t="s">
        <v>156</v>
      </c>
      <c r="G105" s="28" t="str">
        <f t="shared" si="10"/>
        <v>48089.436</v>
      </c>
      <c r="H105" s="110">
        <f t="shared" si="11"/>
        <v>7300.5</v>
      </c>
      <c r="I105" s="129" t="s">
        <v>590</v>
      </c>
      <c r="J105" s="130" t="s">
        <v>591</v>
      </c>
      <c r="K105" s="129">
        <v>7300.5</v>
      </c>
      <c r="L105" s="129" t="s">
        <v>292</v>
      </c>
      <c r="M105" s="130" t="s">
        <v>271</v>
      </c>
      <c r="N105" s="130"/>
      <c r="O105" s="131" t="s">
        <v>481</v>
      </c>
      <c r="P105" s="131" t="s">
        <v>589</v>
      </c>
    </row>
    <row r="106" spans="1:16" ht="12.75" customHeight="1" thickBot="1" x14ac:dyDescent="0.25">
      <c r="A106" s="110" t="str">
        <f t="shared" si="6"/>
        <v> BBS 96 </v>
      </c>
      <c r="B106" s="9" t="str">
        <f t="shared" si="7"/>
        <v>I</v>
      </c>
      <c r="C106" s="110">
        <f t="shared" si="8"/>
        <v>48091.483</v>
      </c>
      <c r="D106" s="28" t="str">
        <f t="shared" si="9"/>
        <v>vis</v>
      </c>
      <c r="E106" s="128">
        <f>VLOOKUP(C106,Active!C$21:E$968,3,FALSE)</f>
        <v>7304.0386324868505</v>
      </c>
      <c r="F106" s="9" t="s">
        <v>156</v>
      </c>
      <c r="G106" s="28" t="str">
        <f t="shared" si="10"/>
        <v>48091.483</v>
      </c>
      <c r="H106" s="110">
        <f t="shared" si="11"/>
        <v>7304</v>
      </c>
      <c r="I106" s="129" t="s">
        <v>592</v>
      </c>
      <c r="J106" s="130" t="s">
        <v>593</v>
      </c>
      <c r="K106" s="129">
        <v>7304</v>
      </c>
      <c r="L106" s="129" t="s">
        <v>340</v>
      </c>
      <c r="M106" s="130" t="s">
        <v>271</v>
      </c>
      <c r="N106" s="130"/>
      <c r="O106" s="131" t="s">
        <v>481</v>
      </c>
      <c r="P106" s="131" t="s">
        <v>589</v>
      </c>
    </row>
    <row r="107" spans="1:16" ht="12.75" customHeight="1" thickBot="1" x14ac:dyDescent="0.25">
      <c r="A107" s="110" t="str">
        <f t="shared" si="6"/>
        <v> BBS 96 </v>
      </c>
      <c r="B107" s="9" t="str">
        <f t="shared" si="7"/>
        <v>I</v>
      </c>
      <c r="C107" s="110">
        <f t="shared" si="8"/>
        <v>48108.387000000002</v>
      </c>
      <c r="D107" s="28" t="str">
        <f t="shared" si="9"/>
        <v>vis</v>
      </c>
      <c r="E107" s="128">
        <f>VLOOKUP(C107,Active!C$21:E$968,3,FALSE)</f>
        <v>7333.0473193049247</v>
      </c>
      <c r="F107" s="9" t="s">
        <v>156</v>
      </c>
      <c r="G107" s="28" t="str">
        <f t="shared" si="10"/>
        <v>48108.387</v>
      </c>
      <c r="H107" s="110">
        <f t="shared" si="11"/>
        <v>7333</v>
      </c>
      <c r="I107" s="129" t="s">
        <v>594</v>
      </c>
      <c r="J107" s="130" t="s">
        <v>595</v>
      </c>
      <c r="K107" s="129">
        <v>7333</v>
      </c>
      <c r="L107" s="129" t="s">
        <v>596</v>
      </c>
      <c r="M107" s="130" t="s">
        <v>271</v>
      </c>
      <c r="N107" s="130"/>
      <c r="O107" s="131" t="s">
        <v>481</v>
      </c>
      <c r="P107" s="131" t="s">
        <v>589</v>
      </c>
    </row>
    <row r="108" spans="1:16" ht="12.75" customHeight="1" thickBot="1" x14ac:dyDescent="0.25">
      <c r="A108" s="110" t="str">
        <f t="shared" si="6"/>
        <v> BBS 96 </v>
      </c>
      <c r="B108" s="9" t="str">
        <f t="shared" si="7"/>
        <v>I</v>
      </c>
      <c r="C108" s="110">
        <f t="shared" si="8"/>
        <v>48115.37</v>
      </c>
      <c r="D108" s="28" t="str">
        <f t="shared" si="9"/>
        <v>vis</v>
      </c>
      <c r="E108" s="128">
        <f>VLOOKUP(C108,Active!C$21:E$968,3,FALSE)</f>
        <v>7345.0307350675021</v>
      </c>
      <c r="F108" s="9" t="s">
        <v>156</v>
      </c>
      <c r="G108" s="28" t="str">
        <f t="shared" si="10"/>
        <v>48115.370</v>
      </c>
      <c r="H108" s="110">
        <f t="shared" si="11"/>
        <v>7345</v>
      </c>
      <c r="I108" s="129" t="s">
        <v>597</v>
      </c>
      <c r="J108" s="130" t="s">
        <v>598</v>
      </c>
      <c r="K108" s="129">
        <v>7345</v>
      </c>
      <c r="L108" s="129" t="s">
        <v>306</v>
      </c>
      <c r="M108" s="130" t="s">
        <v>271</v>
      </c>
      <c r="N108" s="130"/>
      <c r="O108" s="131" t="s">
        <v>481</v>
      </c>
      <c r="P108" s="131" t="s">
        <v>589</v>
      </c>
    </row>
    <row r="109" spans="1:16" ht="12.75" customHeight="1" thickBot="1" x14ac:dyDescent="0.25">
      <c r="A109" s="110" t="str">
        <f t="shared" si="6"/>
        <v> BBS 96 </v>
      </c>
      <c r="B109" s="9" t="str">
        <f t="shared" si="7"/>
        <v>I</v>
      </c>
      <c r="C109" s="110">
        <f t="shared" si="8"/>
        <v>48175.377999999997</v>
      </c>
      <c r="D109" s="28" t="str">
        <f t="shared" si="9"/>
        <v>vis</v>
      </c>
      <c r="E109" s="128">
        <f>VLOOKUP(C109,Active!C$21:E$968,3,FALSE)</f>
        <v>7448.00951397064</v>
      </c>
      <c r="F109" s="9" t="s">
        <v>156</v>
      </c>
      <c r="G109" s="28" t="str">
        <f t="shared" si="10"/>
        <v>48175.378</v>
      </c>
      <c r="H109" s="110">
        <f t="shared" si="11"/>
        <v>7448</v>
      </c>
      <c r="I109" s="129" t="s">
        <v>599</v>
      </c>
      <c r="J109" s="130" t="s">
        <v>600</v>
      </c>
      <c r="K109" s="129">
        <v>7448</v>
      </c>
      <c r="L109" s="129" t="s">
        <v>601</v>
      </c>
      <c r="M109" s="130" t="s">
        <v>271</v>
      </c>
      <c r="N109" s="130"/>
      <c r="O109" s="131" t="s">
        <v>481</v>
      </c>
      <c r="P109" s="131" t="s">
        <v>589</v>
      </c>
    </row>
    <row r="110" spans="1:16" ht="12.75" customHeight="1" thickBot="1" x14ac:dyDescent="0.25">
      <c r="A110" s="110" t="str">
        <f t="shared" si="6"/>
        <v> BBS 96 </v>
      </c>
      <c r="B110" s="9" t="str">
        <f t="shared" si="7"/>
        <v>I</v>
      </c>
      <c r="C110" s="110">
        <f t="shared" si="8"/>
        <v>48189.377999999997</v>
      </c>
      <c r="D110" s="28" t="str">
        <f t="shared" si="9"/>
        <v>vis</v>
      </c>
      <c r="E110" s="128">
        <f>VLOOKUP(C110,Active!C$21:E$968,3,FALSE)</f>
        <v>7472.0346923575889</v>
      </c>
      <c r="F110" s="9" t="s">
        <v>156</v>
      </c>
      <c r="G110" s="28" t="str">
        <f t="shared" si="10"/>
        <v>48189.378</v>
      </c>
      <c r="H110" s="110">
        <f t="shared" si="11"/>
        <v>7472</v>
      </c>
      <c r="I110" s="129" t="s">
        <v>602</v>
      </c>
      <c r="J110" s="130" t="s">
        <v>603</v>
      </c>
      <c r="K110" s="129">
        <v>7472</v>
      </c>
      <c r="L110" s="129" t="s">
        <v>309</v>
      </c>
      <c r="M110" s="130" t="s">
        <v>271</v>
      </c>
      <c r="N110" s="130"/>
      <c r="O110" s="131" t="s">
        <v>481</v>
      </c>
      <c r="P110" s="131" t="s">
        <v>589</v>
      </c>
    </row>
    <row r="111" spans="1:16" ht="12.75" customHeight="1" thickBot="1" x14ac:dyDescent="0.25">
      <c r="A111" s="110" t="str">
        <f t="shared" si="6"/>
        <v> PASP 105.911 </v>
      </c>
      <c r="B111" s="9" t="str">
        <f t="shared" si="7"/>
        <v>I</v>
      </c>
      <c r="C111" s="110">
        <f t="shared" si="8"/>
        <v>48439.946000000004</v>
      </c>
      <c r="D111" s="28" t="str">
        <f t="shared" si="9"/>
        <v>vis</v>
      </c>
      <c r="E111" s="128">
        <f>VLOOKUP(C111,Active!C$21:E$968,3,FALSE)</f>
        <v>7902.0304707905407</v>
      </c>
      <c r="F111" s="9" t="s">
        <v>156</v>
      </c>
      <c r="G111" s="28" t="str">
        <f t="shared" si="10"/>
        <v>48439.946</v>
      </c>
      <c r="H111" s="110">
        <f t="shared" si="11"/>
        <v>7902</v>
      </c>
      <c r="I111" s="129" t="s">
        <v>604</v>
      </c>
      <c r="J111" s="130" t="s">
        <v>605</v>
      </c>
      <c r="K111" s="129">
        <v>7902</v>
      </c>
      <c r="L111" s="129" t="s">
        <v>306</v>
      </c>
      <c r="M111" s="130" t="s">
        <v>398</v>
      </c>
      <c r="N111" s="130" t="s">
        <v>399</v>
      </c>
      <c r="O111" s="131" t="s">
        <v>606</v>
      </c>
      <c r="P111" s="131" t="s">
        <v>394</v>
      </c>
    </row>
    <row r="112" spans="1:16" ht="12.75" customHeight="1" thickBot="1" x14ac:dyDescent="0.25">
      <c r="A112" s="110" t="str">
        <f t="shared" si="6"/>
        <v>  </v>
      </c>
      <c r="B112" s="9" t="str">
        <f t="shared" si="7"/>
        <v>I</v>
      </c>
      <c r="C112" s="110">
        <f t="shared" si="8"/>
        <v>48500.542000000001</v>
      </c>
      <c r="D112" s="28" t="str">
        <f t="shared" si="9"/>
        <v>vis</v>
      </c>
      <c r="E112" s="128">
        <f>VLOOKUP(C112,Active!C$21:E$968,3,FALSE)</f>
        <v>8006.0183071859365</v>
      </c>
      <c r="F112" s="9" t="s">
        <v>156</v>
      </c>
      <c r="G112" s="28" t="str">
        <f t="shared" si="10"/>
        <v>48500.542</v>
      </c>
      <c r="H112" s="110">
        <f t="shared" si="11"/>
        <v>8006</v>
      </c>
      <c r="I112" s="129" t="s">
        <v>607</v>
      </c>
      <c r="J112" s="130" t="s">
        <v>608</v>
      </c>
      <c r="K112" s="129">
        <v>8006</v>
      </c>
      <c r="L112" s="129" t="s">
        <v>556</v>
      </c>
      <c r="M112" s="130" t="s">
        <v>398</v>
      </c>
      <c r="N112" s="130" t="s">
        <v>399</v>
      </c>
      <c r="O112" s="131" t="s">
        <v>609</v>
      </c>
      <c r="P112" s="131" t="s">
        <v>610</v>
      </c>
    </row>
    <row r="113" spans="1:16" ht="12.75" customHeight="1" thickBot="1" x14ac:dyDescent="0.25">
      <c r="A113" s="110" t="str">
        <f t="shared" si="6"/>
        <v> BBS 102 </v>
      </c>
      <c r="B113" s="9" t="str">
        <f t="shared" si="7"/>
        <v>I</v>
      </c>
      <c r="C113" s="110">
        <f t="shared" si="8"/>
        <v>48862.421999999999</v>
      </c>
      <c r="D113" s="28" t="str">
        <f t="shared" si="9"/>
        <v>vis</v>
      </c>
      <c r="E113" s="128">
        <f>VLOOKUP(C113,Active!C$21:E$968,3,FALSE)</f>
        <v>8627.034846805167</v>
      </c>
      <c r="F113" s="9" t="s">
        <v>156</v>
      </c>
      <c r="G113" s="28" t="str">
        <f t="shared" si="10"/>
        <v>48862.422</v>
      </c>
      <c r="H113" s="110">
        <f t="shared" si="11"/>
        <v>8627</v>
      </c>
      <c r="I113" s="129" t="s">
        <v>611</v>
      </c>
      <c r="J113" s="130" t="s">
        <v>612</v>
      </c>
      <c r="K113" s="129">
        <v>8627</v>
      </c>
      <c r="L113" s="129" t="s">
        <v>309</v>
      </c>
      <c r="M113" s="130" t="s">
        <v>271</v>
      </c>
      <c r="N113" s="130"/>
      <c r="O113" s="131" t="s">
        <v>481</v>
      </c>
      <c r="P113" s="131" t="s">
        <v>613</v>
      </c>
    </row>
    <row r="114" spans="1:16" ht="12.75" customHeight="1" thickBot="1" x14ac:dyDescent="0.25">
      <c r="A114" s="110" t="str">
        <f t="shared" si="6"/>
        <v> BBS 102 </v>
      </c>
      <c r="B114" s="9" t="str">
        <f t="shared" si="7"/>
        <v>I</v>
      </c>
      <c r="C114" s="110">
        <f t="shared" si="8"/>
        <v>48883.404000000002</v>
      </c>
      <c r="D114" s="28" t="str">
        <f t="shared" si="9"/>
        <v>vis</v>
      </c>
      <c r="E114" s="128">
        <f>VLOOKUP(C114,Active!C$21:E$968,3,FALSE)</f>
        <v>8663.0417248705289</v>
      </c>
      <c r="F114" s="9" t="s">
        <v>156</v>
      </c>
      <c r="G114" s="28" t="str">
        <f t="shared" si="10"/>
        <v>48883.404</v>
      </c>
      <c r="H114" s="110">
        <f t="shared" si="11"/>
        <v>8663</v>
      </c>
      <c r="I114" s="129" t="s">
        <v>614</v>
      </c>
      <c r="J114" s="130" t="s">
        <v>615</v>
      </c>
      <c r="K114" s="129">
        <v>8663</v>
      </c>
      <c r="L114" s="129" t="s">
        <v>616</v>
      </c>
      <c r="M114" s="130" t="s">
        <v>271</v>
      </c>
      <c r="N114" s="130"/>
      <c r="O114" s="131" t="s">
        <v>481</v>
      </c>
      <c r="P114" s="131" t="s">
        <v>613</v>
      </c>
    </row>
    <row r="115" spans="1:16" ht="12.75" customHeight="1" thickBot="1" x14ac:dyDescent="0.25">
      <c r="A115" s="110" t="str">
        <f t="shared" si="6"/>
        <v> BBS 102 </v>
      </c>
      <c r="B115" s="9" t="str">
        <f t="shared" si="7"/>
        <v>I</v>
      </c>
      <c r="C115" s="110">
        <f t="shared" si="8"/>
        <v>48925.339</v>
      </c>
      <c r="D115" s="28" t="str">
        <f t="shared" si="9"/>
        <v>vis</v>
      </c>
      <c r="E115" s="128">
        <f>VLOOKUP(C115,Active!C$21:E$968,3,FALSE)</f>
        <v>8735.0057145602914</v>
      </c>
      <c r="F115" s="9" t="s">
        <v>156</v>
      </c>
      <c r="G115" s="28" t="str">
        <f t="shared" si="10"/>
        <v>48925.339</v>
      </c>
      <c r="H115" s="110">
        <f t="shared" si="11"/>
        <v>8735</v>
      </c>
      <c r="I115" s="129" t="s">
        <v>617</v>
      </c>
      <c r="J115" s="130" t="s">
        <v>618</v>
      </c>
      <c r="K115" s="129">
        <v>8735</v>
      </c>
      <c r="L115" s="129" t="s">
        <v>373</v>
      </c>
      <c r="M115" s="130" t="s">
        <v>271</v>
      </c>
      <c r="N115" s="130"/>
      <c r="O115" s="131" t="s">
        <v>481</v>
      </c>
      <c r="P115" s="131" t="s">
        <v>613</v>
      </c>
    </row>
    <row r="116" spans="1:16" ht="12.75" customHeight="1" thickBot="1" x14ac:dyDescent="0.25">
      <c r="A116" s="110" t="str">
        <f t="shared" si="6"/>
        <v>BAVM 93 </v>
      </c>
      <c r="B116" s="9" t="str">
        <f t="shared" si="7"/>
        <v>I</v>
      </c>
      <c r="C116" s="110">
        <f t="shared" si="8"/>
        <v>49919.476000000002</v>
      </c>
      <c r="D116" s="28" t="str">
        <f t="shared" si="9"/>
        <v>vis</v>
      </c>
      <c r="E116" s="128">
        <f>VLOOKUP(C116,Active!C$21:E$968,3,FALSE)</f>
        <v>10441.028483565069</v>
      </c>
      <c r="F116" s="9" t="s">
        <v>156</v>
      </c>
      <c r="G116" s="28" t="str">
        <f t="shared" si="10"/>
        <v>49919.476</v>
      </c>
      <c r="H116" s="110">
        <f t="shared" si="11"/>
        <v>10441</v>
      </c>
      <c r="I116" s="129" t="s">
        <v>621</v>
      </c>
      <c r="J116" s="130" t="s">
        <v>622</v>
      </c>
      <c r="K116" s="129">
        <v>10441</v>
      </c>
      <c r="L116" s="129" t="s">
        <v>343</v>
      </c>
      <c r="M116" s="130" t="s">
        <v>271</v>
      </c>
      <c r="N116" s="130"/>
      <c r="O116" s="131" t="s">
        <v>623</v>
      </c>
      <c r="P116" s="132" t="s">
        <v>624</v>
      </c>
    </row>
    <row r="117" spans="1:16" ht="12.75" customHeight="1" thickBot="1" x14ac:dyDescent="0.25">
      <c r="A117" s="110" t="str">
        <f t="shared" si="6"/>
        <v>BAVM 132 </v>
      </c>
      <c r="B117" s="9" t="str">
        <f t="shared" si="7"/>
        <v>II</v>
      </c>
      <c r="C117" s="110">
        <f t="shared" si="8"/>
        <v>51393.487500000003</v>
      </c>
      <c r="D117" s="28" t="str">
        <f t="shared" si="9"/>
        <v>vis</v>
      </c>
      <c r="E117" s="128">
        <f>VLOOKUP(C117,Active!C$21:E$968,3,FALSE)</f>
        <v>12970.556285844717</v>
      </c>
      <c r="F117" s="9" t="s">
        <v>156</v>
      </c>
      <c r="G117" s="28" t="str">
        <f t="shared" si="10"/>
        <v>51393.4875</v>
      </c>
      <c r="H117" s="110">
        <f t="shared" si="11"/>
        <v>12970.5</v>
      </c>
      <c r="I117" s="129" t="s">
        <v>631</v>
      </c>
      <c r="J117" s="130" t="s">
        <v>632</v>
      </c>
      <c r="K117" s="129">
        <v>12970.5</v>
      </c>
      <c r="L117" s="129" t="s">
        <v>633</v>
      </c>
      <c r="M117" s="130" t="s">
        <v>398</v>
      </c>
      <c r="N117" s="130" t="s">
        <v>156</v>
      </c>
      <c r="O117" s="131" t="s">
        <v>634</v>
      </c>
      <c r="P117" s="132" t="s">
        <v>635</v>
      </c>
    </row>
    <row r="118" spans="1:16" ht="12.75" customHeight="1" thickBot="1" x14ac:dyDescent="0.25">
      <c r="A118" s="110" t="str">
        <f t="shared" si="6"/>
        <v>IBVS 5594 </v>
      </c>
      <c r="B118" s="9" t="str">
        <f t="shared" si="7"/>
        <v>II</v>
      </c>
      <c r="C118" s="110">
        <f t="shared" si="8"/>
        <v>52471.529600000002</v>
      </c>
      <c r="D118" s="28" t="str">
        <f t="shared" si="9"/>
        <v>vis</v>
      </c>
      <c r="E118" s="128">
        <f>VLOOKUP(C118,Active!C$21:E$968,3,FALSE)</f>
        <v>14820.567268783407</v>
      </c>
      <c r="F118" s="9" t="s">
        <v>156</v>
      </c>
      <c r="G118" s="28" t="str">
        <f t="shared" si="10"/>
        <v>52471.5296</v>
      </c>
      <c r="H118" s="110">
        <f t="shared" si="11"/>
        <v>14820.5</v>
      </c>
      <c r="I118" s="129" t="s">
        <v>645</v>
      </c>
      <c r="J118" s="130" t="s">
        <v>646</v>
      </c>
      <c r="K118" s="129">
        <v>14820.5</v>
      </c>
      <c r="L118" s="129" t="s">
        <v>647</v>
      </c>
      <c r="M118" s="130" t="s">
        <v>398</v>
      </c>
      <c r="N118" s="130" t="s">
        <v>399</v>
      </c>
      <c r="O118" s="131" t="s">
        <v>648</v>
      </c>
      <c r="P118" s="132" t="s">
        <v>649</v>
      </c>
    </row>
    <row r="119" spans="1:16" ht="12.75" customHeight="1" thickBot="1" x14ac:dyDescent="0.25">
      <c r="A119" s="110" t="str">
        <f t="shared" si="6"/>
        <v>IBVS 5676 </v>
      </c>
      <c r="B119" s="9" t="str">
        <f t="shared" si="7"/>
        <v>I</v>
      </c>
      <c r="C119" s="110">
        <f t="shared" si="8"/>
        <v>52727.637799999997</v>
      </c>
      <c r="D119" s="28" t="str">
        <f t="shared" si="9"/>
        <v>vis</v>
      </c>
      <c r="E119" s="128">
        <f>VLOOKUP(C119,Active!C$21:E$968,3,FALSE)</f>
        <v>15260.070496737722</v>
      </c>
      <c r="F119" s="9" t="s">
        <v>156</v>
      </c>
      <c r="G119" s="28" t="str">
        <f t="shared" si="10"/>
        <v>52727.6378</v>
      </c>
      <c r="H119" s="110">
        <f t="shared" si="11"/>
        <v>15260</v>
      </c>
      <c r="I119" s="129" t="s">
        <v>657</v>
      </c>
      <c r="J119" s="130" t="s">
        <v>658</v>
      </c>
      <c r="K119" s="129">
        <v>15260</v>
      </c>
      <c r="L119" s="129" t="s">
        <v>659</v>
      </c>
      <c r="M119" s="130" t="s">
        <v>398</v>
      </c>
      <c r="N119" s="130" t="s">
        <v>399</v>
      </c>
      <c r="O119" s="131" t="s">
        <v>660</v>
      </c>
      <c r="P119" s="132" t="s">
        <v>661</v>
      </c>
    </row>
    <row r="120" spans="1:16" ht="12.75" customHeight="1" thickBot="1" x14ac:dyDescent="0.25">
      <c r="A120" s="110" t="str">
        <f t="shared" si="6"/>
        <v>BAVM 172 </v>
      </c>
      <c r="B120" s="9" t="str">
        <f t="shared" si="7"/>
        <v>I</v>
      </c>
      <c r="C120" s="110">
        <f t="shared" si="8"/>
        <v>52898.381300000001</v>
      </c>
      <c r="D120" s="28" t="str">
        <f t="shared" si="9"/>
        <v>vis</v>
      </c>
      <c r="E120" s="128">
        <f>VLOOKUP(C120,Active!C$21:E$968,3,FALSE)</f>
        <v>15553.080714302881</v>
      </c>
      <c r="F120" s="9" t="s">
        <v>156</v>
      </c>
      <c r="G120" s="28" t="str">
        <f t="shared" si="10"/>
        <v>52898.3813</v>
      </c>
      <c r="H120" s="110">
        <f t="shared" si="11"/>
        <v>15553</v>
      </c>
      <c r="I120" s="129" t="s">
        <v>669</v>
      </c>
      <c r="J120" s="130" t="s">
        <v>670</v>
      </c>
      <c r="K120" s="129">
        <v>15553</v>
      </c>
      <c r="L120" s="129" t="s">
        <v>671</v>
      </c>
      <c r="M120" s="130" t="s">
        <v>398</v>
      </c>
      <c r="N120" s="130" t="s">
        <v>672</v>
      </c>
      <c r="O120" s="131" t="s">
        <v>673</v>
      </c>
      <c r="P120" s="132" t="s">
        <v>674</v>
      </c>
    </row>
    <row r="121" spans="1:16" ht="12.75" customHeight="1" thickBot="1" x14ac:dyDescent="0.25">
      <c r="A121" s="110" t="str">
        <f t="shared" si="6"/>
        <v>IBVS 5592 </v>
      </c>
      <c r="B121" s="9" t="str">
        <f t="shared" si="7"/>
        <v>I</v>
      </c>
      <c r="C121" s="110">
        <f t="shared" si="8"/>
        <v>52914.113499999999</v>
      </c>
      <c r="D121" s="28" t="str">
        <f t="shared" si="9"/>
        <v>vis</v>
      </c>
      <c r="E121" s="128">
        <f>VLOOKUP(C121,Active!C$21:E$968,3,FALSE)</f>
        <v>15580.078493689962</v>
      </c>
      <c r="F121" s="9" t="s">
        <v>156</v>
      </c>
      <c r="G121" s="28" t="str">
        <f t="shared" si="10"/>
        <v>52914.1135</v>
      </c>
      <c r="H121" s="110">
        <f t="shared" si="11"/>
        <v>15580</v>
      </c>
      <c r="I121" s="129" t="s">
        <v>675</v>
      </c>
      <c r="J121" s="130" t="s">
        <v>676</v>
      </c>
      <c r="K121" s="129">
        <v>15580</v>
      </c>
      <c r="L121" s="129" t="s">
        <v>677</v>
      </c>
      <c r="M121" s="130" t="s">
        <v>398</v>
      </c>
      <c r="N121" s="130" t="s">
        <v>399</v>
      </c>
      <c r="O121" s="131" t="s">
        <v>678</v>
      </c>
      <c r="P121" s="132" t="s">
        <v>679</v>
      </c>
    </row>
    <row r="122" spans="1:16" ht="12.75" customHeight="1" thickBot="1" x14ac:dyDescent="0.25">
      <c r="A122" s="110" t="str">
        <f t="shared" si="6"/>
        <v> JAAVSO 41;328 </v>
      </c>
      <c r="B122" s="9" t="str">
        <f t="shared" si="7"/>
        <v>I</v>
      </c>
      <c r="C122" s="110">
        <f t="shared" si="8"/>
        <v>53283.5671</v>
      </c>
      <c r="D122" s="28" t="str">
        <f t="shared" si="9"/>
        <v>vis</v>
      </c>
      <c r="E122" s="128">
        <f>VLOOKUP(C122,Active!C$21:E$968,3,FALSE)</f>
        <v>16214.091968382871</v>
      </c>
      <c r="F122" s="9" t="s">
        <v>156</v>
      </c>
      <c r="G122" s="28" t="str">
        <f t="shared" si="10"/>
        <v>53283.5671</v>
      </c>
      <c r="H122" s="110">
        <f t="shared" si="11"/>
        <v>16214</v>
      </c>
      <c r="I122" s="129" t="s">
        <v>697</v>
      </c>
      <c r="J122" s="130" t="s">
        <v>698</v>
      </c>
      <c r="K122" s="129">
        <v>16214</v>
      </c>
      <c r="L122" s="129" t="s">
        <v>699</v>
      </c>
      <c r="M122" s="130" t="s">
        <v>628</v>
      </c>
      <c r="N122" s="130" t="s">
        <v>137</v>
      </c>
      <c r="O122" s="131" t="s">
        <v>630</v>
      </c>
      <c r="P122" s="131" t="s">
        <v>700</v>
      </c>
    </row>
    <row r="123" spans="1:16" ht="12.75" customHeight="1" thickBot="1" x14ac:dyDescent="0.25">
      <c r="A123" s="110" t="str">
        <f t="shared" si="6"/>
        <v>BAVM 178 </v>
      </c>
      <c r="B123" s="9" t="str">
        <f t="shared" si="7"/>
        <v>II</v>
      </c>
      <c r="C123" s="110">
        <f t="shared" si="8"/>
        <v>53517.523500000003</v>
      </c>
      <c r="D123" s="28" t="str">
        <f t="shared" si="9"/>
        <v>vis</v>
      </c>
      <c r="E123" s="128">
        <f>VLOOKUP(C123,Active!C$21:E$968,3,FALSE)</f>
        <v>16615.580843009197</v>
      </c>
      <c r="F123" s="9" t="s">
        <v>156</v>
      </c>
      <c r="G123" s="28" t="str">
        <f t="shared" si="10"/>
        <v>53517.5235</v>
      </c>
      <c r="H123" s="110">
        <f t="shared" si="11"/>
        <v>16615.5</v>
      </c>
      <c r="I123" s="129" t="s">
        <v>704</v>
      </c>
      <c r="J123" s="130" t="s">
        <v>705</v>
      </c>
      <c r="K123" s="129">
        <v>16615.5</v>
      </c>
      <c r="L123" s="129" t="s">
        <v>706</v>
      </c>
      <c r="M123" s="130" t="s">
        <v>628</v>
      </c>
      <c r="N123" s="130" t="s">
        <v>707</v>
      </c>
      <c r="O123" s="131" t="s">
        <v>708</v>
      </c>
      <c r="P123" s="132" t="s">
        <v>709</v>
      </c>
    </row>
    <row r="124" spans="1:16" ht="12.75" customHeight="1" thickBot="1" x14ac:dyDescent="0.25">
      <c r="A124" s="110" t="str">
        <f t="shared" si="6"/>
        <v>IBVS 5668 </v>
      </c>
      <c r="B124" s="9" t="str">
        <f t="shared" si="7"/>
        <v>II</v>
      </c>
      <c r="C124" s="110">
        <f t="shared" si="8"/>
        <v>53520.438900000001</v>
      </c>
      <c r="D124" s="28" t="str">
        <f t="shared" si="9"/>
        <v>vis</v>
      </c>
      <c r="E124" s="128">
        <f>VLOOKUP(C124,Active!C$21:E$968,3,FALSE)</f>
        <v>16620.583914799859</v>
      </c>
      <c r="F124" s="9" t="s">
        <v>156</v>
      </c>
      <c r="G124" s="28" t="str">
        <f t="shared" si="10"/>
        <v>53520.4389</v>
      </c>
      <c r="H124" s="110">
        <f t="shared" si="11"/>
        <v>16620.5</v>
      </c>
      <c r="I124" s="129" t="s">
        <v>710</v>
      </c>
      <c r="J124" s="130" t="s">
        <v>711</v>
      </c>
      <c r="K124" s="129" t="s">
        <v>712</v>
      </c>
      <c r="L124" s="129" t="s">
        <v>713</v>
      </c>
      <c r="M124" s="130" t="s">
        <v>398</v>
      </c>
      <c r="N124" s="130" t="s">
        <v>399</v>
      </c>
      <c r="O124" s="131" t="s">
        <v>714</v>
      </c>
      <c r="P124" s="132" t="s">
        <v>715</v>
      </c>
    </row>
    <row r="125" spans="1:16" ht="12.75" customHeight="1" thickBot="1" x14ac:dyDescent="0.25">
      <c r="A125" s="110" t="str">
        <f t="shared" si="6"/>
        <v>OEJV 0003 </v>
      </c>
      <c r="B125" s="9" t="str">
        <f t="shared" si="7"/>
        <v>I</v>
      </c>
      <c r="C125" s="110">
        <f t="shared" si="8"/>
        <v>53547.54</v>
      </c>
      <c r="D125" s="28" t="str">
        <f t="shared" si="9"/>
        <v>vis</v>
      </c>
      <c r="E125" s="128">
        <f>VLOOKUP(C125,Active!C$21:E$968,3,FALSE)</f>
        <v>16667.091683512899</v>
      </c>
      <c r="F125" s="9" t="s">
        <v>156</v>
      </c>
      <c r="G125" s="28" t="str">
        <f t="shared" si="10"/>
        <v>53547.540</v>
      </c>
      <c r="H125" s="110">
        <f t="shared" si="11"/>
        <v>16667</v>
      </c>
      <c r="I125" s="129" t="s">
        <v>716</v>
      </c>
      <c r="J125" s="130" t="s">
        <v>717</v>
      </c>
      <c r="K125" s="129" t="s">
        <v>718</v>
      </c>
      <c r="L125" s="129" t="s">
        <v>719</v>
      </c>
      <c r="M125" s="130" t="s">
        <v>271</v>
      </c>
      <c r="N125" s="130"/>
      <c r="O125" s="131" t="s">
        <v>720</v>
      </c>
      <c r="P125" s="132" t="s">
        <v>721</v>
      </c>
    </row>
    <row r="126" spans="1:16" ht="12.75" customHeight="1" thickBot="1" x14ac:dyDescent="0.25">
      <c r="A126" s="110" t="str">
        <f t="shared" si="6"/>
        <v>IBVS 5777 </v>
      </c>
      <c r="B126" s="9" t="str">
        <f t="shared" si="7"/>
        <v>I</v>
      </c>
      <c r="C126" s="110">
        <f t="shared" si="8"/>
        <v>53550.447999999997</v>
      </c>
      <c r="D126" s="28" t="str">
        <f t="shared" si="9"/>
        <v>vis</v>
      </c>
      <c r="E126" s="128">
        <f>VLOOKUP(C126,Active!C$21:E$968,3,FALSE)</f>
        <v>16672.082056280695</v>
      </c>
      <c r="F126" s="9" t="s">
        <v>156</v>
      </c>
      <c r="G126" s="28" t="str">
        <f t="shared" si="10"/>
        <v>53550.448</v>
      </c>
      <c r="H126" s="110">
        <f t="shared" si="11"/>
        <v>16672</v>
      </c>
      <c r="I126" s="129" t="s">
        <v>722</v>
      </c>
      <c r="J126" s="130" t="s">
        <v>723</v>
      </c>
      <c r="K126" s="129" t="s">
        <v>724</v>
      </c>
      <c r="L126" s="129" t="s">
        <v>289</v>
      </c>
      <c r="M126" s="130" t="s">
        <v>628</v>
      </c>
      <c r="N126" s="130" t="s">
        <v>725</v>
      </c>
      <c r="O126" s="131" t="s">
        <v>726</v>
      </c>
      <c r="P126" s="132" t="s">
        <v>727</v>
      </c>
    </row>
    <row r="127" spans="1:16" ht="12.75" customHeight="1" thickBot="1" x14ac:dyDescent="0.25">
      <c r="A127" s="110" t="str">
        <f t="shared" si="6"/>
        <v>BAVM 178 </v>
      </c>
      <c r="B127" s="9" t="str">
        <f t="shared" si="7"/>
        <v>I</v>
      </c>
      <c r="C127" s="110">
        <f t="shared" si="8"/>
        <v>53578.419900000001</v>
      </c>
      <c r="D127" s="28" t="str">
        <f t="shared" si="9"/>
        <v>vis</v>
      </c>
      <c r="E127" s="128">
        <f>VLOOKUP(C127,Active!C$21:E$968,3,FALSE)</f>
        <v>16720.084191089409</v>
      </c>
      <c r="F127" s="9" t="s">
        <v>156</v>
      </c>
      <c r="G127" s="28" t="str">
        <f t="shared" si="10"/>
        <v>53578.4199</v>
      </c>
      <c r="H127" s="110">
        <f t="shared" si="11"/>
        <v>16720</v>
      </c>
      <c r="I127" s="129" t="s">
        <v>732</v>
      </c>
      <c r="J127" s="130" t="s">
        <v>733</v>
      </c>
      <c r="K127" s="129" t="s">
        <v>734</v>
      </c>
      <c r="L127" s="129" t="s">
        <v>735</v>
      </c>
      <c r="M127" s="130" t="s">
        <v>628</v>
      </c>
      <c r="N127" s="130" t="s">
        <v>707</v>
      </c>
      <c r="O127" s="131" t="s">
        <v>634</v>
      </c>
      <c r="P127" s="132" t="s">
        <v>709</v>
      </c>
    </row>
    <row r="128" spans="1:16" ht="12.75" customHeight="1" thickBot="1" x14ac:dyDescent="0.25">
      <c r="A128" s="110" t="str">
        <f t="shared" si="6"/>
        <v>IBVS 5777 </v>
      </c>
      <c r="B128" s="9" t="str">
        <f t="shared" si="7"/>
        <v>II</v>
      </c>
      <c r="C128" s="110">
        <f t="shared" si="8"/>
        <v>53584.537499999999</v>
      </c>
      <c r="D128" s="28" t="str">
        <f t="shared" si="9"/>
        <v>vis</v>
      </c>
      <c r="E128" s="128">
        <f>VLOOKUP(C128,Active!C$21:E$968,3,FALSE)</f>
        <v>16730.582507610834</v>
      </c>
      <c r="F128" s="9" t="s">
        <v>156</v>
      </c>
      <c r="G128" s="28" t="str">
        <f t="shared" si="10"/>
        <v>53584.5375</v>
      </c>
      <c r="H128" s="110">
        <f t="shared" si="11"/>
        <v>16730.5</v>
      </c>
      <c r="I128" s="129" t="s">
        <v>736</v>
      </c>
      <c r="J128" s="130" t="s">
        <v>737</v>
      </c>
      <c r="K128" s="129" t="s">
        <v>738</v>
      </c>
      <c r="L128" s="129" t="s">
        <v>739</v>
      </c>
      <c r="M128" s="130" t="s">
        <v>628</v>
      </c>
      <c r="N128" s="130" t="s">
        <v>725</v>
      </c>
      <c r="O128" s="131" t="s">
        <v>726</v>
      </c>
      <c r="P128" s="132" t="s">
        <v>727</v>
      </c>
    </row>
    <row r="129" spans="1:16" ht="12.75" customHeight="1" thickBot="1" x14ac:dyDescent="0.25">
      <c r="A129" s="110" t="str">
        <f t="shared" si="6"/>
        <v>OEJV 0074 </v>
      </c>
      <c r="B129" s="9" t="str">
        <f t="shared" si="7"/>
        <v>II</v>
      </c>
      <c r="C129" s="110">
        <f t="shared" si="8"/>
        <v>53584.538289999997</v>
      </c>
      <c r="D129" s="28" t="str">
        <f t="shared" si="9"/>
        <v>vis</v>
      </c>
      <c r="E129" s="128">
        <f>VLOOKUP(C129,Active!C$21:E$968,3,FALSE)</f>
        <v>16730.583863317326</v>
      </c>
      <c r="F129" s="9" t="s">
        <v>156</v>
      </c>
      <c r="G129" s="28" t="str">
        <f t="shared" si="10"/>
        <v>53584.53829</v>
      </c>
      <c r="H129" s="110">
        <f t="shared" si="11"/>
        <v>16730.5</v>
      </c>
      <c r="I129" s="129" t="s">
        <v>740</v>
      </c>
      <c r="J129" s="130" t="s">
        <v>741</v>
      </c>
      <c r="K129" s="129" t="s">
        <v>738</v>
      </c>
      <c r="L129" s="129" t="s">
        <v>742</v>
      </c>
      <c r="M129" s="130" t="s">
        <v>628</v>
      </c>
      <c r="N129" s="130" t="s">
        <v>57</v>
      </c>
      <c r="O129" s="131" t="s">
        <v>743</v>
      </c>
      <c r="P129" s="132" t="s">
        <v>744</v>
      </c>
    </row>
    <row r="130" spans="1:16" ht="12.75" customHeight="1" thickBot="1" x14ac:dyDescent="0.25">
      <c r="A130" s="110" t="str">
        <f t="shared" si="6"/>
        <v>BAVM 178 </v>
      </c>
      <c r="B130" s="9" t="str">
        <f t="shared" si="7"/>
        <v>I</v>
      </c>
      <c r="C130" s="110">
        <f t="shared" si="8"/>
        <v>53613.3802</v>
      </c>
      <c r="D130" s="28" t="str">
        <f t="shared" si="9"/>
        <v>vis</v>
      </c>
      <c r="E130" s="128">
        <f>VLOOKUP(C130,Active!C$21:E$968,3,FALSE)</f>
        <v>16780.079008515215</v>
      </c>
      <c r="F130" s="9" t="s">
        <v>156</v>
      </c>
      <c r="G130" s="28" t="str">
        <f t="shared" si="10"/>
        <v>53613.3802</v>
      </c>
      <c r="H130" s="110">
        <f t="shared" si="11"/>
        <v>16780</v>
      </c>
      <c r="I130" s="129" t="s">
        <v>745</v>
      </c>
      <c r="J130" s="130" t="s">
        <v>746</v>
      </c>
      <c r="K130" s="129" t="s">
        <v>747</v>
      </c>
      <c r="L130" s="129" t="s">
        <v>748</v>
      </c>
      <c r="M130" s="130" t="s">
        <v>628</v>
      </c>
      <c r="N130" s="130" t="e">
        <f>-N$155:N$65536</f>
        <v>#VALUE!</v>
      </c>
      <c r="O130" s="131" t="s">
        <v>634</v>
      </c>
      <c r="P130" s="132" t="s">
        <v>709</v>
      </c>
    </row>
    <row r="131" spans="1:16" ht="12.75" customHeight="1" thickBot="1" x14ac:dyDescent="0.25">
      <c r="A131" s="110" t="str">
        <f t="shared" si="6"/>
        <v>IBVS 5777 </v>
      </c>
      <c r="B131" s="9" t="str">
        <f t="shared" si="7"/>
        <v>I</v>
      </c>
      <c r="C131" s="110">
        <f t="shared" si="8"/>
        <v>53617.460500000001</v>
      </c>
      <c r="D131" s="28" t="str">
        <f t="shared" si="9"/>
        <v>vis</v>
      </c>
      <c r="E131" s="128">
        <f>VLOOKUP(C131,Active!C$21:E$968,3,FALSE)</f>
        <v>16787.081146756092</v>
      </c>
      <c r="F131" s="9" t="s">
        <v>156</v>
      </c>
      <c r="G131" s="28" t="str">
        <f t="shared" si="10"/>
        <v>53617.4605</v>
      </c>
      <c r="H131" s="110">
        <f t="shared" si="11"/>
        <v>16787</v>
      </c>
      <c r="I131" s="129" t="s">
        <v>749</v>
      </c>
      <c r="J131" s="130" t="s">
        <v>750</v>
      </c>
      <c r="K131" s="129">
        <v>16787</v>
      </c>
      <c r="L131" s="129" t="s">
        <v>751</v>
      </c>
      <c r="M131" s="130" t="s">
        <v>628</v>
      </c>
      <c r="N131" s="130" t="s">
        <v>725</v>
      </c>
      <c r="O131" s="131" t="s">
        <v>726</v>
      </c>
      <c r="P131" s="132" t="s">
        <v>727</v>
      </c>
    </row>
    <row r="132" spans="1:16" ht="12.75" customHeight="1" thickBot="1" x14ac:dyDescent="0.25">
      <c r="A132" s="110" t="str">
        <f t="shared" si="6"/>
        <v>IBVS 5777 </v>
      </c>
      <c r="B132" s="9" t="str">
        <f t="shared" si="7"/>
        <v>I</v>
      </c>
      <c r="C132" s="110">
        <f t="shared" si="8"/>
        <v>53620.374000000003</v>
      </c>
      <c r="D132" s="28" t="str">
        <f t="shared" si="9"/>
        <v>vis</v>
      </c>
      <c r="E132" s="128">
        <f>VLOOKUP(C132,Active!C$21:E$968,3,FALSE)</f>
        <v>16792.080957986836</v>
      </c>
      <c r="F132" s="9" t="s">
        <v>156</v>
      </c>
      <c r="G132" s="28" t="str">
        <f t="shared" si="10"/>
        <v>53620.3740</v>
      </c>
      <c r="H132" s="110">
        <f t="shared" si="11"/>
        <v>16792</v>
      </c>
      <c r="I132" s="129" t="s">
        <v>752</v>
      </c>
      <c r="J132" s="130" t="s">
        <v>753</v>
      </c>
      <c r="K132" s="129">
        <v>16792</v>
      </c>
      <c r="L132" s="129" t="s">
        <v>754</v>
      </c>
      <c r="M132" s="130" t="s">
        <v>628</v>
      </c>
      <c r="N132" s="130" t="s">
        <v>725</v>
      </c>
      <c r="O132" s="131" t="s">
        <v>726</v>
      </c>
      <c r="P132" s="132" t="s">
        <v>727</v>
      </c>
    </row>
    <row r="133" spans="1:16" ht="12.75" customHeight="1" thickBot="1" x14ac:dyDescent="0.25">
      <c r="A133" s="110" t="str">
        <f t="shared" si="6"/>
        <v>IBVS 5777 </v>
      </c>
      <c r="B133" s="9" t="str">
        <f t="shared" si="7"/>
        <v>I</v>
      </c>
      <c r="C133" s="110">
        <f t="shared" si="8"/>
        <v>53651.258399999999</v>
      </c>
      <c r="D133" s="28" t="str">
        <f t="shared" si="9"/>
        <v>vis</v>
      </c>
      <c r="E133" s="128">
        <f>VLOOKUP(C133,Active!C$21:E$968,3,FALSE)</f>
        <v>16845.081187942109</v>
      </c>
      <c r="F133" s="9" t="s">
        <v>156</v>
      </c>
      <c r="G133" s="28" t="str">
        <f t="shared" si="10"/>
        <v>53651.2584</v>
      </c>
      <c r="H133" s="110">
        <f t="shared" si="11"/>
        <v>16845</v>
      </c>
      <c r="I133" s="129" t="s">
        <v>755</v>
      </c>
      <c r="J133" s="130" t="s">
        <v>756</v>
      </c>
      <c r="K133" s="129">
        <v>16845</v>
      </c>
      <c r="L133" s="129" t="s">
        <v>751</v>
      </c>
      <c r="M133" s="130" t="s">
        <v>628</v>
      </c>
      <c r="N133" s="130" t="s">
        <v>725</v>
      </c>
      <c r="O133" s="131" t="s">
        <v>726</v>
      </c>
      <c r="P133" s="132" t="s">
        <v>727</v>
      </c>
    </row>
    <row r="134" spans="1:16" ht="12.75" customHeight="1" thickBot="1" x14ac:dyDescent="0.25">
      <c r="A134" s="110" t="str">
        <f t="shared" si="6"/>
        <v>IBVS 5777 </v>
      </c>
      <c r="B134" s="9" t="str">
        <f t="shared" si="7"/>
        <v>II</v>
      </c>
      <c r="C134" s="110">
        <f t="shared" si="8"/>
        <v>53653.299700000003</v>
      </c>
      <c r="D134" s="28" t="str">
        <f t="shared" si="9"/>
        <v>vis</v>
      </c>
      <c r="E134" s="128">
        <f>VLOOKUP(C134,Active!C$21:E$968,3,FALSE)</f>
        <v>16848.584230559351</v>
      </c>
      <c r="F134" s="9" t="s">
        <v>156</v>
      </c>
      <c r="G134" s="28" t="str">
        <f t="shared" si="10"/>
        <v>53653.2997</v>
      </c>
      <c r="H134" s="110">
        <f t="shared" si="11"/>
        <v>16848.5</v>
      </c>
      <c r="I134" s="129" t="s">
        <v>757</v>
      </c>
      <c r="J134" s="130" t="s">
        <v>758</v>
      </c>
      <c r="K134" s="129">
        <v>16848.5</v>
      </c>
      <c r="L134" s="129" t="s">
        <v>735</v>
      </c>
      <c r="M134" s="130" t="s">
        <v>628</v>
      </c>
      <c r="N134" s="130" t="s">
        <v>725</v>
      </c>
      <c r="O134" s="131" t="s">
        <v>726</v>
      </c>
      <c r="P134" s="132" t="s">
        <v>727</v>
      </c>
    </row>
    <row r="135" spans="1:16" ht="12.75" customHeight="1" thickBot="1" x14ac:dyDescent="0.25">
      <c r="A135" s="110" t="str">
        <f t="shared" si="6"/>
        <v>BAVM 178 </v>
      </c>
      <c r="B135" s="9" t="str">
        <f t="shared" si="7"/>
        <v>I</v>
      </c>
      <c r="C135" s="110">
        <f t="shared" si="8"/>
        <v>53655.337699999996</v>
      </c>
      <c r="D135" s="28" t="str">
        <f t="shared" si="9"/>
        <v>vis</v>
      </c>
      <c r="E135" s="128">
        <f>VLOOKUP(C135,Active!C$21:E$968,3,FALSE)</f>
        <v>16852.081610098809</v>
      </c>
      <c r="F135" s="9" t="s">
        <v>156</v>
      </c>
      <c r="G135" s="28" t="str">
        <f t="shared" si="10"/>
        <v>53655.3377</v>
      </c>
      <c r="H135" s="110">
        <f t="shared" si="11"/>
        <v>16852</v>
      </c>
      <c r="I135" s="129" t="s">
        <v>759</v>
      </c>
      <c r="J135" s="130" t="s">
        <v>760</v>
      </c>
      <c r="K135" s="129">
        <v>16852</v>
      </c>
      <c r="L135" s="129" t="s">
        <v>761</v>
      </c>
      <c r="M135" s="130" t="s">
        <v>628</v>
      </c>
      <c r="N135" s="130" t="e">
        <f>-N$155:N$65536</f>
        <v>#VALUE!</v>
      </c>
      <c r="O135" s="131" t="s">
        <v>762</v>
      </c>
      <c r="P135" s="132" t="s">
        <v>709</v>
      </c>
    </row>
    <row r="136" spans="1:16" ht="12.75" customHeight="1" thickBot="1" x14ac:dyDescent="0.25">
      <c r="A136" s="110" t="str">
        <f t="shared" si="6"/>
        <v>BAVM 178 </v>
      </c>
      <c r="B136" s="9" t="str">
        <f t="shared" si="7"/>
        <v>II</v>
      </c>
      <c r="C136" s="110">
        <f t="shared" si="8"/>
        <v>53661.459900000002</v>
      </c>
      <c r="D136" s="28" t="str">
        <f t="shared" si="9"/>
        <v>vis</v>
      </c>
      <c r="E136" s="128">
        <f>VLOOKUP(C136,Active!C$21:E$968,3,FALSE)</f>
        <v>16862.587820607434</v>
      </c>
      <c r="F136" s="9" t="s">
        <v>156</v>
      </c>
      <c r="G136" s="28" t="str">
        <f t="shared" si="10"/>
        <v>53661.4599</v>
      </c>
      <c r="H136" s="110">
        <f t="shared" si="11"/>
        <v>16862.5</v>
      </c>
      <c r="I136" s="129" t="s">
        <v>763</v>
      </c>
      <c r="J136" s="130" t="s">
        <v>764</v>
      </c>
      <c r="K136" s="129">
        <v>16862.5</v>
      </c>
      <c r="L136" s="129" t="s">
        <v>765</v>
      </c>
      <c r="M136" s="130" t="s">
        <v>628</v>
      </c>
      <c r="N136" s="130" t="e">
        <f>-N$155:N$65536</f>
        <v>#VALUE!</v>
      </c>
      <c r="O136" s="131" t="s">
        <v>576</v>
      </c>
      <c r="P136" s="132" t="s">
        <v>709</v>
      </c>
    </row>
    <row r="137" spans="1:16" ht="12.75" customHeight="1" thickBot="1" x14ac:dyDescent="0.25">
      <c r="A137" s="110" t="str">
        <f t="shared" si="6"/>
        <v>IBVS 5777 </v>
      </c>
      <c r="B137" s="9" t="str">
        <f t="shared" si="7"/>
        <v>II</v>
      </c>
      <c r="C137" s="110">
        <f t="shared" si="8"/>
        <v>53900.375800000002</v>
      </c>
      <c r="D137" s="28" t="str">
        <f t="shared" si="9"/>
        <v>vis</v>
      </c>
      <c r="E137" s="128">
        <f>VLOOKUP(C137,Active!C$21:E$968,3,FALSE)</f>
        <v>17272.587614677333</v>
      </c>
      <c r="F137" s="9" t="s">
        <v>156</v>
      </c>
      <c r="G137" s="28" t="str">
        <f t="shared" si="10"/>
        <v>53900.3758</v>
      </c>
      <c r="H137" s="110">
        <f t="shared" si="11"/>
        <v>17272.5</v>
      </c>
      <c r="I137" s="129" t="s">
        <v>766</v>
      </c>
      <c r="J137" s="130" t="s">
        <v>767</v>
      </c>
      <c r="K137" s="129">
        <v>17272.5</v>
      </c>
      <c r="L137" s="129" t="s">
        <v>768</v>
      </c>
      <c r="M137" s="130" t="s">
        <v>628</v>
      </c>
      <c r="N137" s="130" t="s">
        <v>725</v>
      </c>
      <c r="O137" s="131" t="s">
        <v>726</v>
      </c>
      <c r="P137" s="132" t="s">
        <v>727</v>
      </c>
    </row>
    <row r="138" spans="1:16" ht="12.75" customHeight="1" thickBot="1" x14ac:dyDescent="0.25">
      <c r="A138" s="110" t="str">
        <f t="shared" si="6"/>
        <v>IBVS 5777 </v>
      </c>
      <c r="B138" s="9" t="str">
        <f t="shared" si="7"/>
        <v>I</v>
      </c>
      <c r="C138" s="110">
        <f t="shared" si="8"/>
        <v>53920.479599999999</v>
      </c>
      <c r="D138" s="28" t="str">
        <f t="shared" si="9"/>
        <v>vis</v>
      </c>
      <c r="E138" s="128">
        <f>VLOOKUP(C138,Active!C$21:E$968,3,FALSE)</f>
        <v>17307.087427624152</v>
      </c>
      <c r="F138" s="9" t="s">
        <v>156</v>
      </c>
      <c r="G138" s="28" t="str">
        <f t="shared" si="10"/>
        <v>53920.4796</v>
      </c>
      <c r="H138" s="110">
        <f t="shared" si="11"/>
        <v>17307</v>
      </c>
      <c r="I138" s="129" t="s">
        <v>769</v>
      </c>
      <c r="J138" s="130" t="s">
        <v>770</v>
      </c>
      <c r="K138" s="129">
        <v>17307</v>
      </c>
      <c r="L138" s="129" t="s">
        <v>771</v>
      </c>
      <c r="M138" s="130" t="s">
        <v>628</v>
      </c>
      <c r="N138" s="130" t="s">
        <v>156</v>
      </c>
      <c r="O138" s="131" t="s">
        <v>726</v>
      </c>
      <c r="P138" s="132" t="s">
        <v>727</v>
      </c>
    </row>
    <row r="139" spans="1:16" ht="12.75" customHeight="1" thickBot="1" x14ac:dyDescent="0.25">
      <c r="A139" s="110" t="str">
        <f t="shared" ref="A139:A202" si="12">P139</f>
        <v>OEJV 0074 </v>
      </c>
      <c r="B139" s="9" t="str">
        <f t="shared" ref="B139:B202" si="13">IF(H139=INT(H139),"I","II")</f>
        <v>II</v>
      </c>
      <c r="C139" s="110">
        <f t="shared" ref="C139:C202" si="14">1*G139</f>
        <v>53922.520109999998</v>
      </c>
      <c r="D139" s="28" t="str">
        <f t="shared" ref="D139:D202" si="15">VLOOKUP(F139,I$1:J$5,2,FALSE)</f>
        <v>vis</v>
      </c>
      <c r="E139" s="128">
        <f>VLOOKUP(C139,Active!C$21:E$968,3,FALSE)</f>
        <v>17310.589114534891</v>
      </c>
      <c r="F139" s="9" t="s">
        <v>156</v>
      </c>
      <c r="G139" s="28" t="str">
        <f t="shared" ref="G139:G202" si="16">MID(I139,3,LEN(I139)-3)</f>
        <v>53922.52011</v>
      </c>
      <c r="H139" s="110">
        <f t="shared" ref="H139:H202" si="17">1*K139</f>
        <v>17310.5</v>
      </c>
      <c r="I139" s="129" t="s">
        <v>772</v>
      </c>
      <c r="J139" s="130" t="s">
        <v>773</v>
      </c>
      <c r="K139" s="129">
        <v>17310.5</v>
      </c>
      <c r="L139" s="129" t="s">
        <v>774</v>
      </c>
      <c r="M139" s="130" t="s">
        <v>628</v>
      </c>
      <c r="N139" s="130" t="s">
        <v>57</v>
      </c>
      <c r="O139" s="131" t="s">
        <v>743</v>
      </c>
      <c r="P139" s="132" t="s">
        <v>744</v>
      </c>
    </row>
    <row r="140" spans="1:16" ht="12.75" customHeight="1" thickBot="1" x14ac:dyDescent="0.25">
      <c r="A140" s="110" t="str">
        <f t="shared" si="12"/>
        <v>IBVS 5777 </v>
      </c>
      <c r="B140" s="9" t="str">
        <f t="shared" si="13"/>
        <v>I</v>
      </c>
      <c r="C140" s="110">
        <f t="shared" si="14"/>
        <v>53927.471400000002</v>
      </c>
      <c r="D140" s="28" t="str">
        <f t="shared" si="15"/>
        <v>vis</v>
      </c>
      <c r="E140" s="128">
        <f>VLOOKUP(C140,Active!C$21:E$968,3,FALSE)</f>
        <v>17319.085944927436</v>
      </c>
      <c r="F140" s="9" t="s">
        <v>156</v>
      </c>
      <c r="G140" s="28" t="str">
        <f t="shared" si="16"/>
        <v>53927.4714</v>
      </c>
      <c r="H140" s="110">
        <f t="shared" si="17"/>
        <v>17319</v>
      </c>
      <c r="I140" s="129" t="s">
        <v>775</v>
      </c>
      <c r="J140" s="130" t="s">
        <v>776</v>
      </c>
      <c r="K140" s="129">
        <v>17319</v>
      </c>
      <c r="L140" s="129" t="s">
        <v>777</v>
      </c>
      <c r="M140" s="130" t="s">
        <v>628</v>
      </c>
      <c r="N140" s="130" t="s">
        <v>156</v>
      </c>
      <c r="O140" s="131" t="s">
        <v>726</v>
      </c>
      <c r="P140" s="132" t="s">
        <v>727</v>
      </c>
    </row>
    <row r="141" spans="1:16" ht="12.75" customHeight="1" thickBot="1" x14ac:dyDescent="0.25">
      <c r="A141" s="110" t="str">
        <f t="shared" si="12"/>
        <v>BAVM 183 </v>
      </c>
      <c r="B141" s="9" t="str">
        <f t="shared" si="13"/>
        <v>II</v>
      </c>
      <c r="C141" s="110">
        <f t="shared" si="14"/>
        <v>53932.425199999998</v>
      </c>
      <c r="D141" s="28" t="str">
        <f t="shared" si="15"/>
        <v>vis</v>
      </c>
      <c r="E141" s="128">
        <f>VLOOKUP(C141,Active!C$21:E$968,3,FALSE)</f>
        <v>17327.587082691232</v>
      </c>
      <c r="F141" s="9" t="s">
        <v>156</v>
      </c>
      <c r="G141" s="28" t="str">
        <f t="shared" si="16"/>
        <v>53932.4252</v>
      </c>
      <c r="H141" s="110">
        <f t="shared" si="17"/>
        <v>17327.5</v>
      </c>
      <c r="I141" s="129" t="s">
        <v>778</v>
      </c>
      <c r="J141" s="130" t="s">
        <v>779</v>
      </c>
      <c r="K141" s="129">
        <v>17327.5</v>
      </c>
      <c r="L141" s="129" t="s">
        <v>780</v>
      </c>
      <c r="M141" s="130" t="s">
        <v>628</v>
      </c>
      <c r="N141" s="130" t="s">
        <v>707</v>
      </c>
      <c r="O141" s="131" t="s">
        <v>576</v>
      </c>
      <c r="P141" s="132" t="s">
        <v>781</v>
      </c>
    </row>
    <row r="142" spans="1:16" ht="12.75" customHeight="1" thickBot="1" x14ac:dyDescent="0.25">
      <c r="A142" s="110" t="str">
        <f t="shared" si="12"/>
        <v>IBVS 5777 </v>
      </c>
      <c r="B142" s="9" t="str">
        <f t="shared" si="13"/>
        <v>I</v>
      </c>
      <c r="C142" s="110">
        <f t="shared" si="14"/>
        <v>53941.458599999998</v>
      </c>
      <c r="D142" s="28" t="str">
        <f t="shared" si="15"/>
        <v>vis</v>
      </c>
      <c r="E142" s="128">
        <f>VLOOKUP(C142,Active!C$21:E$968,3,FALSE)</f>
        <v>17343.089157436996</v>
      </c>
      <c r="F142" s="9" t="s">
        <v>156</v>
      </c>
      <c r="G142" s="28" t="str">
        <f t="shared" si="16"/>
        <v>53941.4586</v>
      </c>
      <c r="H142" s="110">
        <f t="shared" si="17"/>
        <v>17343</v>
      </c>
      <c r="I142" s="129" t="s">
        <v>782</v>
      </c>
      <c r="J142" s="130" t="s">
        <v>783</v>
      </c>
      <c r="K142" s="129">
        <v>17343</v>
      </c>
      <c r="L142" s="129" t="s">
        <v>784</v>
      </c>
      <c r="M142" s="130" t="s">
        <v>628</v>
      </c>
      <c r="N142" s="130" t="s">
        <v>156</v>
      </c>
      <c r="O142" s="131" t="s">
        <v>726</v>
      </c>
      <c r="P142" s="132" t="s">
        <v>727</v>
      </c>
    </row>
    <row r="143" spans="1:16" ht="12.75" customHeight="1" thickBot="1" x14ac:dyDescent="0.25">
      <c r="A143" s="110" t="str">
        <f t="shared" si="12"/>
        <v>BAVM 183 </v>
      </c>
      <c r="B143" s="9" t="str">
        <f t="shared" si="13"/>
        <v>II</v>
      </c>
      <c r="C143" s="110">
        <f t="shared" si="14"/>
        <v>53992.448600000003</v>
      </c>
      <c r="D143" s="28" t="str">
        <f t="shared" si="15"/>
        <v>vis</v>
      </c>
      <c r="E143" s="128">
        <f>VLOOKUP(C143,Active!C$21:E$968,3,FALSE)</f>
        <v>17430.592289290616</v>
      </c>
      <c r="F143" s="9" t="s">
        <v>156</v>
      </c>
      <c r="G143" s="28" t="str">
        <f t="shared" si="16"/>
        <v>53992.4486</v>
      </c>
      <c r="H143" s="110">
        <f t="shared" si="17"/>
        <v>17430.5</v>
      </c>
      <c r="I143" s="129" t="s">
        <v>785</v>
      </c>
      <c r="J143" s="130" t="s">
        <v>786</v>
      </c>
      <c r="K143" s="129">
        <v>17430.5</v>
      </c>
      <c r="L143" s="129" t="s">
        <v>787</v>
      </c>
      <c r="M143" s="130" t="s">
        <v>628</v>
      </c>
      <c r="N143" s="130" t="s">
        <v>707</v>
      </c>
      <c r="O143" s="131" t="s">
        <v>634</v>
      </c>
      <c r="P143" s="132" t="s">
        <v>781</v>
      </c>
    </row>
    <row r="144" spans="1:16" ht="12.75" customHeight="1" thickBot="1" x14ac:dyDescent="0.25">
      <c r="A144" s="110" t="str">
        <f t="shared" si="12"/>
        <v>OEJV 0074 </v>
      </c>
      <c r="B144" s="9" t="str">
        <f t="shared" si="13"/>
        <v>II</v>
      </c>
      <c r="C144" s="110">
        <f t="shared" si="14"/>
        <v>54005.267760000002</v>
      </c>
      <c r="D144" s="28" t="str">
        <f t="shared" si="15"/>
        <v>vis</v>
      </c>
      <c r="E144" s="128">
        <f>VLOOKUP(C144,Active!C$21:E$968,3,FALSE)</f>
        <v>17452.591046845675</v>
      </c>
      <c r="F144" s="9" t="s">
        <v>156</v>
      </c>
      <c r="G144" s="28" t="str">
        <f t="shared" si="16"/>
        <v>54005.26776</v>
      </c>
      <c r="H144" s="110">
        <f t="shared" si="17"/>
        <v>17452.5</v>
      </c>
      <c r="I144" s="129" t="s">
        <v>788</v>
      </c>
      <c r="J144" s="130" t="s">
        <v>789</v>
      </c>
      <c r="K144" s="129">
        <v>17452.5</v>
      </c>
      <c r="L144" s="129" t="s">
        <v>790</v>
      </c>
      <c r="M144" s="130" t="s">
        <v>628</v>
      </c>
      <c r="N144" s="130" t="s">
        <v>57</v>
      </c>
      <c r="O144" s="131" t="s">
        <v>743</v>
      </c>
      <c r="P144" s="132" t="s">
        <v>744</v>
      </c>
    </row>
    <row r="145" spans="1:16" ht="12.75" customHeight="1" thickBot="1" x14ac:dyDescent="0.25">
      <c r="A145" s="110" t="str">
        <f t="shared" si="12"/>
        <v>OEJV 0074 </v>
      </c>
      <c r="B145" s="9" t="str">
        <f t="shared" si="13"/>
        <v>II</v>
      </c>
      <c r="C145" s="110">
        <f t="shared" si="14"/>
        <v>54260.506050000004</v>
      </c>
      <c r="D145" s="28" t="str">
        <f t="shared" si="15"/>
        <v>vis</v>
      </c>
      <c r="E145" s="128">
        <f>VLOOKUP(C145,Active!C$21:E$968,3,FALSE)</f>
        <v>17890.601436019246</v>
      </c>
      <c r="F145" s="9" t="s">
        <v>156</v>
      </c>
      <c r="G145" s="28" t="str">
        <f t="shared" si="16"/>
        <v>54260.50605</v>
      </c>
      <c r="H145" s="110">
        <f t="shared" si="17"/>
        <v>17890.5</v>
      </c>
      <c r="I145" s="129" t="s">
        <v>801</v>
      </c>
      <c r="J145" s="130" t="s">
        <v>802</v>
      </c>
      <c r="K145" s="129">
        <v>17890.5</v>
      </c>
      <c r="L145" s="129" t="s">
        <v>803</v>
      </c>
      <c r="M145" s="130" t="s">
        <v>628</v>
      </c>
      <c r="N145" s="130" t="s">
        <v>137</v>
      </c>
      <c r="O145" s="131" t="s">
        <v>743</v>
      </c>
      <c r="P145" s="132" t="s">
        <v>744</v>
      </c>
    </row>
    <row r="146" spans="1:16" ht="12.75" customHeight="1" thickBot="1" x14ac:dyDescent="0.25">
      <c r="A146" s="110" t="str">
        <f t="shared" si="12"/>
        <v>OEJV 0074 </v>
      </c>
      <c r="B146" s="9" t="str">
        <f t="shared" si="13"/>
        <v>II</v>
      </c>
      <c r="C146" s="110">
        <f t="shared" si="14"/>
        <v>54260.507729999998</v>
      </c>
      <c r="D146" s="28" t="str">
        <f t="shared" si="15"/>
        <v>vis</v>
      </c>
      <c r="E146" s="128">
        <f>VLOOKUP(C146,Active!C$21:E$968,3,FALSE)</f>
        <v>17890.604319040642</v>
      </c>
      <c r="F146" s="9" t="s">
        <v>156</v>
      </c>
      <c r="G146" s="28" t="str">
        <f t="shared" si="16"/>
        <v>54260.50773</v>
      </c>
      <c r="H146" s="110">
        <f t="shared" si="17"/>
        <v>17890.5</v>
      </c>
      <c r="I146" s="129" t="s">
        <v>804</v>
      </c>
      <c r="J146" s="130" t="s">
        <v>805</v>
      </c>
      <c r="K146" s="129">
        <v>17890.5</v>
      </c>
      <c r="L146" s="129" t="s">
        <v>806</v>
      </c>
      <c r="M146" s="130" t="s">
        <v>628</v>
      </c>
      <c r="N146" s="130" t="s">
        <v>156</v>
      </c>
      <c r="O146" s="131" t="s">
        <v>743</v>
      </c>
      <c r="P146" s="132" t="s">
        <v>744</v>
      </c>
    </row>
    <row r="147" spans="1:16" ht="12.75" customHeight="1" thickBot="1" x14ac:dyDescent="0.25">
      <c r="A147" s="110" t="str">
        <f t="shared" si="12"/>
        <v>OEJV 0074 </v>
      </c>
      <c r="B147" s="9" t="str">
        <f t="shared" si="13"/>
        <v>II</v>
      </c>
      <c r="C147" s="110">
        <f t="shared" si="14"/>
        <v>54260.508739999997</v>
      </c>
      <c r="D147" s="28" t="str">
        <f t="shared" si="15"/>
        <v>vis</v>
      </c>
      <c r="E147" s="128">
        <f>VLOOKUP(C147,Active!C$21:E$968,3,FALSE)</f>
        <v>17890.606052285653</v>
      </c>
      <c r="F147" s="9" t="s">
        <v>156</v>
      </c>
      <c r="G147" s="28" t="str">
        <f t="shared" si="16"/>
        <v>54260.50874</v>
      </c>
      <c r="H147" s="110">
        <f t="shared" si="17"/>
        <v>17890.5</v>
      </c>
      <c r="I147" s="129" t="s">
        <v>807</v>
      </c>
      <c r="J147" s="130" t="s">
        <v>808</v>
      </c>
      <c r="K147" s="129">
        <v>17890.5</v>
      </c>
      <c r="L147" s="129" t="s">
        <v>809</v>
      </c>
      <c r="M147" s="130" t="s">
        <v>628</v>
      </c>
      <c r="N147" s="130" t="s">
        <v>57</v>
      </c>
      <c r="O147" s="131" t="s">
        <v>743</v>
      </c>
      <c r="P147" s="132" t="s">
        <v>744</v>
      </c>
    </row>
    <row r="148" spans="1:16" ht="12.75" customHeight="1" thickBot="1" x14ac:dyDescent="0.25">
      <c r="A148" s="110" t="str">
        <f t="shared" si="12"/>
        <v>BAVM 201 </v>
      </c>
      <c r="B148" s="9" t="str">
        <f t="shared" si="13"/>
        <v>II</v>
      </c>
      <c r="C148" s="110">
        <f t="shared" si="14"/>
        <v>54382.300999999999</v>
      </c>
      <c r="D148" s="28" t="str">
        <f t="shared" si="15"/>
        <v>vis</v>
      </c>
      <c r="E148" s="128">
        <f>VLOOKUP(C148,Active!C$21:E$968,3,FALSE)</f>
        <v>18099.611821760638</v>
      </c>
      <c r="F148" s="9" t="s">
        <v>156</v>
      </c>
      <c r="G148" s="28" t="str">
        <f t="shared" si="16"/>
        <v>54382.3010</v>
      </c>
      <c r="H148" s="110">
        <f t="shared" si="17"/>
        <v>18099.5</v>
      </c>
      <c r="I148" s="129" t="s">
        <v>822</v>
      </c>
      <c r="J148" s="130" t="s">
        <v>823</v>
      </c>
      <c r="K148" s="129">
        <v>18099.5</v>
      </c>
      <c r="L148" s="129" t="s">
        <v>824</v>
      </c>
      <c r="M148" s="130" t="s">
        <v>628</v>
      </c>
      <c r="N148" s="130" t="s">
        <v>672</v>
      </c>
      <c r="O148" s="131" t="s">
        <v>825</v>
      </c>
      <c r="P148" s="132" t="s">
        <v>826</v>
      </c>
    </row>
    <row r="149" spans="1:16" ht="12.75" customHeight="1" thickBot="1" x14ac:dyDescent="0.25">
      <c r="A149" s="110" t="str">
        <f t="shared" si="12"/>
        <v>JAAVSO 36(2);186 </v>
      </c>
      <c r="B149" s="9" t="str">
        <f t="shared" si="13"/>
        <v>I</v>
      </c>
      <c r="C149" s="110">
        <f t="shared" si="14"/>
        <v>54612.764300000003</v>
      </c>
      <c r="D149" s="28" t="str">
        <f t="shared" si="15"/>
        <v>vis</v>
      </c>
      <c r="E149" s="128">
        <f>VLOOKUP(C149,Active!C$21:E$968,3,FALSE)</f>
        <v>18495.106242771006</v>
      </c>
      <c r="F149" s="9" t="s">
        <v>156</v>
      </c>
      <c r="G149" s="28" t="str">
        <f t="shared" si="16"/>
        <v>54612.7643</v>
      </c>
      <c r="H149" s="110">
        <f t="shared" si="17"/>
        <v>18495</v>
      </c>
      <c r="I149" s="129" t="s">
        <v>836</v>
      </c>
      <c r="J149" s="130" t="s">
        <v>837</v>
      </c>
      <c r="K149" s="129">
        <v>18495</v>
      </c>
      <c r="L149" s="129" t="s">
        <v>838</v>
      </c>
      <c r="M149" s="130" t="s">
        <v>628</v>
      </c>
      <c r="N149" s="130" t="s">
        <v>672</v>
      </c>
      <c r="O149" s="131" t="s">
        <v>800</v>
      </c>
      <c r="P149" s="132" t="s">
        <v>839</v>
      </c>
    </row>
    <row r="150" spans="1:16" ht="12.75" customHeight="1" thickBot="1" x14ac:dyDescent="0.25">
      <c r="A150" s="110" t="str">
        <f t="shared" si="12"/>
        <v>IBVS 5898 </v>
      </c>
      <c r="B150" s="9" t="str">
        <f t="shared" si="13"/>
        <v>I</v>
      </c>
      <c r="C150" s="110">
        <f t="shared" si="14"/>
        <v>54677.444000000003</v>
      </c>
      <c r="D150" s="28" t="str">
        <f t="shared" si="15"/>
        <v>vis</v>
      </c>
      <c r="E150" s="128">
        <f>VLOOKUP(C150,Active!C$21:E$968,3,FALSE)</f>
        <v>18606.102052093462</v>
      </c>
      <c r="F150" s="9" t="s">
        <v>156</v>
      </c>
      <c r="G150" s="28" t="str">
        <f t="shared" si="16"/>
        <v>54677.4440</v>
      </c>
      <c r="H150" s="110">
        <f t="shared" si="17"/>
        <v>18606</v>
      </c>
      <c r="I150" s="129" t="s">
        <v>840</v>
      </c>
      <c r="J150" s="130" t="s">
        <v>841</v>
      </c>
      <c r="K150" s="129">
        <v>18606</v>
      </c>
      <c r="L150" s="129" t="s">
        <v>842</v>
      </c>
      <c r="M150" s="130" t="s">
        <v>628</v>
      </c>
      <c r="N150" s="130" t="s">
        <v>156</v>
      </c>
      <c r="O150" s="131" t="s">
        <v>726</v>
      </c>
      <c r="P150" s="132" t="s">
        <v>843</v>
      </c>
    </row>
    <row r="151" spans="1:16" ht="12.75" customHeight="1" thickBot="1" x14ac:dyDescent="0.25">
      <c r="A151" s="110" t="str">
        <f t="shared" si="12"/>
        <v>IBVS 5898 </v>
      </c>
      <c r="B151" s="9" t="str">
        <f t="shared" si="13"/>
        <v>II</v>
      </c>
      <c r="C151" s="110">
        <f t="shared" si="14"/>
        <v>54679.4954</v>
      </c>
      <c r="D151" s="28" t="str">
        <f t="shared" si="15"/>
        <v>vis</v>
      </c>
      <c r="E151" s="128">
        <f>VLOOKUP(C151,Active!C$21:E$968,3,FALSE)</f>
        <v>18609.622427160812</v>
      </c>
      <c r="F151" s="9" t="s">
        <v>156</v>
      </c>
      <c r="G151" s="28" t="str">
        <f t="shared" si="16"/>
        <v>54679.4954</v>
      </c>
      <c r="H151" s="110">
        <f t="shared" si="17"/>
        <v>18609.5</v>
      </c>
      <c r="I151" s="129" t="s">
        <v>844</v>
      </c>
      <c r="J151" s="130" t="s">
        <v>845</v>
      </c>
      <c r="K151" s="129">
        <v>18609.5</v>
      </c>
      <c r="L151" s="129" t="s">
        <v>846</v>
      </c>
      <c r="M151" s="130" t="s">
        <v>628</v>
      </c>
      <c r="N151" s="130" t="s">
        <v>156</v>
      </c>
      <c r="O151" s="131" t="s">
        <v>726</v>
      </c>
      <c r="P151" s="132" t="s">
        <v>843</v>
      </c>
    </row>
    <row r="152" spans="1:16" ht="12.75" customHeight="1" thickBot="1" x14ac:dyDescent="0.25">
      <c r="A152" s="110" t="str">
        <f t="shared" si="12"/>
        <v>IBVS 5898 </v>
      </c>
      <c r="B152" s="9" t="str">
        <f t="shared" si="13"/>
        <v>I</v>
      </c>
      <c r="C152" s="110">
        <f t="shared" si="14"/>
        <v>54684.437700000002</v>
      </c>
      <c r="D152" s="28" t="str">
        <f t="shared" si="15"/>
        <v>vis</v>
      </c>
      <c r="E152" s="128">
        <f>VLOOKUP(C152,Active!C$21:E$968,3,FALSE)</f>
        <v>18618.103829956661</v>
      </c>
      <c r="F152" s="9" t="s">
        <v>156</v>
      </c>
      <c r="G152" s="28" t="str">
        <f t="shared" si="16"/>
        <v>54684.4377</v>
      </c>
      <c r="H152" s="110">
        <f t="shared" si="17"/>
        <v>18618</v>
      </c>
      <c r="I152" s="129" t="s">
        <v>847</v>
      </c>
      <c r="J152" s="130" t="s">
        <v>848</v>
      </c>
      <c r="K152" s="129">
        <v>18618</v>
      </c>
      <c r="L152" s="129" t="s">
        <v>849</v>
      </c>
      <c r="M152" s="130" t="s">
        <v>628</v>
      </c>
      <c r="N152" s="130" t="s">
        <v>156</v>
      </c>
      <c r="O152" s="131" t="s">
        <v>726</v>
      </c>
      <c r="P152" s="132" t="s">
        <v>843</v>
      </c>
    </row>
    <row r="153" spans="1:16" ht="12.75" customHeight="1" thickBot="1" x14ac:dyDescent="0.25">
      <c r="A153" s="110" t="str">
        <f t="shared" si="12"/>
        <v>JAAVSO 36(2);186 </v>
      </c>
      <c r="B153" s="9" t="str">
        <f t="shared" si="13"/>
        <v>I</v>
      </c>
      <c r="C153" s="110">
        <f t="shared" si="14"/>
        <v>54703.668700000002</v>
      </c>
      <c r="D153" s="28" t="str">
        <f t="shared" si="15"/>
        <v>vis</v>
      </c>
      <c r="E153" s="128">
        <f>VLOOKUP(C153,Active!C$21:E$968,3,FALSE)</f>
        <v>18651.105844639475</v>
      </c>
      <c r="F153" s="9" t="s">
        <v>156</v>
      </c>
      <c r="G153" s="28" t="str">
        <f t="shared" si="16"/>
        <v>54703.6687</v>
      </c>
      <c r="H153" s="110">
        <f t="shared" si="17"/>
        <v>18651</v>
      </c>
      <c r="I153" s="129" t="s">
        <v>850</v>
      </c>
      <c r="J153" s="130" t="s">
        <v>851</v>
      </c>
      <c r="K153" s="129">
        <v>18651</v>
      </c>
      <c r="L153" s="129" t="s">
        <v>852</v>
      </c>
      <c r="M153" s="130" t="s">
        <v>628</v>
      </c>
      <c r="N153" s="130" t="s">
        <v>672</v>
      </c>
      <c r="O153" s="131" t="s">
        <v>853</v>
      </c>
      <c r="P153" s="132" t="s">
        <v>839</v>
      </c>
    </row>
    <row r="154" spans="1:16" ht="12.75" customHeight="1" thickBot="1" x14ac:dyDescent="0.25">
      <c r="A154" s="110" t="str">
        <f t="shared" si="12"/>
        <v>IBVS 5898 </v>
      </c>
      <c r="B154" s="9" t="str">
        <f t="shared" si="13"/>
        <v>II</v>
      </c>
      <c r="C154" s="110">
        <f t="shared" si="14"/>
        <v>54947.533600000002</v>
      </c>
      <c r="D154" s="28" t="str">
        <f t="shared" si="15"/>
        <v>vis</v>
      </c>
      <c r="E154" s="128">
        <f>VLOOKUP(C154,Active!C$21:E$968,3,FALSE)</f>
        <v>19069.598539269162</v>
      </c>
      <c r="F154" s="9" t="s">
        <v>156</v>
      </c>
      <c r="G154" s="28" t="str">
        <f t="shared" si="16"/>
        <v>54947.5336</v>
      </c>
      <c r="H154" s="110">
        <f t="shared" si="17"/>
        <v>19069.5</v>
      </c>
      <c r="I154" s="129" t="s">
        <v>863</v>
      </c>
      <c r="J154" s="130" t="s">
        <v>864</v>
      </c>
      <c r="K154" s="129">
        <v>19069.5</v>
      </c>
      <c r="L154" s="129" t="s">
        <v>865</v>
      </c>
      <c r="M154" s="130" t="s">
        <v>628</v>
      </c>
      <c r="N154" s="130" t="s">
        <v>156</v>
      </c>
      <c r="O154" s="131" t="s">
        <v>726</v>
      </c>
      <c r="P154" s="132" t="s">
        <v>843</v>
      </c>
    </row>
    <row r="155" spans="1:16" ht="12.75" customHeight="1" thickBot="1" x14ac:dyDescent="0.25">
      <c r="A155" s="110" t="str">
        <f t="shared" si="12"/>
        <v>IBVS 5898 </v>
      </c>
      <c r="B155" s="9" t="str">
        <f t="shared" si="13"/>
        <v>II</v>
      </c>
      <c r="C155" s="110">
        <f t="shared" si="14"/>
        <v>54954.527499999997</v>
      </c>
      <c r="D155" s="28" t="str">
        <f t="shared" si="15"/>
        <v>vis</v>
      </c>
      <c r="E155" s="128">
        <f>VLOOKUP(C155,Active!C$21:E$968,3,FALSE)</f>
        <v>19081.600660349188</v>
      </c>
      <c r="F155" s="9" t="s">
        <v>156</v>
      </c>
      <c r="G155" s="28" t="str">
        <f t="shared" si="16"/>
        <v>54954.5275</v>
      </c>
      <c r="H155" s="110">
        <f t="shared" si="17"/>
        <v>19081.5</v>
      </c>
      <c r="I155" s="129" t="s">
        <v>866</v>
      </c>
      <c r="J155" s="130" t="s">
        <v>867</v>
      </c>
      <c r="K155" s="129">
        <v>19081.5</v>
      </c>
      <c r="L155" s="129" t="s">
        <v>812</v>
      </c>
      <c r="M155" s="130" t="s">
        <v>628</v>
      </c>
      <c r="N155" s="130" t="s">
        <v>156</v>
      </c>
      <c r="O155" s="131" t="s">
        <v>726</v>
      </c>
      <c r="P155" s="132" t="s">
        <v>843</v>
      </c>
    </row>
    <row r="156" spans="1:16" ht="12.75" customHeight="1" thickBot="1" x14ac:dyDescent="0.25">
      <c r="A156" s="110" t="str">
        <f t="shared" si="12"/>
        <v>BAVM 214 </v>
      </c>
      <c r="B156" s="9" t="str">
        <f t="shared" si="13"/>
        <v>II</v>
      </c>
      <c r="C156" s="110">
        <f t="shared" si="14"/>
        <v>54968.513200000001</v>
      </c>
      <c r="D156" s="28" t="str">
        <f t="shared" si="15"/>
        <v>vis</v>
      </c>
      <c r="E156" s="128">
        <f>VLOOKUP(C156,Active!C$21:E$968,3,FALSE)</f>
        <v>19105.601298732508</v>
      </c>
      <c r="F156" s="9" t="s">
        <v>156</v>
      </c>
      <c r="G156" s="28" t="str">
        <f t="shared" si="16"/>
        <v>54968.5132</v>
      </c>
      <c r="H156" s="110">
        <f t="shared" si="17"/>
        <v>19105.5</v>
      </c>
      <c r="I156" s="129" t="s">
        <v>868</v>
      </c>
      <c r="J156" s="130" t="s">
        <v>869</v>
      </c>
      <c r="K156" s="129">
        <v>19105.5</v>
      </c>
      <c r="L156" s="129" t="s">
        <v>870</v>
      </c>
      <c r="M156" s="130" t="s">
        <v>628</v>
      </c>
      <c r="N156" s="130" t="s">
        <v>871</v>
      </c>
      <c r="O156" s="131" t="s">
        <v>872</v>
      </c>
      <c r="P156" s="132" t="s">
        <v>873</v>
      </c>
    </row>
    <row r="157" spans="1:16" ht="12.75" customHeight="1" thickBot="1" x14ac:dyDescent="0.25">
      <c r="A157" s="110" t="str">
        <f t="shared" si="12"/>
        <v>IBVS 5898 </v>
      </c>
      <c r="B157" s="9" t="str">
        <f t="shared" si="13"/>
        <v>I</v>
      </c>
      <c r="C157" s="110">
        <f t="shared" si="14"/>
        <v>54973.465600000003</v>
      </c>
      <c r="D157" s="28" t="str">
        <f t="shared" si="15"/>
        <v>vis</v>
      </c>
      <c r="E157" s="128">
        <f>VLOOKUP(C157,Active!C$21:E$968,3,FALSE)</f>
        <v>19114.100033978477</v>
      </c>
      <c r="F157" s="9" t="s">
        <v>156</v>
      </c>
      <c r="G157" s="28" t="str">
        <f t="shared" si="16"/>
        <v>54973.4656</v>
      </c>
      <c r="H157" s="110">
        <f t="shared" si="17"/>
        <v>19114</v>
      </c>
      <c r="I157" s="129" t="s">
        <v>874</v>
      </c>
      <c r="J157" s="130" t="s">
        <v>875</v>
      </c>
      <c r="K157" s="129" t="s">
        <v>876</v>
      </c>
      <c r="L157" s="129" t="s">
        <v>877</v>
      </c>
      <c r="M157" s="130" t="s">
        <v>628</v>
      </c>
      <c r="N157" s="130" t="s">
        <v>156</v>
      </c>
      <c r="O157" s="131" t="s">
        <v>726</v>
      </c>
      <c r="P157" s="132" t="s">
        <v>843</v>
      </c>
    </row>
    <row r="158" spans="1:16" ht="12.75" customHeight="1" thickBot="1" x14ac:dyDescent="0.25">
      <c r="A158" s="110" t="str">
        <f t="shared" si="12"/>
        <v> JAAVSO 38;120 </v>
      </c>
      <c r="B158" s="9" t="str">
        <f t="shared" si="13"/>
        <v>I</v>
      </c>
      <c r="C158" s="110">
        <f t="shared" si="14"/>
        <v>55056.795899999997</v>
      </c>
      <c r="D158" s="28" t="str">
        <f t="shared" si="15"/>
        <v>vis</v>
      </c>
      <c r="E158" s="128">
        <f>VLOOKUP(C158,Active!C$21:E$968,3,FALSE)</f>
        <v>19257.101842731183</v>
      </c>
      <c r="F158" s="9" t="s">
        <v>156</v>
      </c>
      <c r="G158" s="28" t="str">
        <f t="shared" si="16"/>
        <v>55056.7959</v>
      </c>
      <c r="H158" s="110">
        <f t="shared" si="17"/>
        <v>19257</v>
      </c>
      <c r="I158" s="129" t="s">
        <v>892</v>
      </c>
      <c r="J158" s="130" t="s">
        <v>893</v>
      </c>
      <c r="K158" s="129" t="s">
        <v>894</v>
      </c>
      <c r="L158" s="129" t="s">
        <v>895</v>
      </c>
      <c r="M158" s="130" t="s">
        <v>628</v>
      </c>
      <c r="N158" s="130" t="s">
        <v>629</v>
      </c>
      <c r="O158" s="131" t="s">
        <v>496</v>
      </c>
      <c r="P158" s="131" t="s">
        <v>896</v>
      </c>
    </row>
    <row r="159" spans="1:16" ht="12.75" customHeight="1" thickBot="1" x14ac:dyDescent="0.25">
      <c r="A159" s="110" t="str">
        <f t="shared" si="12"/>
        <v>IBVS 5980 </v>
      </c>
      <c r="B159" s="9" t="str">
        <f t="shared" si="13"/>
        <v>II</v>
      </c>
      <c r="C159" s="110">
        <f t="shared" si="14"/>
        <v>55090.303699999997</v>
      </c>
      <c r="D159" s="28" t="str">
        <f t="shared" si="15"/>
        <v>vis</v>
      </c>
      <c r="E159" s="128">
        <f>VLOOKUP(C159,Active!C$21:E$968,3,FALSE)</f>
        <v>19314.604047899342</v>
      </c>
      <c r="F159" s="9" t="s">
        <v>156</v>
      </c>
      <c r="G159" s="28" t="str">
        <f t="shared" si="16"/>
        <v>55090.3037</v>
      </c>
      <c r="H159" s="110">
        <f t="shared" si="17"/>
        <v>19314.5</v>
      </c>
      <c r="I159" s="129" t="s">
        <v>904</v>
      </c>
      <c r="J159" s="130" t="s">
        <v>905</v>
      </c>
      <c r="K159" s="129" t="s">
        <v>906</v>
      </c>
      <c r="L159" s="129" t="s">
        <v>907</v>
      </c>
      <c r="M159" s="130" t="s">
        <v>628</v>
      </c>
      <c r="N159" s="130" t="s">
        <v>156</v>
      </c>
      <c r="O159" s="131" t="s">
        <v>726</v>
      </c>
      <c r="P159" s="132" t="s">
        <v>908</v>
      </c>
    </row>
    <row r="160" spans="1:16" ht="12.75" customHeight="1" thickBot="1" x14ac:dyDescent="0.25">
      <c r="A160" s="110" t="str">
        <f t="shared" si="12"/>
        <v> JAAVSO 39;94 </v>
      </c>
      <c r="B160" s="9" t="str">
        <f t="shared" si="13"/>
        <v>I</v>
      </c>
      <c r="C160" s="110">
        <f t="shared" si="14"/>
        <v>55341.7523</v>
      </c>
      <c r="D160" s="28" t="str">
        <f t="shared" si="15"/>
        <v>vis</v>
      </c>
      <c r="E160" s="128">
        <f>VLOOKUP(C160,Active!C$21:E$968,3,FALSE)</f>
        <v>19746.111010052824</v>
      </c>
      <c r="F160" s="9" t="s">
        <v>156</v>
      </c>
      <c r="G160" s="28" t="str">
        <f t="shared" si="16"/>
        <v>55341.7523</v>
      </c>
      <c r="H160" s="110">
        <f t="shared" si="17"/>
        <v>19746</v>
      </c>
      <c r="I160" s="129" t="s">
        <v>921</v>
      </c>
      <c r="J160" s="130" t="s">
        <v>922</v>
      </c>
      <c r="K160" s="129">
        <v>19746</v>
      </c>
      <c r="L160" s="129" t="s">
        <v>923</v>
      </c>
      <c r="M160" s="130" t="s">
        <v>628</v>
      </c>
      <c r="N160" s="130" t="s">
        <v>629</v>
      </c>
      <c r="O160" s="131" t="s">
        <v>853</v>
      </c>
      <c r="P160" s="131" t="s">
        <v>924</v>
      </c>
    </row>
    <row r="161" spans="1:16" ht="12.75" customHeight="1" thickBot="1" x14ac:dyDescent="0.25">
      <c r="A161" s="110" t="str">
        <f t="shared" si="12"/>
        <v>IBVS 5988 </v>
      </c>
      <c r="B161" s="9" t="str">
        <f t="shared" si="13"/>
        <v>I</v>
      </c>
      <c r="C161" s="110">
        <f t="shared" si="14"/>
        <v>55346.414499999999</v>
      </c>
      <c r="D161" s="28" t="str">
        <f t="shared" si="15"/>
        <v>vis</v>
      </c>
      <c r="E161" s="128">
        <f>VLOOKUP(C161,Active!C$21:E$968,3,FALSE)</f>
        <v>19754.111737672512</v>
      </c>
      <c r="F161" s="9" t="s">
        <v>156</v>
      </c>
      <c r="G161" s="28" t="str">
        <f t="shared" si="16"/>
        <v>55346.4145</v>
      </c>
      <c r="H161" s="110">
        <f t="shared" si="17"/>
        <v>19754</v>
      </c>
      <c r="I161" s="129" t="s">
        <v>925</v>
      </c>
      <c r="J161" s="130" t="s">
        <v>926</v>
      </c>
      <c r="K161" s="129">
        <v>19754</v>
      </c>
      <c r="L161" s="129" t="s">
        <v>927</v>
      </c>
      <c r="M161" s="130" t="s">
        <v>628</v>
      </c>
      <c r="N161" s="130" t="s">
        <v>137</v>
      </c>
      <c r="O161" s="131" t="s">
        <v>928</v>
      </c>
      <c r="P161" s="132" t="s">
        <v>929</v>
      </c>
    </row>
    <row r="162" spans="1:16" ht="12.75" customHeight="1" thickBot="1" x14ac:dyDescent="0.25">
      <c r="A162" s="110" t="str">
        <f t="shared" si="12"/>
        <v> JAAVSO 39;94 </v>
      </c>
      <c r="B162" s="9" t="str">
        <f t="shared" si="13"/>
        <v>I</v>
      </c>
      <c r="C162" s="110">
        <f t="shared" si="14"/>
        <v>55355.737999999998</v>
      </c>
      <c r="D162" s="28" t="str">
        <f t="shared" si="15"/>
        <v>vis</v>
      </c>
      <c r="E162" s="128">
        <f>VLOOKUP(C162,Active!C$21:E$968,3,FALSE)</f>
        <v>19770.111648436134</v>
      </c>
      <c r="F162" s="9" t="s">
        <v>156</v>
      </c>
      <c r="G162" s="28" t="str">
        <f t="shared" si="16"/>
        <v>55355.7380</v>
      </c>
      <c r="H162" s="110">
        <f t="shared" si="17"/>
        <v>19770</v>
      </c>
      <c r="I162" s="129" t="s">
        <v>930</v>
      </c>
      <c r="J162" s="130" t="s">
        <v>931</v>
      </c>
      <c r="K162" s="129">
        <v>19770</v>
      </c>
      <c r="L162" s="129" t="s">
        <v>927</v>
      </c>
      <c r="M162" s="130" t="s">
        <v>628</v>
      </c>
      <c r="N162" s="130" t="s">
        <v>629</v>
      </c>
      <c r="O162" s="131" t="s">
        <v>853</v>
      </c>
      <c r="P162" s="131" t="s">
        <v>924</v>
      </c>
    </row>
    <row r="163" spans="1:16" ht="12.75" customHeight="1" thickBot="1" x14ac:dyDescent="0.25">
      <c r="A163" s="110" t="str">
        <f t="shared" si="12"/>
        <v>BAVM 214 </v>
      </c>
      <c r="B163" s="9" t="str">
        <f t="shared" si="13"/>
        <v>II</v>
      </c>
      <c r="C163" s="110">
        <f t="shared" si="14"/>
        <v>55376.428899999999</v>
      </c>
      <c r="D163" s="28" t="str">
        <f t="shared" si="15"/>
        <v>vis</v>
      </c>
      <c r="E163" s="128">
        <f>VLOOKUP(C163,Active!C$21:E$968,3,FALSE)</f>
        <v>19805.618974399458</v>
      </c>
      <c r="F163" s="9" t="s">
        <v>156</v>
      </c>
      <c r="G163" s="28" t="str">
        <f t="shared" si="16"/>
        <v>55376.4289</v>
      </c>
      <c r="H163" s="110">
        <f t="shared" si="17"/>
        <v>19805.5</v>
      </c>
      <c r="I163" s="129" t="s">
        <v>932</v>
      </c>
      <c r="J163" s="130" t="s">
        <v>933</v>
      </c>
      <c r="K163" s="129">
        <v>19805.5</v>
      </c>
      <c r="L163" s="129" t="s">
        <v>934</v>
      </c>
      <c r="M163" s="130" t="s">
        <v>628</v>
      </c>
      <c r="N163" s="130" t="s">
        <v>707</v>
      </c>
      <c r="O163" s="131" t="s">
        <v>634</v>
      </c>
      <c r="P163" s="132" t="s">
        <v>873</v>
      </c>
    </row>
    <row r="164" spans="1:16" ht="12.75" customHeight="1" thickBot="1" x14ac:dyDescent="0.25">
      <c r="A164" s="110" t="str">
        <f t="shared" si="12"/>
        <v> JAAVSO 39;94 </v>
      </c>
      <c r="B164" s="9" t="str">
        <f t="shared" si="13"/>
        <v>I</v>
      </c>
      <c r="C164" s="110">
        <f t="shared" si="14"/>
        <v>55404.687100000003</v>
      </c>
      <c r="D164" s="28" t="str">
        <f t="shared" si="15"/>
        <v>vis</v>
      </c>
      <c r="E164" s="128">
        <f>VLOOKUP(C164,Active!C$21:E$968,3,FALSE)</f>
        <v>19854.112424106188</v>
      </c>
      <c r="F164" s="9" t="s">
        <v>156</v>
      </c>
      <c r="G164" s="28" t="str">
        <f t="shared" si="16"/>
        <v>55404.6871</v>
      </c>
      <c r="H164" s="110">
        <f t="shared" si="17"/>
        <v>19854</v>
      </c>
      <c r="I164" s="129" t="s">
        <v>939</v>
      </c>
      <c r="J164" s="130" t="s">
        <v>940</v>
      </c>
      <c r="K164" s="129">
        <v>19854</v>
      </c>
      <c r="L164" s="129" t="s">
        <v>941</v>
      </c>
      <c r="M164" s="130" t="s">
        <v>628</v>
      </c>
      <c r="N164" s="130" t="s">
        <v>629</v>
      </c>
      <c r="O164" s="131" t="s">
        <v>853</v>
      </c>
      <c r="P164" s="131" t="s">
        <v>924</v>
      </c>
    </row>
    <row r="165" spans="1:16" ht="12.75" customHeight="1" thickBot="1" x14ac:dyDescent="0.25">
      <c r="A165" s="110" t="str">
        <f t="shared" si="12"/>
        <v> JAAVSO 39;94 </v>
      </c>
      <c r="B165" s="9" t="str">
        <f t="shared" si="13"/>
        <v>I</v>
      </c>
      <c r="C165" s="110">
        <f t="shared" si="14"/>
        <v>55414.5942</v>
      </c>
      <c r="D165" s="28" t="str">
        <f t="shared" si="15"/>
        <v>vis</v>
      </c>
      <c r="E165" s="128">
        <f>VLOOKUP(C165,Active!C$21:E$968,3,FALSE)</f>
        <v>19871.113841591705</v>
      </c>
      <c r="F165" s="9" t="s">
        <v>156</v>
      </c>
      <c r="G165" s="28" t="str">
        <f t="shared" si="16"/>
        <v>55414.5942</v>
      </c>
      <c r="H165" s="110">
        <f t="shared" si="17"/>
        <v>19871</v>
      </c>
      <c r="I165" s="129" t="s">
        <v>942</v>
      </c>
      <c r="J165" s="130" t="s">
        <v>943</v>
      </c>
      <c r="K165" s="129">
        <v>19871</v>
      </c>
      <c r="L165" s="129" t="s">
        <v>944</v>
      </c>
      <c r="M165" s="130" t="s">
        <v>628</v>
      </c>
      <c r="N165" s="130" t="s">
        <v>629</v>
      </c>
      <c r="O165" s="131" t="s">
        <v>853</v>
      </c>
      <c r="P165" s="131" t="s">
        <v>924</v>
      </c>
    </row>
    <row r="166" spans="1:16" ht="12.75" customHeight="1" thickBot="1" x14ac:dyDescent="0.25">
      <c r="A166" s="110" t="str">
        <f t="shared" si="12"/>
        <v> JAAVSO 39;94 </v>
      </c>
      <c r="B166" s="9" t="str">
        <f t="shared" si="13"/>
        <v>I</v>
      </c>
      <c r="C166" s="110">
        <f t="shared" si="14"/>
        <v>55439.652800000003</v>
      </c>
      <c r="D166" s="28" t="str">
        <f t="shared" si="15"/>
        <v>vis</v>
      </c>
      <c r="E166" s="128">
        <f>VLOOKUP(C166,Active!C$21:E$968,3,FALSE)</f>
        <v>19914.116508386513</v>
      </c>
      <c r="F166" s="9" t="s">
        <v>156</v>
      </c>
      <c r="G166" s="28" t="str">
        <f t="shared" si="16"/>
        <v>55439.6528</v>
      </c>
      <c r="H166" s="110">
        <f t="shared" si="17"/>
        <v>19914</v>
      </c>
      <c r="I166" s="129" t="s">
        <v>948</v>
      </c>
      <c r="J166" s="130" t="s">
        <v>949</v>
      </c>
      <c r="K166" s="129">
        <v>19914</v>
      </c>
      <c r="L166" s="129" t="s">
        <v>937</v>
      </c>
      <c r="M166" s="130" t="s">
        <v>628</v>
      </c>
      <c r="N166" s="130" t="s">
        <v>629</v>
      </c>
      <c r="O166" s="131" t="s">
        <v>853</v>
      </c>
      <c r="P166" s="131" t="s">
        <v>924</v>
      </c>
    </row>
    <row r="167" spans="1:16" ht="12.75" customHeight="1" thickBot="1" x14ac:dyDescent="0.25">
      <c r="A167" s="110" t="str">
        <f t="shared" si="12"/>
        <v>BAVM 220 </v>
      </c>
      <c r="B167" s="9" t="str">
        <f t="shared" si="13"/>
        <v>I</v>
      </c>
      <c r="C167" s="110">
        <f t="shared" si="14"/>
        <v>55483.358200000002</v>
      </c>
      <c r="D167" s="28" t="str">
        <f t="shared" si="15"/>
        <v>vis</v>
      </c>
      <c r="E167" s="128">
        <f>VLOOKUP(C167,Active!C$21:E$968,3,FALSE)</f>
        <v>19989.118653491725</v>
      </c>
      <c r="F167" s="9" t="s">
        <v>156</v>
      </c>
      <c r="G167" s="28" t="str">
        <f t="shared" si="16"/>
        <v>55483.3582</v>
      </c>
      <c r="H167" s="110">
        <f t="shared" si="17"/>
        <v>19989</v>
      </c>
      <c r="I167" s="129" t="s">
        <v>953</v>
      </c>
      <c r="J167" s="130" t="s">
        <v>954</v>
      </c>
      <c r="K167" s="129">
        <v>19989</v>
      </c>
      <c r="L167" s="129" t="s">
        <v>955</v>
      </c>
      <c r="M167" s="130" t="s">
        <v>628</v>
      </c>
      <c r="N167" s="130" t="s">
        <v>707</v>
      </c>
      <c r="O167" s="131" t="s">
        <v>956</v>
      </c>
      <c r="P167" s="132" t="s">
        <v>957</v>
      </c>
    </row>
    <row r="168" spans="1:16" ht="12.75" customHeight="1" thickBot="1" x14ac:dyDescent="0.25">
      <c r="A168" s="110" t="str">
        <f t="shared" si="12"/>
        <v>BAVM 220 </v>
      </c>
      <c r="B168" s="9" t="str">
        <f t="shared" si="13"/>
        <v>I</v>
      </c>
      <c r="C168" s="110">
        <f t="shared" si="14"/>
        <v>55741.508900000001</v>
      </c>
      <c r="D168" s="28" t="str">
        <f t="shared" si="15"/>
        <v>vis</v>
      </c>
      <c r="E168" s="128">
        <f>VLOOKUP(C168,Active!C$21:E$968,3,FALSE)</f>
        <v>20432.126983364287</v>
      </c>
      <c r="F168" s="9" t="s">
        <v>156</v>
      </c>
      <c r="G168" s="28" t="str">
        <f t="shared" si="16"/>
        <v>55741.5089</v>
      </c>
      <c r="H168" s="110">
        <f t="shared" si="17"/>
        <v>20432</v>
      </c>
      <c r="I168" s="129" t="s">
        <v>967</v>
      </c>
      <c r="J168" s="130" t="s">
        <v>968</v>
      </c>
      <c r="K168" s="129">
        <v>20432</v>
      </c>
      <c r="L168" s="129" t="s">
        <v>969</v>
      </c>
      <c r="M168" s="130" t="s">
        <v>628</v>
      </c>
      <c r="N168" s="130" t="s">
        <v>707</v>
      </c>
      <c r="O168" s="131" t="s">
        <v>634</v>
      </c>
      <c r="P168" s="132" t="s">
        <v>957</v>
      </c>
    </row>
    <row r="169" spans="1:16" ht="12.75" customHeight="1" thickBot="1" x14ac:dyDescent="0.25">
      <c r="A169" s="110" t="str">
        <f t="shared" si="12"/>
        <v>BAVM 220 </v>
      </c>
      <c r="B169" s="9" t="str">
        <f t="shared" si="13"/>
        <v>I</v>
      </c>
      <c r="C169" s="110">
        <f t="shared" si="14"/>
        <v>55776.472399999999</v>
      </c>
      <c r="D169" s="28" t="str">
        <f t="shared" si="15"/>
        <v>vis</v>
      </c>
      <c r="E169" s="128">
        <f>VLOOKUP(C169,Active!C$21:E$968,3,FALSE)</f>
        <v>20492.127292259433</v>
      </c>
      <c r="F169" s="9" t="s">
        <v>156</v>
      </c>
      <c r="G169" s="28" t="str">
        <f t="shared" si="16"/>
        <v>55776.4724</v>
      </c>
      <c r="H169" s="110">
        <f t="shared" si="17"/>
        <v>20492</v>
      </c>
      <c r="I169" s="129" t="s">
        <v>976</v>
      </c>
      <c r="J169" s="130" t="s">
        <v>977</v>
      </c>
      <c r="K169" s="129">
        <v>20492</v>
      </c>
      <c r="L169" s="129" t="s">
        <v>978</v>
      </c>
      <c r="M169" s="130" t="s">
        <v>628</v>
      </c>
      <c r="N169" s="130" t="s">
        <v>707</v>
      </c>
      <c r="O169" s="131" t="s">
        <v>634</v>
      </c>
      <c r="P169" s="132" t="s">
        <v>957</v>
      </c>
    </row>
    <row r="170" spans="1:16" ht="12.75" customHeight="1" thickBot="1" x14ac:dyDescent="0.25">
      <c r="A170" s="110" t="str">
        <f t="shared" si="12"/>
        <v>OEJV 0160 </v>
      </c>
      <c r="B170" s="9" t="str">
        <f t="shared" si="13"/>
        <v>I</v>
      </c>
      <c r="C170" s="110">
        <f t="shared" si="14"/>
        <v>55800.363499999999</v>
      </c>
      <c r="D170" s="28" t="str">
        <f t="shared" si="15"/>
        <v>vis</v>
      </c>
      <c r="E170" s="128">
        <f>VLOOKUP(C170,Active!C$21:E$968,3,FALSE)</f>
        <v>20533.126430785182</v>
      </c>
      <c r="F170" s="9" t="s">
        <v>156</v>
      </c>
      <c r="G170" s="28" t="str">
        <f t="shared" si="16"/>
        <v>55800.3635</v>
      </c>
      <c r="H170" s="110">
        <f t="shared" si="17"/>
        <v>20533</v>
      </c>
      <c r="I170" s="129" t="s">
        <v>986</v>
      </c>
      <c r="J170" s="130" t="s">
        <v>987</v>
      </c>
      <c r="K170" s="129">
        <v>20533</v>
      </c>
      <c r="L170" s="129" t="s">
        <v>988</v>
      </c>
      <c r="M170" s="130" t="s">
        <v>628</v>
      </c>
      <c r="N170" s="130" t="s">
        <v>156</v>
      </c>
      <c r="O170" s="131" t="s">
        <v>743</v>
      </c>
      <c r="P170" s="132" t="s">
        <v>989</v>
      </c>
    </row>
    <row r="171" spans="1:16" ht="12.75" customHeight="1" thickBot="1" x14ac:dyDescent="0.25">
      <c r="A171" s="110" t="str">
        <f t="shared" si="12"/>
        <v>OEJV 0160 </v>
      </c>
      <c r="B171" s="9" t="str">
        <f t="shared" si="13"/>
        <v>I</v>
      </c>
      <c r="C171" s="110">
        <f t="shared" si="14"/>
        <v>55800.364399999999</v>
      </c>
      <c r="D171" s="28" t="str">
        <f t="shared" si="15"/>
        <v>vis</v>
      </c>
      <c r="E171" s="128">
        <f>VLOOKUP(C171,Active!C$21:E$968,3,FALSE)</f>
        <v>20533.127975260933</v>
      </c>
      <c r="F171" s="9" t="s">
        <v>156</v>
      </c>
      <c r="G171" s="28" t="str">
        <f t="shared" si="16"/>
        <v>55800.3644</v>
      </c>
      <c r="H171" s="110">
        <f t="shared" si="17"/>
        <v>20533</v>
      </c>
      <c r="I171" s="129" t="s">
        <v>990</v>
      </c>
      <c r="J171" s="130" t="s">
        <v>991</v>
      </c>
      <c r="K171" s="129">
        <v>20533</v>
      </c>
      <c r="L171" s="129" t="s">
        <v>992</v>
      </c>
      <c r="M171" s="130" t="s">
        <v>628</v>
      </c>
      <c r="N171" s="130" t="s">
        <v>137</v>
      </c>
      <c r="O171" s="131" t="s">
        <v>743</v>
      </c>
      <c r="P171" s="132" t="s">
        <v>989</v>
      </c>
    </row>
    <row r="172" spans="1:16" ht="12.75" customHeight="1" thickBot="1" x14ac:dyDescent="0.25">
      <c r="A172" s="110" t="str">
        <f t="shared" si="12"/>
        <v>OEJV 0160 </v>
      </c>
      <c r="B172" s="9" t="str">
        <f t="shared" si="13"/>
        <v>I</v>
      </c>
      <c r="C172" s="110">
        <f t="shared" si="14"/>
        <v>55800.364600000001</v>
      </c>
      <c r="D172" s="28" t="str">
        <f t="shared" si="15"/>
        <v>vis</v>
      </c>
      <c r="E172" s="128">
        <f>VLOOKUP(C172,Active!C$21:E$968,3,FALSE)</f>
        <v>20533.128318477771</v>
      </c>
      <c r="F172" s="9" t="s">
        <v>156</v>
      </c>
      <c r="G172" s="28" t="str">
        <f t="shared" si="16"/>
        <v>55800.3646</v>
      </c>
      <c r="H172" s="110">
        <f t="shared" si="17"/>
        <v>20533</v>
      </c>
      <c r="I172" s="129" t="s">
        <v>993</v>
      </c>
      <c r="J172" s="130" t="s">
        <v>994</v>
      </c>
      <c r="K172" s="129">
        <v>20533</v>
      </c>
      <c r="L172" s="129" t="s">
        <v>995</v>
      </c>
      <c r="M172" s="130" t="s">
        <v>628</v>
      </c>
      <c r="N172" s="130" t="s">
        <v>57</v>
      </c>
      <c r="O172" s="131" t="s">
        <v>743</v>
      </c>
      <c r="P172" s="132" t="s">
        <v>989</v>
      </c>
    </row>
    <row r="173" spans="1:16" ht="12.75" customHeight="1" thickBot="1" x14ac:dyDescent="0.25">
      <c r="A173" s="110" t="str">
        <f t="shared" si="12"/>
        <v> JAAVSO 40;975 </v>
      </c>
      <c r="B173" s="9" t="str">
        <f t="shared" si="13"/>
        <v>I</v>
      </c>
      <c r="C173" s="110">
        <f t="shared" si="14"/>
        <v>55812.6005</v>
      </c>
      <c r="D173" s="28" t="str">
        <f t="shared" si="15"/>
        <v>vis</v>
      </c>
      <c r="E173" s="128">
        <f>VLOOKUP(C173,Active!C$21:E$968,3,FALSE)</f>
        <v>20554.126152779547</v>
      </c>
      <c r="F173" s="9" t="s">
        <v>156</v>
      </c>
      <c r="G173" s="28" t="str">
        <f t="shared" si="16"/>
        <v>55812.6005</v>
      </c>
      <c r="H173" s="110">
        <f t="shared" si="17"/>
        <v>20554</v>
      </c>
      <c r="I173" s="129" t="s">
        <v>999</v>
      </c>
      <c r="J173" s="130" t="s">
        <v>1000</v>
      </c>
      <c r="K173" s="129">
        <v>20554</v>
      </c>
      <c r="L173" s="129" t="s">
        <v>1001</v>
      </c>
      <c r="M173" s="130" t="s">
        <v>628</v>
      </c>
      <c r="N173" s="130" t="s">
        <v>156</v>
      </c>
      <c r="O173" s="131" t="s">
        <v>1002</v>
      </c>
      <c r="P173" s="131" t="s">
        <v>1003</v>
      </c>
    </row>
    <row r="174" spans="1:16" ht="12.75" customHeight="1" thickBot="1" x14ac:dyDescent="0.25">
      <c r="A174" s="110" t="str">
        <f t="shared" si="12"/>
        <v>BAVM 231 </v>
      </c>
      <c r="B174" s="9" t="str">
        <f t="shared" si="13"/>
        <v>II</v>
      </c>
      <c r="C174" s="110">
        <f t="shared" si="14"/>
        <v>56074.531300000002</v>
      </c>
      <c r="D174" s="28" t="str">
        <f t="shared" si="15"/>
        <v>vis</v>
      </c>
      <c r="E174" s="128">
        <f>VLOOKUP(C174,Active!C$21:E$968,3,FALSE)</f>
        <v>21003.621452425006</v>
      </c>
      <c r="F174" s="9" t="s">
        <v>156</v>
      </c>
      <c r="G174" s="28" t="str">
        <f t="shared" si="16"/>
        <v>56074.5313</v>
      </c>
      <c r="H174" s="110">
        <f t="shared" si="17"/>
        <v>21003.5</v>
      </c>
      <c r="I174" s="129" t="s">
        <v>1006</v>
      </c>
      <c r="J174" s="130" t="s">
        <v>1007</v>
      </c>
      <c r="K174" s="129">
        <v>21003.5</v>
      </c>
      <c r="L174" s="129" t="s">
        <v>960</v>
      </c>
      <c r="M174" s="130" t="s">
        <v>628</v>
      </c>
      <c r="N174" s="130" t="s">
        <v>1008</v>
      </c>
      <c r="O174" s="131" t="s">
        <v>634</v>
      </c>
      <c r="P174" s="132" t="s">
        <v>1009</v>
      </c>
    </row>
    <row r="175" spans="1:16" ht="12.75" customHeight="1" thickBot="1" x14ac:dyDescent="0.25">
      <c r="A175" s="110" t="str">
        <f t="shared" si="12"/>
        <v>BAVM 231 </v>
      </c>
      <c r="B175" s="9" t="str">
        <f t="shared" si="13"/>
        <v>I</v>
      </c>
      <c r="C175" s="110">
        <f t="shared" si="14"/>
        <v>56093.467400000001</v>
      </c>
      <c r="D175" s="28" t="str">
        <f t="shared" si="15"/>
        <v>vis</v>
      </c>
      <c r="E175" s="128">
        <f>VLOOKUP(C175,Active!C$21:E$968,3,FALSE)</f>
        <v>21036.117393885943</v>
      </c>
      <c r="F175" s="9" t="s">
        <v>156</v>
      </c>
      <c r="G175" s="28" t="str">
        <f t="shared" si="16"/>
        <v>56093.4674</v>
      </c>
      <c r="H175" s="110">
        <f t="shared" si="17"/>
        <v>21036</v>
      </c>
      <c r="I175" s="129" t="s">
        <v>1010</v>
      </c>
      <c r="J175" s="130" t="s">
        <v>1011</v>
      </c>
      <c r="K175" s="129" t="s">
        <v>1012</v>
      </c>
      <c r="L175" s="129" t="s">
        <v>1013</v>
      </c>
      <c r="M175" s="130" t="s">
        <v>628</v>
      </c>
      <c r="N175" s="130" t="s">
        <v>1008</v>
      </c>
      <c r="O175" s="131" t="s">
        <v>956</v>
      </c>
      <c r="P175" s="132" t="s">
        <v>1009</v>
      </c>
    </row>
    <row r="176" spans="1:16" ht="12.75" customHeight="1" thickBot="1" x14ac:dyDescent="0.25">
      <c r="A176" s="110" t="str">
        <f t="shared" si="12"/>
        <v>BAVM 231 </v>
      </c>
      <c r="B176" s="9" t="str">
        <f t="shared" si="13"/>
        <v>II</v>
      </c>
      <c r="C176" s="110">
        <f t="shared" si="14"/>
        <v>56179.425799999997</v>
      </c>
      <c r="D176" s="28" t="str">
        <f t="shared" si="15"/>
        <v>vis</v>
      </c>
      <c r="E176" s="128">
        <f>VLOOKUP(C176,Active!C$21:E$968,3,FALSE)</f>
        <v>21183.629243447132</v>
      </c>
      <c r="F176" s="9" t="s">
        <v>156</v>
      </c>
      <c r="G176" s="28" t="str">
        <f t="shared" si="16"/>
        <v>56179.4258</v>
      </c>
      <c r="H176" s="110">
        <f t="shared" si="17"/>
        <v>21183.5</v>
      </c>
      <c r="I176" s="129" t="s">
        <v>1014</v>
      </c>
      <c r="J176" s="130" t="s">
        <v>1015</v>
      </c>
      <c r="K176" s="129" t="s">
        <v>1016</v>
      </c>
      <c r="L176" s="129" t="s">
        <v>1017</v>
      </c>
      <c r="M176" s="130" t="s">
        <v>628</v>
      </c>
      <c r="N176" s="130" t="s">
        <v>156</v>
      </c>
      <c r="O176" s="131" t="s">
        <v>576</v>
      </c>
      <c r="P176" s="132" t="s">
        <v>1009</v>
      </c>
    </row>
    <row r="177" spans="1:16" ht="12.75" customHeight="1" thickBot="1" x14ac:dyDescent="0.25">
      <c r="A177" s="110" t="str">
        <f t="shared" si="12"/>
        <v>OEJV 0160 </v>
      </c>
      <c r="B177" s="9" t="str">
        <f t="shared" si="13"/>
        <v>I</v>
      </c>
      <c r="C177" s="110">
        <f t="shared" si="14"/>
        <v>56508.370419999999</v>
      </c>
      <c r="D177" s="28" t="str">
        <f t="shared" si="15"/>
        <v>vis</v>
      </c>
      <c r="E177" s="128">
        <f>VLOOKUP(C177,Active!C$21:E$968,3,FALSE)</f>
        <v>21748.125898799088</v>
      </c>
      <c r="F177" s="9" t="s">
        <v>156</v>
      </c>
      <c r="G177" s="28" t="str">
        <f t="shared" si="16"/>
        <v>56508.37042</v>
      </c>
      <c r="H177" s="110">
        <f t="shared" si="17"/>
        <v>21748</v>
      </c>
      <c r="I177" s="129" t="s">
        <v>1023</v>
      </c>
      <c r="J177" s="130" t="s">
        <v>1024</v>
      </c>
      <c r="K177" s="129" t="s">
        <v>1025</v>
      </c>
      <c r="L177" s="129" t="s">
        <v>1026</v>
      </c>
      <c r="M177" s="130" t="s">
        <v>628</v>
      </c>
      <c r="N177" s="130" t="s">
        <v>156</v>
      </c>
      <c r="O177" s="131" t="s">
        <v>1027</v>
      </c>
      <c r="P177" s="132" t="s">
        <v>989</v>
      </c>
    </row>
    <row r="178" spans="1:16" ht="12.75" customHeight="1" thickBot="1" x14ac:dyDescent="0.25">
      <c r="A178" s="110" t="str">
        <f t="shared" si="12"/>
        <v>OEJV 0160 </v>
      </c>
      <c r="B178" s="9" t="str">
        <f t="shared" si="13"/>
        <v>I</v>
      </c>
      <c r="C178" s="110">
        <f t="shared" si="14"/>
        <v>56508.370710000003</v>
      </c>
      <c r="D178" s="28" t="str">
        <f t="shared" si="15"/>
        <v>vis</v>
      </c>
      <c r="E178" s="128">
        <f>VLOOKUP(C178,Active!C$21:E$968,3,FALSE)</f>
        <v>21748.126396463504</v>
      </c>
      <c r="F178" s="9" t="s">
        <v>156</v>
      </c>
      <c r="G178" s="28" t="str">
        <f t="shared" si="16"/>
        <v>56508.37071</v>
      </c>
      <c r="H178" s="110">
        <f t="shared" si="17"/>
        <v>21748</v>
      </c>
      <c r="I178" s="129" t="s">
        <v>1028</v>
      </c>
      <c r="J178" s="130" t="s">
        <v>1024</v>
      </c>
      <c r="K178" s="129" t="s">
        <v>1025</v>
      </c>
      <c r="L178" s="129" t="s">
        <v>1029</v>
      </c>
      <c r="M178" s="130" t="s">
        <v>628</v>
      </c>
      <c r="N178" s="130" t="s">
        <v>137</v>
      </c>
      <c r="O178" s="131" t="s">
        <v>1027</v>
      </c>
      <c r="P178" s="132" t="s">
        <v>989</v>
      </c>
    </row>
    <row r="179" spans="1:16" ht="12.75" customHeight="1" thickBot="1" x14ac:dyDescent="0.25">
      <c r="A179" s="110" t="str">
        <f t="shared" si="12"/>
        <v>OEJV 0160 </v>
      </c>
      <c r="B179" s="9" t="str">
        <f t="shared" si="13"/>
        <v>I</v>
      </c>
      <c r="C179" s="110">
        <f t="shared" si="14"/>
        <v>56508.371019999999</v>
      </c>
      <c r="D179" s="28" t="str">
        <f t="shared" si="15"/>
        <v>vis</v>
      </c>
      <c r="E179" s="128">
        <f>VLOOKUP(C179,Active!C$21:E$968,3,FALSE)</f>
        <v>21748.12692844959</v>
      </c>
      <c r="F179" s="9" t="s">
        <v>156</v>
      </c>
      <c r="G179" s="28" t="str">
        <f t="shared" si="16"/>
        <v>56508.37102</v>
      </c>
      <c r="H179" s="110">
        <f t="shared" si="17"/>
        <v>21748</v>
      </c>
      <c r="I179" s="129" t="s">
        <v>1030</v>
      </c>
      <c r="J179" s="130" t="s">
        <v>1031</v>
      </c>
      <c r="K179" s="129" t="s">
        <v>1025</v>
      </c>
      <c r="L179" s="129" t="s">
        <v>1032</v>
      </c>
      <c r="M179" s="130" t="s">
        <v>628</v>
      </c>
      <c r="N179" s="130" t="s">
        <v>57</v>
      </c>
      <c r="O179" s="131" t="s">
        <v>1027</v>
      </c>
      <c r="P179" s="132" t="s">
        <v>989</v>
      </c>
    </row>
    <row r="180" spans="1:16" ht="12.75" customHeight="1" thickBot="1" x14ac:dyDescent="0.25">
      <c r="A180" s="110" t="str">
        <f t="shared" si="12"/>
        <v> JAAVSO 41;328 </v>
      </c>
      <c r="B180" s="9" t="str">
        <f t="shared" si="13"/>
        <v>I</v>
      </c>
      <c r="C180" s="110">
        <f t="shared" si="14"/>
        <v>56541.5867</v>
      </c>
      <c r="D180" s="28" t="str">
        <f t="shared" si="15"/>
        <v>vis</v>
      </c>
      <c r="E180" s="128">
        <f>VLOOKUP(C180,Active!C$21:E$968,3,FALSE)</f>
        <v>21805.127831109865</v>
      </c>
      <c r="F180" s="9" t="s">
        <v>156</v>
      </c>
      <c r="G180" s="28" t="str">
        <f t="shared" si="16"/>
        <v>56541.5867</v>
      </c>
      <c r="H180" s="110">
        <f t="shared" si="17"/>
        <v>21805</v>
      </c>
      <c r="I180" s="129" t="s">
        <v>1033</v>
      </c>
      <c r="J180" s="130" t="s">
        <v>1034</v>
      </c>
      <c r="K180" s="129" t="s">
        <v>1035</v>
      </c>
      <c r="L180" s="129" t="s">
        <v>1036</v>
      </c>
      <c r="M180" s="130" t="s">
        <v>628</v>
      </c>
      <c r="N180" s="130" t="s">
        <v>156</v>
      </c>
      <c r="O180" s="131" t="s">
        <v>853</v>
      </c>
      <c r="P180" s="131" t="s">
        <v>700</v>
      </c>
    </row>
    <row r="181" spans="1:16" ht="12.75" customHeight="1" thickBot="1" x14ac:dyDescent="0.25">
      <c r="A181" s="110" t="str">
        <f t="shared" si="12"/>
        <v> JAAVSO 41;328 </v>
      </c>
      <c r="B181" s="9" t="str">
        <f t="shared" si="13"/>
        <v>I</v>
      </c>
      <c r="C181" s="110">
        <f t="shared" si="14"/>
        <v>56555.573299999996</v>
      </c>
      <c r="D181" s="28" t="str">
        <f t="shared" si="15"/>
        <v>vis</v>
      </c>
      <c r="E181" s="128">
        <f>VLOOKUP(C181,Active!C$21:E$968,3,FALSE)</f>
        <v>21829.130013968923</v>
      </c>
      <c r="F181" s="9" t="s">
        <v>156</v>
      </c>
      <c r="G181" s="28" t="str">
        <f t="shared" si="16"/>
        <v>56555.5733</v>
      </c>
      <c r="H181" s="110">
        <f t="shared" si="17"/>
        <v>21829</v>
      </c>
      <c r="I181" s="129" t="s">
        <v>1037</v>
      </c>
      <c r="J181" s="130" t="s">
        <v>1038</v>
      </c>
      <c r="K181" s="129" t="s">
        <v>1039</v>
      </c>
      <c r="L181" s="129" t="s">
        <v>1040</v>
      </c>
      <c r="M181" s="130" t="s">
        <v>628</v>
      </c>
      <c r="N181" s="130" t="s">
        <v>156</v>
      </c>
      <c r="O181" s="131" t="s">
        <v>853</v>
      </c>
      <c r="P181" s="131" t="s">
        <v>700</v>
      </c>
    </row>
    <row r="182" spans="1:16" ht="12.75" customHeight="1" thickBot="1" x14ac:dyDescent="0.25">
      <c r="A182" s="110" t="str">
        <f t="shared" si="12"/>
        <v> AOEB 9 </v>
      </c>
      <c r="B182" s="9" t="str">
        <f t="shared" si="13"/>
        <v>I</v>
      </c>
      <c r="C182" s="110">
        <f t="shared" si="14"/>
        <v>43219.9</v>
      </c>
      <c r="D182" s="28" t="str">
        <f t="shared" si="15"/>
        <v>vis</v>
      </c>
      <c r="E182" s="128">
        <f>VLOOKUP(C182,Active!C$21:E$968,3,FALSE)</f>
        <v>-1056.0078390724852</v>
      </c>
      <c r="F182" s="9" t="str">
        <f>LEFT(M182,1)</f>
        <v>V</v>
      </c>
      <c r="G182" s="28" t="str">
        <f t="shared" si="16"/>
        <v>43219.900</v>
      </c>
      <c r="H182" s="110">
        <f t="shared" si="17"/>
        <v>-1056</v>
      </c>
      <c r="I182" s="129" t="s">
        <v>494</v>
      </c>
      <c r="J182" s="130" t="s">
        <v>495</v>
      </c>
      <c r="K182" s="129">
        <v>-1056</v>
      </c>
      <c r="L182" s="129" t="s">
        <v>323</v>
      </c>
      <c r="M182" s="130" t="s">
        <v>271</v>
      </c>
      <c r="N182" s="130"/>
      <c r="O182" s="131" t="s">
        <v>496</v>
      </c>
      <c r="P182" s="131" t="s">
        <v>497</v>
      </c>
    </row>
    <row r="183" spans="1:16" ht="12.75" customHeight="1" thickBot="1" x14ac:dyDescent="0.25">
      <c r="A183" s="110" t="str">
        <f t="shared" si="12"/>
        <v> AOEB 9 </v>
      </c>
      <c r="B183" s="9" t="str">
        <f t="shared" si="13"/>
        <v>I</v>
      </c>
      <c r="C183" s="110">
        <f t="shared" si="14"/>
        <v>43380.705000000002</v>
      </c>
      <c r="D183" s="28" t="str">
        <f t="shared" si="15"/>
        <v>vis</v>
      </c>
      <c r="E183" s="128">
        <f>VLOOKUP(C183,Active!C$21:E$968,3,FALSE)</f>
        <v>-780.05292403581211</v>
      </c>
      <c r="F183" s="9" t="s">
        <v>156</v>
      </c>
      <c r="G183" s="28" t="str">
        <f t="shared" si="16"/>
        <v>43380.705</v>
      </c>
      <c r="H183" s="110">
        <f t="shared" si="17"/>
        <v>-780</v>
      </c>
      <c r="I183" s="129" t="s">
        <v>498</v>
      </c>
      <c r="J183" s="130" t="s">
        <v>499</v>
      </c>
      <c r="K183" s="129">
        <v>-780</v>
      </c>
      <c r="L183" s="129" t="s">
        <v>449</v>
      </c>
      <c r="M183" s="130" t="s">
        <v>271</v>
      </c>
      <c r="N183" s="130"/>
      <c r="O183" s="131" t="s">
        <v>496</v>
      </c>
      <c r="P183" s="131" t="s">
        <v>497</v>
      </c>
    </row>
    <row r="184" spans="1:16" ht="12.75" customHeight="1" thickBot="1" x14ac:dyDescent="0.25">
      <c r="A184" s="110" t="str">
        <f t="shared" si="12"/>
        <v> AOEB 9 </v>
      </c>
      <c r="B184" s="9" t="str">
        <f t="shared" si="13"/>
        <v>I</v>
      </c>
      <c r="C184" s="110">
        <f t="shared" si="14"/>
        <v>43690.73</v>
      </c>
      <c r="D184" s="28" t="str">
        <f t="shared" si="15"/>
        <v>vis</v>
      </c>
      <c r="E184" s="128">
        <f>VLOOKUP(C184,Active!C$21:E$968,3,FALSE)</f>
        <v>-248.02392907766483</v>
      </c>
      <c r="F184" s="9" t="s">
        <v>156</v>
      </c>
      <c r="G184" s="28" t="str">
        <f t="shared" si="16"/>
        <v>43690.730</v>
      </c>
      <c r="H184" s="110">
        <f t="shared" si="17"/>
        <v>-248</v>
      </c>
      <c r="I184" s="129" t="s">
        <v>504</v>
      </c>
      <c r="J184" s="130" t="s">
        <v>505</v>
      </c>
      <c r="K184" s="129">
        <v>-248</v>
      </c>
      <c r="L184" s="129" t="s">
        <v>502</v>
      </c>
      <c r="M184" s="130" t="s">
        <v>271</v>
      </c>
      <c r="N184" s="130"/>
      <c r="O184" s="131" t="s">
        <v>506</v>
      </c>
      <c r="P184" s="131" t="s">
        <v>497</v>
      </c>
    </row>
    <row r="185" spans="1:16" ht="12.75" customHeight="1" thickBot="1" x14ac:dyDescent="0.25">
      <c r="A185" s="110" t="str">
        <f t="shared" si="12"/>
        <v> AOEB 9 </v>
      </c>
      <c r="B185" s="9" t="str">
        <f t="shared" si="13"/>
        <v>I</v>
      </c>
      <c r="C185" s="110">
        <f t="shared" si="14"/>
        <v>43820.663</v>
      </c>
      <c r="D185" s="28" t="str">
        <f t="shared" si="15"/>
        <v>vis</v>
      </c>
      <c r="E185" s="128">
        <f>VLOOKUP(C185,Active!C$21:E$968,3,FALSE)</f>
        <v>-25.047964552561481</v>
      </c>
      <c r="F185" s="9" t="s">
        <v>156</v>
      </c>
      <c r="G185" s="28" t="str">
        <f t="shared" si="16"/>
        <v>43820.663</v>
      </c>
      <c r="H185" s="110">
        <f t="shared" si="17"/>
        <v>-25</v>
      </c>
      <c r="I185" s="129" t="s">
        <v>517</v>
      </c>
      <c r="J185" s="130" t="s">
        <v>518</v>
      </c>
      <c r="K185" s="129">
        <v>-25</v>
      </c>
      <c r="L185" s="129" t="s">
        <v>519</v>
      </c>
      <c r="M185" s="130" t="s">
        <v>271</v>
      </c>
      <c r="N185" s="130"/>
      <c r="O185" s="131" t="s">
        <v>496</v>
      </c>
      <c r="P185" s="131" t="s">
        <v>497</v>
      </c>
    </row>
    <row r="186" spans="1:16" ht="12.75" customHeight="1" thickBot="1" x14ac:dyDescent="0.25">
      <c r="A186" s="110" t="str">
        <f t="shared" si="12"/>
        <v> AOEB 9 </v>
      </c>
      <c r="B186" s="9" t="str">
        <f t="shared" si="13"/>
        <v>I</v>
      </c>
      <c r="C186" s="110">
        <f t="shared" si="14"/>
        <v>44046.767999999996</v>
      </c>
      <c r="D186" s="28" t="str">
        <f t="shared" si="15"/>
        <v>vis</v>
      </c>
      <c r="E186" s="128">
        <f>VLOOKUP(C186,Active!C$21:E$968,3,FALSE)</f>
        <v>362.96724681751886</v>
      </c>
      <c r="F186" s="9" t="s">
        <v>156</v>
      </c>
      <c r="G186" s="28" t="str">
        <f t="shared" si="16"/>
        <v>44046.768</v>
      </c>
      <c r="H186" s="110">
        <f t="shared" si="17"/>
        <v>363</v>
      </c>
      <c r="I186" s="129" t="s">
        <v>524</v>
      </c>
      <c r="J186" s="130" t="s">
        <v>525</v>
      </c>
      <c r="K186" s="129">
        <v>363</v>
      </c>
      <c r="L186" s="129" t="s">
        <v>388</v>
      </c>
      <c r="M186" s="130" t="s">
        <v>271</v>
      </c>
      <c r="N186" s="130"/>
      <c r="O186" s="131" t="s">
        <v>496</v>
      </c>
      <c r="P186" s="131" t="s">
        <v>497</v>
      </c>
    </row>
    <row r="187" spans="1:16" ht="12.75" customHeight="1" thickBot="1" x14ac:dyDescent="0.25">
      <c r="A187" s="110" t="str">
        <f t="shared" si="12"/>
        <v> AOEB 9 </v>
      </c>
      <c r="B187" s="9" t="str">
        <f t="shared" si="13"/>
        <v>I</v>
      </c>
      <c r="C187" s="110">
        <f t="shared" si="14"/>
        <v>44817.713000000003</v>
      </c>
      <c r="D187" s="28" t="str">
        <f t="shared" si="15"/>
        <v>vis</v>
      </c>
      <c r="E187" s="128">
        <f>VLOOKUP(C187,Active!C$21:E$968,3,FALSE)</f>
        <v>1685.9737576408738</v>
      </c>
      <c r="F187" s="9" t="s">
        <v>156</v>
      </c>
      <c r="G187" s="28" t="str">
        <f t="shared" si="16"/>
        <v>44817.713</v>
      </c>
      <c r="H187" s="110">
        <f t="shared" si="17"/>
        <v>1686</v>
      </c>
      <c r="I187" s="129" t="s">
        <v>533</v>
      </c>
      <c r="J187" s="130" t="s">
        <v>534</v>
      </c>
      <c r="K187" s="129">
        <v>1686</v>
      </c>
      <c r="L187" s="129" t="s">
        <v>535</v>
      </c>
      <c r="M187" s="130" t="s">
        <v>271</v>
      </c>
      <c r="N187" s="130"/>
      <c r="O187" s="131" t="s">
        <v>496</v>
      </c>
      <c r="P187" s="131" t="s">
        <v>497</v>
      </c>
    </row>
    <row r="188" spans="1:16" ht="12.75" customHeight="1" thickBot="1" x14ac:dyDescent="0.25">
      <c r="A188" s="110" t="str">
        <f t="shared" si="12"/>
        <v> AOEB 9 </v>
      </c>
      <c r="B188" s="9" t="str">
        <f t="shared" si="13"/>
        <v>I</v>
      </c>
      <c r="C188" s="110">
        <f t="shared" si="14"/>
        <v>44915.610999999997</v>
      </c>
      <c r="D188" s="28" t="str">
        <f t="shared" si="15"/>
        <v>vis</v>
      </c>
      <c r="E188" s="128">
        <f>VLOOKUP(C188,Active!C$21:E$968,3,FALSE)</f>
        <v>1853.9749657641191</v>
      </c>
      <c r="F188" s="9" t="s">
        <v>156</v>
      </c>
      <c r="G188" s="28" t="str">
        <f t="shared" si="16"/>
        <v>44915.611</v>
      </c>
      <c r="H188" s="110">
        <f t="shared" si="17"/>
        <v>1854</v>
      </c>
      <c r="I188" s="129" t="s">
        <v>536</v>
      </c>
      <c r="J188" s="130" t="s">
        <v>537</v>
      </c>
      <c r="K188" s="129">
        <v>1854</v>
      </c>
      <c r="L188" s="129" t="s">
        <v>535</v>
      </c>
      <c r="M188" s="130" t="s">
        <v>271</v>
      </c>
      <c r="N188" s="130"/>
      <c r="O188" s="131" t="s">
        <v>496</v>
      </c>
      <c r="P188" s="131" t="s">
        <v>497</v>
      </c>
    </row>
    <row r="189" spans="1:16" ht="13.5" thickBot="1" x14ac:dyDescent="0.25">
      <c r="A189" s="110" t="str">
        <f t="shared" si="12"/>
        <v> AOEB 9 </v>
      </c>
      <c r="B189" s="9" t="str">
        <f t="shared" si="13"/>
        <v>I</v>
      </c>
      <c r="C189" s="110">
        <f t="shared" si="14"/>
        <v>45131.792000000001</v>
      </c>
      <c r="D189" s="28" t="str">
        <f t="shared" si="15"/>
        <v>vis</v>
      </c>
      <c r="E189" s="128">
        <f>VLOOKUP(C189,Active!C$21:E$968,3,FALSE)</f>
        <v>2224.9597578262074</v>
      </c>
      <c r="F189" s="9" t="s">
        <v>156</v>
      </c>
      <c r="G189" s="28" t="str">
        <f t="shared" si="16"/>
        <v>45131.792</v>
      </c>
      <c r="H189" s="110">
        <f t="shared" si="17"/>
        <v>2225</v>
      </c>
      <c r="I189" s="129" t="s">
        <v>538</v>
      </c>
      <c r="J189" s="130" t="s">
        <v>539</v>
      </c>
      <c r="K189" s="129">
        <v>2225</v>
      </c>
      <c r="L189" s="129" t="s">
        <v>540</v>
      </c>
      <c r="M189" s="130" t="s">
        <v>271</v>
      </c>
      <c r="N189" s="130"/>
      <c r="O189" s="131" t="s">
        <v>496</v>
      </c>
      <c r="P189" s="131" t="s">
        <v>497</v>
      </c>
    </row>
    <row r="190" spans="1:16" ht="13.5" thickBot="1" x14ac:dyDescent="0.25">
      <c r="A190" s="110" t="str">
        <f t="shared" si="12"/>
        <v> AOEB 9 </v>
      </c>
      <c r="B190" s="9" t="str">
        <f t="shared" si="13"/>
        <v>I</v>
      </c>
      <c r="C190" s="110">
        <f t="shared" si="14"/>
        <v>45553.7</v>
      </c>
      <c r="D190" s="28" t="str">
        <f t="shared" si="15"/>
        <v>vis</v>
      </c>
      <c r="E190" s="128">
        <f>VLOOKUP(C190,Active!C$21:E$968,3,FALSE)</f>
        <v>2948.989398031993</v>
      </c>
      <c r="F190" s="9" t="s">
        <v>156</v>
      </c>
      <c r="G190" s="28" t="str">
        <f t="shared" si="16"/>
        <v>45553.700</v>
      </c>
      <c r="H190" s="110">
        <f t="shared" si="17"/>
        <v>2949</v>
      </c>
      <c r="I190" s="129" t="s">
        <v>541</v>
      </c>
      <c r="J190" s="130" t="s">
        <v>542</v>
      </c>
      <c r="K190" s="129">
        <v>2949</v>
      </c>
      <c r="L190" s="129" t="s">
        <v>376</v>
      </c>
      <c r="M190" s="130" t="s">
        <v>271</v>
      </c>
      <c r="N190" s="130"/>
      <c r="O190" s="131" t="s">
        <v>496</v>
      </c>
      <c r="P190" s="131" t="s">
        <v>497</v>
      </c>
    </row>
    <row r="191" spans="1:16" ht="13.5" thickBot="1" x14ac:dyDescent="0.25">
      <c r="A191" s="110" t="str">
        <f t="shared" si="12"/>
        <v> AOEB 9 </v>
      </c>
      <c r="B191" s="9" t="str">
        <f t="shared" si="13"/>
        <v>I</v>
      </c>
      <c r="C191" s="110">
        <f t="shared" si="14"/>
        <v>45923.707999999999</v>
      </c>
      <c r="D191" s="28" t="str">
        <f t="shared" si="15"/>
        <v>vis</v>
      </c>
      <c r="E191" s="128">
        <f>VLOOKUP(C191,Active!C$21:E$968,3,FALSE)</f>
        <v>3583.9542697890256</v>
      </c>
      <c r="F191" s="9" t="s">
        <v>156</v>
      </c>
      <c r="G191" s="28" t="str">
        <f t="shared" si="16"/>
        <v>45923.708</v>
      </c>
      <c r="H191" s="110">
        <f t="shared" si="17"/>
        <v>3584</v>
      </c>
      <c r="I191" s="129" t="s">
        <v>543</v>
      </c>
      <c r="J191" s="130" t="s">
        <v>544</v>
      </c>
      <c r="K191" s="129">
        <v>3584</v>
      </c>
      <c r="L191" s="129" t="s">
        <v>545</v>
      </c>
      <c r="M191" s="130" t="s">
        <v>271</v>
      </c>
      <c r="N191" s="130"/>
      <c r="O191" s="131" t="s">
        <v>496</v>
      </c>
      <c r="P191" s="131" t="s">
        <v>497</v>
      </c>
    </row>
    <row r="192" spans="1:16" ht="13.5" thickBot="1" x14ac:dyDescent="0.25">
      <c r="A192" s="110" t="str">
        <f t="shared" si="12"/>
        <v> AOEB 9 </v>
      </c>
      <c r="B192" s="9" t="str">
        <f t="shared" si="13"/>
        <v>I</v>
      </c>
      <c r="C192" s="110">
        <f t="shared" si="14"/>
        <v>46387.546000000002</v>
      </c>
      <c r="D192" s="28" t="str">
        <f t="shared" si="15"/>
        <v>vis</v>
      </c>
      <c r="E192" s="128">
        <f>VLOOKUP(C192,Active!C$21:E$968,3,FALSE)</f>
        <v>4379.9393192637381</v>
      </c>
      <c r="F192" s="9" t="s">
        <v>156</v>
      </c>
      <c r="G192" s="28" t="str">
        <f t="shared" si="16"/>
        <v>46387.546</v>
      </c>
      <c r="H192" s="110">
        <f t="shared" si="17"/>
        <v>4380</v>
      </c>
      <c r="I192" s="129" t="s">
        <v>546</v>
      </c>
      <c r="J192" s="130" t="s">
        <v>547</v>
      </c>
      <c r="K192" s="129">
        <v>4380</v>
      </c>
      <c r="L192" s="129" t="s">
        <v>548</v>
      </c>
      <c r="M192" s="130" t="s">
        <v>271</v>
      </c>
      <c r="N192" s="130"/>
      <c r="O192" s="131" t="s">
        <v>496</v>
      </c>
      <c r="P192" s="131" t="s">
        <v>497</v>
      </c>
    </row>
    <row r="193" spans="1:16" ht="13.5" thickBot="1" x14ac:dyDescent="0.25">
      <c r="A193" s="110" t="str">
        <f t="shared" si="12"/>
        <v> AOEB 9 </v>
      </c>
      <c r="B193" s="9" t="str">
        <f t="shared" si="13"/>
        <v>I</v>
      </c>
      <c r="C193" s="110">
        <f t="shared" si="14"/>
        <v>49858.849000000002</v>
      </c>
      <c r="D193" s="28" t="str">
        <f t="shared" si="15"/>
        <v>vis</v>
      </c>
      <c r="E193" s="128">
        <f>VLOOKUP(C193,Active!C$21:E$968,3,FALSE)</f>
        <v>10336.987448560385</v>
      </c>
      <c r="F193" s="9" t="s">
        <v>156</v>
      </c>
      <c r="G193" s="28" t="str">
        <f t="shared" si="16"/>
        <v>49858.849</v>
      </c>
      <c r="H193" s="110">
        <f t="shared" si="17"/>
        <v>10337</v>
      </c>
      <c r="I193" s="129" t="s">
        <v>619</v>
      </c>
      <c r="J193" s="130" t="s">
        <v>620</v>
      </c>
      <c r="K193" s="129">
        <v>10337</v>
      </c>
      <c r="L193" s="129" t="s">
        <v>522</v>
      </c>
      <c r="M193" s="130" t="s">
        <v>271</v>
      </c>
      <c r="N193" s="130"/>
      <c r="O193" s="131" t="s">
        <v>496</v>
      </c>
      <c r="P193" s="131" t="s">
        <v>497</v>
      </c>
    </row>
    <row r="194" spans="1:16" ht="13.5" thickBot="1" x14ac:dyDescent="0.25">
      <c r="A194" s="110" t="str">
        <f t="shared" si="12"/>
        <v> AOEB 9 </v>
      </c>
      <c r="B194" s="9" t="str">
        <f t="shared" si="13"/>
        <v>I</v>
      </c>
      <c r="C194" s="110">
        <f t="shared" si="14"/>
        <v>50284.849499999997</v>
      </c>
      <c r="D194" s="28" t="str">
        <f t="shared" si="15"/>
        <v>vis</v>
      </c>
      <c r="E194" s="128">
        <f>VLOOKUP(C194,Active!C$21:E$968,3,FALSE)</f>
        <v>11068.040163233924</v>
      </c>
      <c r="F194" s="9" t="s">
        <v>156</v>
      </c>
      <c r="G194" s="28" t="str">
        <f t="shared" si="16"/>
        <v>50284.8495</v>
      </c>
      <c r="H194" s="110">
        <f t="shared" si="17"/>
        <v>11068</v>
      </c>
      <c r="I194" s="129" t="s">
        <v>625</v>
      </c>
      <c r="J194" s="130" t="s">
        <v>626</v>
      </c>
      <c r="K194" s="129">
        <v>11068</v>
      </c>
      <c r="L194" s="129" t="s">
        <v>627</v>
      </c>
      <c r="M194" s="130" t="s">
        <v>628</v>
      </c>
      <c r="N194" s="130" t="s">
        <v>629</v>
      </c>
      <c r="O194" s="131" t="s">
        <v>630</v>
      </c>
      <c r="P194" s="131" t="s">
        <v>497</v>
      </c>
    </row>
    <row r="195" spans="1:16" ht="13.5" thickBot="1" x14ac:dyDescent="0.25">
      <c r="A195" s="110" t="str">
        <f t="shared" si="12"/>
        <v>IBVS 5040 </v>
      </c>
      <c r="B195" s="9" t="str">
        <f t="shared" si="13"/>
        <v>I</v>
      </c>
      <c r="C195" s="110">
        <f t="shared" si="14"/>
        <v>51742.833899999998</v>
      </c>
      <c r="D195" s="28" t="str">
        <f t="shared" si="15"/>
        <v>vis</v>
      </c>
      <c r="E195" s="128" t="e">
        <f>VLOOKUP(C195,Active!C$21:E$968,3,FALSE)</f>
        <v>#N/A</v>
      </c>
      <c r="F195" s="9" t="s">
        <v>156</v>
      </c>
      <c r="G195" s="28" t="str">
        <f t="shared" si="16"/>
        <v>51742.8339</v>
      </c>
      <c r="H195" s="110">
        <f t="shared" si="17"/>
        <v>13570</v>
      </c>
      <c r="I195" s="129" t="s">
        <v>636</v>
      </c>
      <c r="J195" s="130" t="s">
        <v>637</v>
      </c>
      <c r="K195" s="129">
        <v>13570</v>
      </c>
      <c r="L195" s="129" t="s">
        <v>638</v>
      </c>
      <c r="M195" s="130" t="s">
        <v>398</v>
      </c>
      <c r="N195" s="130" t="s">
        <v>399</v>
      </c>
      <c r="O195" s="131" t="s">
        <v>639</v>
      </c>
      <c r="P195" s="132" t="s">
        <v>640</v>
      </c>
    </row>
    <row r="196" spans="1:16" ht="13.5" thickBot="1" x14ac:dyDescent="0.25">
      <c r="A196" s="110" t="str">
        <f t="shared" si="12"/>
        <v> AOEB 9 </v>
      </c>
      <c r="B196" s="9" t="str">
        <f t="shared" si="13"/>
        <v>I</v>
      </c>
      <c r="C196" s="110">
        <f t="shared" si="14"/>
        <v>52146.666700000002</v>
      </c>
      <c r="D196" s="28" t="str">
        <f t="shared" si="15"/>
        <v>vis</v>
      </c>
      <c r="E196" s="128">
        <f>VLOOKUP(C196,Active!C$21:E$968,3,FALSE)</f>
        <v>14263.075188511853</v>
      </c>
      <c r="F196" s="9" t="s">
        <v>156</v>
      </c>
      <c r="G196" s="28" t="str">
        <f t="shared" si="16"/>
        <v>52146.6667</v>
      </c>
      <c r="H196" s="110">
        <f t="shared" si="17"/>
        <v>14263</v>
      </c>
      <c r="I196" s="129" t="s">
        <v>641</v>
      </c>
      <c r="J196" s="130" t="s">
        <v>642</v>
      </c>
      <c r="K196" s="129">
        <v>14263</v>
      </c>
      <c r="L196" s="129" t="s">
        <v>643</v>
      </c>
      <c r="M196" s="130" t="s">
        <v>628</v>
      </c>
      <c r="N196" s="130" t="s">
        <v>629</v>
      </c>
      <c r="O196" s="131" t="s">
        <v>644</v>
      </c>
      <c r="P196" s="131" t="s">
        <v>497</v>
      </c>
    </row>
    <row r="197" spans="1:16" ht="13.5" thickBot="1" x14ac:dyDescent="0.25">
      <c r="A197" s="110" t="str">
        <f t="shared" si="12"/>
        <v> AOEB 9 </v>
      </c>
      <c r="B197" s="9" t="str">
        <f t="shared" si="13"/>
        <v>I</v>
      </c>
      <c r="C197" s="110">
        <f t="shared" si="14"/>
        <v>52500.372900000002</v>
      </c>
      <c r="D197" s="28" t="str">
        <f t="shared" si="15"/>
        <v>vis</v>
      </c>
      <c r="E197" s="128">
        <f>VLOOKUP(C197,Active!C$21:E$968,3,FALSE)</f>
        <v>14870.064799338286</v>
      </c>
      <c r="F197" s="9" t="s">
        <v>156</v>
      </c>
      <c r="G197" s="28" t="str">
        <f t="shared" si="16"/>
        <v>52500.3729</v>
      </c>
      <c r="H197" s="110">
        <f t="shared" si="17"/>
        <v>14870</v>
      </c>
      <c r="I197" s="129" t="s">
        <v>650</v>
      </c>
      <c r="J197" s="130" t="s">
        <v>651</v>
      </c>
      <c r="K197" s="129">
        <v>14870</v>
      </c>
      <c r="L197" s="129" t="s">
        <v>652</v>
      </c>
      <c r="M197" s="130" t="s">
        <v>628</v>
      </c>
      <c r="N197" s="130" t="s">
        <v>629</v>
      </c>
      <c r="O197" s="131" t="s">
        <v>653</v>
      </c>
      <c r="P197" s="131" t="s">
        <v>497</v>
      </c>
    </row>
    <row r="198" spans="1:16" ht="13.5" thickBot="1" x14ac:dyDescent="0.25">
      <c r="A198" s="110" t="str">
        <f t="shared" si="12"/>
        <v> AOEB 9 </v>
      </c>
      <c r="B198" s="9" t="str">
        <f t="shared" si="13"/>
        <v>I</v>
      </c>
      <c r="C198" s="110">
        <f t="shared" si="14"/>
        <v>52533.587800000001</v>
      </c>
      <c r="D198" s="28" t="str">
        <f t="shared" si="15"/>
        <v>vis</v>
      </c>
      <c r="E198" s="128">
        <f>VLOOKUP(C198,Active!C$21:E$968,3,FALSE)</f>
        <v>14927.064363452904</v>
      </c>
      <c r="F198" s="9" t="s">
        <v>156</v>
      </c>
      <c r="G198" s="28" t="str">
        <f t="shared" si="16"/>
        <v>52533.5878</v>
      </c>
      <c r="H198" s="110">
        <f t="shared" si="17"/>
        <v>14927</v>
      </c>
      <c r="I198" s="129" t="s">
        <v>654</v>
      </c>
      <c r="J198" s="130" t="s">
        <v>655</v>
      </c>
      <c r="K198" s="129">
        <v>14927</v>
      </c>
      <c r="L198" s="129" t="s">
        <v>656</v>
      </c>
      <c r="M198" s="130" t="s">
        <v>628</v>
      </c>
      <c r="N198" s="130" t="s">
        <v>629</v>
      </c>
      <c r="O198" s="131" t="s">
        <v>496</v>
      </c>
      <c r="P198" s="131" t="s">
        <v>497</v>
      </c>
    </row>
    <row r="199" spans="1:16" ht="13.5" thickBot="1" x14ac:dyDescent="0.25">
      <c r="A199" s="110" t="str">
        <f t="shared" si="12"/>
        <v> AOEB 9 </v>
      </c>
      <c r="B199" s="9" t="str">
        <f t="shared" si="13"/>
        <v>I</v>
      </c>
      <c r="C199" s="110">
        <f t="shared" si="14"/>
        <v>52886.721400000002</v>
      </c>
      <c r="D199" s="28" t="str">
        <f t="shared" si="15"/>
        <v>vis</v>
      </c>
      <c r="E199" s="128">
        <f>VLOOKUP(C199,Active!C$21:E$968,3,FALSE)</f>
        <v>15533.071344483313</v>
      </c>
      <c r="F199" s="9" t="s">
        <v>156</v>
      </c>
      <c r="G199" s="28" t="str">
        <f t="shared" si="16"/>
        <v>52886.7214</v>
      </c>
      <c r="H199" s="110">
        <f t="shared" si="17"/>
        <v>15533</v>
      </c>
      <c r="I199" s="129" t="s">
        <v>662</v>
      </c>
      <c r="J199" s="130" t="s">
        <v>663</v>
      </c>
      <c r="K199" s="129">
        <v>15533</v>
      </c>
      <c r="L199" s="129" t="s">
        <v>664</v>
      </c>
      <c r="M199" s="130" t="s">
        <v>628</v>
      </c>
      <c r="N199" s="130" t="s">
        <v>629</v>
      </c>
      <c r="O199" s="131" t="s">
        <v>496</v>
      </c>
      <c r="P199" s="131" t="s">
        <v>497</v>
      </c>
    </row>
    <row r="200" spans="1:16" ht="13.5" thickBot="1" x14ac:dyDescent="0.25">
      <c r="A200" s="110" t="str">
        <f t="shared" si="12"/>
        <v> AOEB 9 </v>
      </c>
      <c r="B200" s="9" t="str">
        <f t="shared" si="13"/>
        <v>I</v>
      </c>
      <c r="C200" s="110">
        <f t="shared" si="14"/>
        <v>52889.637600000002</v>
      </c>
      <c r="D200" s="28" t="str">
        <f t="shared" si="15"/>
        <v>vis</v>
      </c>
      <c r="E200" s="128">
        <f>VLOOKUP(C200,Active!C$21:E$968,3,FALSE)</f>
        <v>15538.075789141312</v>
      </c>
      <c r="F200" s="9" t="s">
        <v>156</v>
      </c>
      <c r="G200" s="28" t="str">
        <f t="shared" si="16"/>
        <v>52889.6376</v>
      </c>
      <c r="H200" s="110">
        <f t="shared" si="17"/>
        <v>15538</v>
      </c>
      <c r="I200" s="129" t="s">
        <v>665</v>
      </c>
      <c r="J200" s="130" t="s">
        <v>666</v>
      </c>
      <c r="K200" s="129">
        <v>15538</v>
      </c>
      <c r="L200" s="129" t="s">
        <v>667</v>
      </c>
      <c r="M200" s="130" t="s">
        <v>628</v>
      </c>
      <c r="N200" s="130" t="s">
        <v>629</v>
      </c>
      <c r="O200" s="131" t="s">
        <v>668</v>
      </c>
      <c r="P200" s="131" t="s">
        <v>497</v>
      </c>
    </row>
    <row r="201" spans="1:16" ht="13.5" thickBot="1" x14ac:dyDescent="0.25">
      <c r="A201" s="110" t="str">
        <f t="shared" si="12"/>
        <v> AOEB 9 </v>
      </c>
      <c r="B201" s="9" t="str">
        <f t="shared" si="13"/>
        <v>I</v>
      </c>
      <c r="C201" s="110">
        <f t="shared" si="14"/>
        <v>53189.749300000003</v>
      </c>
      <c r="D201" s="28" t="str">
        <f t="shared" si="15"/>
        <v>vis</v>
      </c>
      <c r="E201" s="128">
        <f>VLOOKUP(C201,Active!C$21:E$968,3,FALSE)</f>
        <v>16053.092726892079</v>
      </c>
      <c r="F201" s="9" t="s">
        <v>156</v>
      </c>
      <c r="G201" s="28" t="str">
        <f t="shared" si="16"/>
        <v>53189.7493</v>
      </c>
      <c r="H201" s="110">
        <f t="shared" si="17"/>
        <v>16053</v>
      </c>
      <c r="I201" s="129" t="s">
        <v>680</v>
      </c>
      <c r="J201" s="130" t="s">
        <v>681</v>
      </c>
      <c r="K201" s="129">
        <v>16053</v>
      </c>
      <c r="L201" s="129" t="s">
        <v>682</v>
      </c>
      <c r="M201" s="130" t="s">
        <v>628</v>
      </c>
      <c r="N201" s="130" t="s">
        <v>629</v>
      </c>
      <c r="O201" s="131" t="s">
        <v>496</v>
      </c>
      <c r="P201" s="131" t="s">
        <v>497</v>
      </c>
    </row>
    <row r="202" spans="1:16" ht="13.5" thickBot="1" x14ac:dyDescent="0.25">
      <c r="A202" s="110" t="str">
        <f t="shared" si="12"/>
        <v>VSB 43 </v>
      </c>
      <c r="B202" s="9" t="str">
        <f t="shared" si="13"/>
        <v>I</v>
      </c>
      <c r="C202" s="110">
        <f t="shared" si="14"/>
        <v>53200.236799999999</v>
      </c>
      <c r="D202" s="28" t="str">
        <f t="shared" si="15"/>
        <v>vis</v>
      </c>
      <c r="E202" s="128">
        <f>VLOOKUP(C202,Active!C$21:E$968,3,FALSE)</f>
        <v>16071.090159630152</v>
      </c>
      <c r="F202" s="9" t="s">
        <v>156</v>
      </c>
      <c r="G202" s="28" t="str">
        <f t="shared" si="16"/>
        <v>53200.2368</v>
      </c>
      <c r="H202" s="110">
        <f t="shared" si="17"/>
        <v>16071</v>
      </c>
      <c r="I202" s="129" t="s">
        <v>683</v>
      </c>
      <c r="J202" s="130" t="s">
        <v>684</v>
      </c>
      <c r="K202" s="129">
        <v>16071</v>
      </c>
      <c r="L202" s="129" t="s">
        <v>685</v>
      </c>
      <c r="M202" s="130" t="s">
        <v>398</v>
      </c>
      <c r="N202" s="130" t="s">
        <v>399</v>
      </c>
      <c r="O202" s="131" t="s">
        <v>686</v>
      </c>
      <c r="P202" s="132" t="s">
        <v>687</v>
      </c>
    </row>
    <row r="203" spans="1:16" ht="13.5" thickBot="1" x14ac:dyDescent="0.25">
      <c r="A203" s="110" t="str">
        <f t="shared" ref="A203:A240" si="18">P203</f>
        <v>IBVS 5741 </v>
      </c>
      <c r="B203" s="9" t="str">
        <f t="shared" ref="B203:B240" si="19">IF(H203=INT(H203),"I","II")</f>
        <v>II</v>
      </c>
      <c r="C203" s="110">
        <f t="shared" ref="C203:C240" si="20">1*G203</f>
        <v>53256.4735</v>
      </c>
      <c r="D203" s="28" t="str">
        <f t="shared" ref="D203:D240" si="21">VLOOKUP(F203,I$1:J$5,2,FALSE)</f>
        <v>vis</v>
      </c>
      <c r="E203" s="128">
        <f>VLOOKUP(C203,Active!C$21:E$968,3,FALSE)</f>
        <v>16167.597070301108</v>
      </c>
      <c r="F203" s="9" t="s">
        <v>156</v>
      </c>
      <c r="G203" s="28" t="str">
        <f t="shared" ref="G203:G240" si="22">MID(I203,3,LEN(I203)-3)</f>
        <v>53256.4735</v>
      </c>
      <c r="H203" s="110">
        <f t="shared" ref="H203:H240" si="23">1*K203</f>
        <v>16167.5</v>
      </c>
      <c r="I203" s="129" t="s">
        <v>688</v>
      </c>
      <c r="J203" s="130" t="s">
        <v>689</v>
      </c>
      <c r="K203" s="129">
        <v>16167.5</v>
      </c>
      <c r="L203" s="129" t="s">
        <v>690</v>
      </c>
      <c r="M203" s="130" t="s">
        <v>398</v>
      </c>
      <c r="N203" s="130" t="s">
        <v>399</v>
      </c>
      <c r="O203" s="131" t="s">
        <v>691</v>
      </c>
      <c r="P203" s="132" t="s">
        <v>692</v>
      </c>
    </row>
    <row r="204" spans="1:16" ht="13.5" thickBot="1" x14ac:dyDescent="0.25">
      <c r="A204" s="110" t="str">
        <f t="shared" si="18"/>
        <v> AOEB 12 </v>
      </c>
      <c r="B204" s="9" t="str">
        <f t="shared" si="19"/>
        <v>I</v>
      </c>
      <c r="C204" s="110">
        <f t="shared" si="20"/>
        <v>53259.674299999999</v>
      </c>
      <c r="D204" s="28" t="str">
        <f t="shared" si="21"/>
        <v>vis</v>
      </c>
      <c r="E204" s="128">
        <f>VLOOKUP(C204,Active!C$21:E$968,3,FALSE)</f>
        <v>16173.089912514031</v>
      </c>
      <c r="F204" s="9" t="s">
        <v>156</v>
      </c>
      <c r="G204" s="28" t="str">
        <f t="shared" si="22"/>
        <v>53259.6743</v>
      </c>
      <c r="H204" s="110">
        <f t="shared" si="23"/>
        <v>16173</v>
      </c>
      <c r="I204" s="129" t="s">
        <v>693</v>
      </c>
      <c r="J204" s="130" t="s">
        <v>694</v>
      </c>
      <c r="K204" s="129">
        <v>16173</v>
      </c>
      <c r="L204" s="129" t="s">
        <v>695</v>
      </c>
      <c r="M204" s="130" t="s">
        <v>628</v>
      </c>
      <c r="N204" s="130" t="s">
        <v>629</v>
      </c>
      <c r="O204" s="131" t="s">
        <v>668</v>
      </c>
      <c r="P204" s="131" t="s">
        <v>696</v>
      </c>
    </row>
    <row r="205" spans="1:16" ht="13.5" thickBot="1" x14ac:dyDescent="0.25">
      <c r="A205" s="110" t="str">
        <f t="shared" si="18"/>
        <v> AOEB 12 </v>
      </c>
      <c r="B205" s="9" t="str">
        <f t="shared" si="19"/>
        <v>I</v>
      </c>
      <c r="C205" s="110">
        <f t="shared" si="20"/>
        <v>53322.608099999998</v>
      </c>
      <c r="D205" s="28" t="str">
        <f t="shared" si="21"/>
        <v>vis</v>
      </c>
      <c r="E205" s="128">
        <f>VLOOKUP(C205,Active!C$21:E$968,3,FALSE)</f>
        <v>16281.089610483215</v>
      </c>
      <c r="F205" s="9" t="s">
        <v>156</v>
      </c>
      <c r="G205" s="28" t="str">
        <f t="shared" si="22"/>
        <v>53322.6081</v>
      </c>
      <c r="H205" s="110">
        <f t="shared" si="23"/>
        <v>16281</v>
      </c>
      <c r="I205" s="129" t="s">
        <v>701</v>
      </c>
      <c r="J205" s="130" t="s">
        <v>702</v>
      </c>
      <c r="K205" s="129">
        <v>16281</v>
      </c>
      <c r="L205" s="129" t="s">
        <v>703</v>
      </c>
      <c r="M205" s="130" t="s">
        <v>628</v>
      </c>
      <c r="N205" s="130" t="s">
        <v>629</v>
      </c>
      <c r="O205" s="131" t="s">
        <v>496</v>
      </c>
      <c r="P205" s="131" t="s">
        <v>696</v>
      </c>
    </row>
    <row r="206" spans="1:16" ht="13.5" thickBot="1" x14ac:dyDescent="0.25">
      <c r="A206" s="110" t="str">
        <f t="shared" si="18"/>
        <v> AOEB 12 </v>
      </c>
      <c r="B206" s="9" t="str">
        <f t="shared" si="19"/>
        <v>I</v>
      </c>
      <c r="C206" s="110">
        <f t="shared" si="20"/>
        <v>53562.684099999999</v>
      </c>
      <c r="D206" s="28" t="str">
        <f t="shared" si="21"/>
        <v>vis</v>
      </c>
      <c r="E206" s="128">
        <f>VLOOKUP(C206,Active!C$21:E$968,3,FALSE)</f>
        <v>16693.080233799308</v>
      </c>
      <c r="F206" s="9" t="s">
        <v>156</v>
      </c>
      <c r="G206" s="28" t="str">
        <f t="shared" si="22"/>
        <v>53562.6841</v>
      </c>
      <c r="H206" s="110">
        <f t="shared" si="23"/>
        <v>16693</v>
      </c>
      <c r="I206" s="129" t="s">
        <v>728</v>
      </c>
      <c r="J206" s="130" t="s">
        <v>729</v>
      </c>
      <c r="K206" s="129" t="s">
        <v>730</v>
      </c>
      <c r="L206" s="129" t="s">
        <v>731</v>
      </c>
      <c r="M206" s="130" t="s">
        <v>628</v>
      </c>
      <c r="N206" s="130" t="s">
        <v>629</v>
      </c>
      <c r="O206" s="131" t="s">
        <v>496</v>
      </c>
      <c r="P206" s="131" t="s">
        <v>696</v>
      </c>
    </row>
    <row r="207" spans="1:16" ht="13.5" thickBot="1" x14ac:dyDescent="0.25">
      <c r="A207" s="110" t="str">
        <f t="shared" si="18"/>
        <v> AOEB 12 </v>
      </c>
      <c r="B207" s="9" t="str">
        <f t="shared" si="19"/>
        <v>I</v>
      </c>
      <c r="C207" s="110">
        <f t="shared" si="20"/>
        <v>54023.622100000001</v>
      </c>
      <c r="D207" s="28" t="str">
        <f t="shared" si="21"/>
        <v>vis</v>
      </c>
      <c r="E207" s="128">
        <f>VLOOKUP(C207,Active!C$21:E$968,3,FALSE)</f>
        <v>17484.088639179579</v>
      </c>
      <c r="F207" s="9" t="s">
        <v>156</v>
      </c>
      <c r="G207" s="28" t="str">
        <f t="shared" si="22"/>
        <v>54023.6221</v>
      </c>
      <c r="H207" s="110">
        <f t="shared" si="23"/>
        <v>17484</v>
      </c>
      <c r="I207" s="129" t="s">
        <v>791</v>
      </c>
      <c r="J207" s="130" t="s">
        <v>792</v>
      </c>
      <c r="K207" s="129">
        <v>17484</v>
      </c>
      <c r="L207" s="129" t="s">
        <v>793</v>
      </c>
      <c r="M207" s="130" t="s">
        <v>628</v>
      </c>
      <c r="N207" s="130" t="s">
        <v>629</v>
      </c>
      <c r="O207" s="131" t="s">
        <v>496</v>
      </c>
      <c r="P207" s="131" t="s">
        <v>696</v>
      </c>
    </row>
    <row r="208" spans="1:16" ht="13.5" thickBot="1" x14ac:dyDescent="0.25">
      <c r="A208" s="110" t="str">
        <f t="shared" si="18"/>
        <v> AOEB 12 </v>
      </c>
      <c r="B208" s="9" t="str">
        <f t="shared" si="19"/>
        <v>I</v>
      </c>
      <c r="C208" s="110">
        <f t="shared" si="20"/>
        <v>54211.846700000002</v>
      </c>
      <c r="D208" s="28" t="str">
        <f t="shared" si="21"/>
        <v>vis</v>
      </c>
      <c r="E208" s="128">
        <f>VLOOKUP(C208,Active!C$21:E$968,3,FALSE)</f>
        <v>17807.097895737599</v>
      </c>
      <c r="F208" s="9" t="s">
        <v>156</v>
      </c>
      <c r="G208" s="28" t="str">
        <f t="shared" si="22"/>
        <v>54211.8467</v>
      </c>
      <c r="H208" s="110">
        <f t="shared" si="23"/>
        <v>17807</v>
      </c>
      <c r="I208" s="129" t="s">
        <v>794</v>
      </c>
      <c r="J208" s="130" t="s">
        <v>795</v>
      </c>
      <c r="K208" s="129">
        <v>17807</v>
      </c>
      <c r="L208" s="129" t="s">
        <v>796</v>
      </c>
      <c r="M208" s="130" t="s">
        <v>628</v>
      </c>
      <c r="N208" s="130" t="s">
        <v>629</v>
      </c>
      <c r="O208" s="131" t="s">
        <v>496</v>
      </c>
      <c r="P208" s="131" t="s">
        <v>696</v>
      </c>
    </row>
    <row r="209" spans="1:16" ht="13.5" thickBot="1" x14ac:dyDescent="0.25">
      <c r="A209" s="110" t="str">
        <f t="shared" si="18"/>
        <v> AOEB 12 </v>
      </c>
      <c r="B209" s="9" t="str">
        <f t="shared" si="19"/>
        <v>I</v>
      </c>
      <c r="C209" s="110">
        <f t="shared" si="20"/>
        <v>54239.818399999996</v>
      </c>
      <c r="D209" s="28" t="str">
        <f t="shared" si="21"/>
        <v>vis</v>
      </c>
      <c r="E209" s="128">
        <f>VLOOKUP(C209,Active!C$21:E$968,3,FALSE)</f>
        <v>17855.099687329461</v>
      </c>
      <c r="F209" s="9" t="s">
        <v>156</v>
      </c>
      <c r="G209" s="28" t="str">
        <f t="shared" si="22"/>
        <v>54239.8184</v>
      </c>
      <c r="H209" s="110">
        <f t="shared" si="23"/>
        <v>17855</v>
      </c>
      <c r="I209" s="129" t="s">
        <v>797</v>
      </c>
      <c r="J209" s="130" t="s">
        <v>798</v>
      </c>
      <c r="K209" s="129">
        <v>17855</v>
      </c>
      <c r="L209" s="129" t="s">
        <v>799</v>
      </c>
      <c r="M209" s="130" t="s">
        <v>628</v>
      </c>
      <c r="N209" s="130" t="s">
        <v>629</v>
      </c>
      <c r="O209" s="131" t="s">
        <v>800</v>
      </c>
      <c r="P209" s="131" t="s">
        <v>696</v>
      </c>
    </row>
    <row r="210" spans="1:16" ht="13.5" thickBot="1" x14ac:dyDescent="0.25">
      <c r="A210" s="110" t="str">
        <f t="shared" si="18"/>
        <v>VSB 46 </v>
      </c>
      <c r="B210" s="9" t="str">
        <f t="shared" si="19"/>
        <v>I</v>
      </c>
      <c r="C210" s="110">
        <f t="shared" si="20"/>
        <v>54327.227299999999</v>
      </c>
      <c r="D210" s="28" t="str">
        <f t="shared" si="21"/>
        <v>vis</v>
      </c>
      <c r="E210" s="128">
        <f>VLOOKUP(C210,Active!C$21:E$968,3,FALSE)</f>
        <v>18005.100716979967</v>
      </c>
      <c r="F210" s="9" t="s">
        <v>156</v>
      </c>
      <c r="G210" s="28" t="str">
        <f t="shared" si="22"/>
        <v>54327.2273</v>
      </c>
      <c r="H210" s="110">
        <f t="shared" si="23"/>
        <v>18005</v>
      </c>
      <c r="I210" s="129" t="s">
        <v>810</v>
      </c>
      <c r="J210" s="130" t="s">
        <v>811</v>
      </c>
      <c r="K210" s="129">
        <v>18005</v>
      </c>
      <c r="L210" s="129" t="s">
        <v>812</v>
      </c>
      <c r="M210" s="130" t="s">
        <v>628</v>
      </c>
      <c r="N210" s="130" t="s">
        <v>156</v>
      </c>
      <c r="O210" s="131" t="s">
        <v>813</v>
      </c>
      <c r="P210" s="132" t="s">
        <v>814</v>
      </c>
    </row>
    <row r="211" spans="1:16" ht="13.5" thickBot="1" x14ac:dyDescent="0.25">
      <c r="A211" s="110" t="str">
        <f t="shared" si="18"/>
        <v>OEJV 0094 </v>
      </c>
      <c r="B211" s="9" t="str">
        <f t="shared" si="19"/>
        <v>II</v>
      </c>
      <c r="C211" s="110">
        <f t="shared" si="20"/>
        <v>54375.306799999998</v>
      </c>
      <c r="D211" s="28" t="str">
        <f t="shared" si="21"/>
        <v>vis</v>
      </c>
      <c r="E211" s="128" t="e">
        <f>VLOOKUP(C211,Active!C$21:E$968,3,FALSE)</f>
        <v>#N/A</v>
      </c>
      <c r="F211" s="9" t="s">
        <v>156</v>
      </c>
      <c r="G211" s="28" t="str">
        <f t="shared" si="22"/>
        <v>54375.3068</v>
      </c>
      <c r="H211" s="110">
        <f t="shared" si="23"/>
        <v>18087.5</v>
      </c>
      <c r="I211" s="129" t="s">
        <v>815</v>
      </c>
      <c r="J211" s="130" t="s">
        <v>816</v>
      </c>
      <c r="K211" s="129">
        <v>18087.5</v>
      </c>
      <c r="L211" s="129" t="s">
        <v>817</v>
      </c>
      <c r="M211" s="130" t="s">
        <v>628</v>
      </c>
      <c r="N211" s="130" t="s">
        <v>137</v>
      </c>
      <c r="O211" s="131" t="s">
        <v>743</v>
      </c>
      <c r="P211" s="132" t="s">
        <v>818</v>
      </c>
    </row>
    <row r="212" spans="1:16" ht="13.5" thickBot="1" x14ac:dyDescent="0.25">
      <c r="A212" s="110" t="str">
        <f t="shared" si="18"/>
        <v>OEJV 0094 </v>
      </c>
      <c r="B212" s="9" t="str">
        <f t="shared" si="19"/>
        <v>II</v>
      </c>
      <c r="C212" s="110">
        <f t="shared" si="20"/>
        <v>54375.307399999998</v>
      </c>
      <c r="D212" s="28" t="str">
        <f t="shared" si="21"/>
        <v>vis</v>
      </c>
      <c r="E212" s="128" t="e">
        <f>VLOOKUP(C212,Active!C$21:E$968,3,FALSE)</f>
        <v>#N/A</v>
      </c>
      <c r="F212" s="9" t="s">
        <v>156</v>
      </c>
      <c r="G212" s="28" t="str">
        <f t="shared" si="22"/>
        <v>54375.3074</v>
      </c>
      <c r="H212" s="110">
        <f t="shared" si="23"/>
        <v>18087.5</v>
      </c>
      <c r="I212" s="129" t="s">
        <v>819</v>
      </c>
      <c r="J212" s="130" t="s">
        <v>820</v>
      </c>
      <c r="K212" s="129">
        <v>18087.5</v>
      </c>
      <c r="L212" s="129" t="s">
        <v>821</v>
      </c>
      <c r="M212" s="130" t="s">
        <v>628</v>
      </c>
      <c r="N212" s="130" t="s">
        <v>57</v>
      </c>
      <c r="O212" s="131" t="s">
        <v>743</v>
      </c>
      <c r="P212" s="132" t="s">
        <v>818</v>
      </c>
    </row>
    <row r="213" spans="1:16" ht="13.5" thickBot="1" x14ac:dyDescent="0.25">
      <c r="A213" s="110" t="str">
        <f t="shared" si="18"/>
        <v>OEJV 0094 </v>
      </c>
      <c r="B213" s="9" t="str">
        <f t="shared" si="19"/>
        <v>II</v>
      </c>
      <c r="C213" s="110">
        <f t="shared" si="20"/>
        <v>54612.473599999998</v>
      </c>
      <c r="D213" s="28" t="str">
        <f t="shared" si="21"/>
        <v>vis</v>
      </c>
      <c r="E213" s="128" t="e">
        <f>VLOOKUP(C213,Active!C$21:E$968,3,FALSE)</f>
        <v>#N/A</v>
      </c>
      <c r="F213" s="9" t="s">
        <v>156</v>
      </c>
      <c r="G213" s="28" t="str">
        <f t="shared" si="22"/>
        <v>54612.4736</v>
      </c>
      <c r="H213" s="110">
        <f t="shared" si="23"/>
        <v>18494.5</v>
      </c>
      <c r="I213" s="129" t="s">
        <v>827</v>
      </c>
      <c r="J213" s="130" t="s">
        <v>828</v>
      </c>
      <c r="K213" s="129">
        <v>18494.5</v>
      </c>
      <c r="L213" s="129" t="s">
        <v>829</v>
      </c>
      <c r="M213" s="130" t="s">
        <v>628</v>
      </c>
      <c r="N213" s="130" t="s">
        <v>57</v>
      </c>
      <c r="O213" s="131" t="s">
        <v>743</v>
      </c>
      <c r="P213" s="132" t="s">
        <v>818</v>
      </c>
    </row>
    <row r="214" spans="1:16" ht="13.5" thickBot="1" x14ac:dyDescent="0.25">
      <c r="A214" s="110" t="str">
        <f t="shared" si="18"/>
        <v>OEJV 0094 </v>
      </c>
      <c r="B214" s="9" t="str">
        <f t="shared" si="19"/>
        <v>II</v>
      </c>
      <c r="C214" s="110">
        <f t="shared" si="20"/>
        <v>54612.474099999999</v>
      </c>
      <c r="D214" s="28" t="str">
        <f t="shared" si="21"/>
        <v>vis</v>
      </c>
      <c r="E214" s="128" t="e">
        <f>VLOOKUP(C214,Active!C$21:E$968,3,FALSE)</f>
        <v>#N/A</v>
      </c>
      <c r="F214" s="9" t="s">
        <v>156</v>
      </c>
      <c r="G214" s="28" t="str">
        <f t="shared" si="22"/>
        <v>54612.4741</v>
      </c>
      <c r="H214" s="110">
        <f t="shared" si="23"/>
        <v>18494.5</v>
      </c>
      <c r="I214" s="129" t="s">
        <v>830</v>
      </c>
      <c r="J214" s="130" t="s">
        <v>831</v>
      </c>
      <c r="K214" s="129">
        <v>18494.5</v>
      </c>
      <c r="L214" s="129" t="s">
        <v>832</v>
      </c>
      <c r="M214" s="130" t="s">
        <v>628</v>
      </c>
      <c r="N214" s="130" t="s">
        <v>137</v>
      </c>
      <c r="O214" s="131" t="s">
        <v>743</v>
      </c>
      <c r="P214" s="132" t="s">
        <v>818</v>
      </c>
    </row>
    <row r="215" spans="1:16" ht="13.5" thickBot="1" x14ac:dyDescent="0.25">
      <c r="A215" s="110" t="str">
        <f t="shared" si="18"/>
        <v>OEJV 0094 </v>
      </c>
      <c r="B215" s="9" t="str">
        <f t="shared" si="19"/>
        <v>II</v>
      </c>
      <c r="C215" s="110">
        <f t="shared" si="20"/>
        <v>54612.4755</v>
      </c>
      <c r="D215" s="28" t="str">
        <f t="shared" si="21"/>
        <v>vis</v>
      </c>
      <c r="E215" s="128" t="e">
        <f>VLOOKUP(C215,Active!C$21:E$968,3,FALSE)</f>
        <v>#N/A</v>
      </c>
      <c r="F215" s="9" t="s">
        <v>156</v>
      </c>
      <c r="G215" s="28" t="str">
        <f t="shared" si="22"/>
        <v>54612.4755</v>
      </c>
      <c r="H215" s="110">
        <f t="shared" si="23"/>
        <v>18494.5</v>
      </c>
      <c r="I215" s="129" t="s">
        <v>833</v>
      </c>
      <c r="J215" s="130" t="s">
        <v>834</v>
      </c>
      <c r="K215" s="129">
        <v>18494.5</v>
      </c>
      <c r="L215" s="129" t="s">
        <v>835</v>
      </c>
      <c r="M215" s="130" t="s">
        <v>628</v>
      </c>
      <c r="N215" s="130" t="s">
        <v>156</v>
      </c>
      <c r="O215" s="131" t="s">
        <v>743</v>
      </c>
      <c r="P215" s="132" t="s">
        <v>818</v>
      </c>
    </row>
    <row r="216" spans="1:16" ht="13.5" thickBot="1" x14ac:dyDescent="0.25">
      <c r="A216" s="110" t="str">
        <f t="shared" si="18"/>
        <v>OEJV 0107 </v>
      </c>
      <c r="B216" s="9" t="str">
        <f t="shared" si="19"/>
        <v>II</v>
      </c>
      <c r="C216" s="110">
        <f t="shared" si="20"/>
        <v>54738.340199999999</v>
      </c>
      <c r="D216" s="28" t="str">
        <f t="shared" si="21"/>
        <v>vis</v>
      </c>
      <c r="E216" s="128" t="e">
        <f>VLOOKUP(C216,Active!C$21:E$968,3,FALSE)</f>
        <v>#N/A</v>
      </c>
      <c r="F216" s="9" t="s">
        <v>156</v>
      </c>
      <c r="G216" s="28" t="str">
        <f t="shared" si="22"/>
        <v>54738.3402</v>
      </c>
      <c r="H216" s="110">
        <f t="shared" si="23"/>
        <v>18710.5</v>
      </c>
      <c r="I216" s="129" t="s">
        <v>854</v>
      </c>
      <c r="J216" s="130" t="s">
        <v>855</v>
      </c>
      <c r="K216" s="129">
        <v>18710.5</v>
      </c>
      <c r="L216" s="129" t="s">
        <v>856</v>
      </c>
      <c r="M216" s="130" t="s">
        <v>628</v>
      </c>
      <c r="N216" s="130" t="s">
        <v>137</v>
      </c>
      <c r="O216" s="131" t="s">
        <v>743</v>
      </c>
      <c r="P216" s="132" t="s">
        <v>857</v>
      </c>
    </row>
    <row r="217" spans="1:16" ht="13.5" thickBot="1" x14ac:dyDescent="0.25">
      <c r="A217" s="110" t="str">
        <f t="shared" si="18"/>
        <v>OEJV 0107 </v>
      </c>
      <c r="B217" s="9" t="str">
        <f t="shared" si="19"/>
        <v>II</v>
      </c>
      <c r="C217" s="110">
        <f t="shared" si="20"/>
        <v>54738.341</v>
      </c>
      <c r="D217" s="28" t="str">
        <f t="shared" si="21"/>
        <v>vis</v>
      </c>
      <c r="E217" s="128" t="e">
        <f>VLOOKUP(C217,Active!C$21:E$968,3,FALSE)</f>
        <v>#N/A</v>
      </c>
      <c r="F217" s="9" t="s">
        <v>156</v>
      </c>
      <c r="G217" s="28" t="str">
        <f t="shared" si="22"/>
        <v>54738.3410</v>
      </c>
      <c r="H217" s="110">
        <f t="shared" si="23"/>
        <v>18710.5</v>
      </c>
      <c r="I217" s="129" t="s">
        <v>858</v>
      </c>
      <c r="J217" s="130" t="s">
        <v>859</v>
      </c>
      <c r="K217" s="129">
        <v>18710.5</v>
      </c>
      <c r="L217" s="129" t="s">
        <v>860</v>
      </c>
      <c r="M217" s="130" t="s">
        <v>628</v>
      </c>
      <c r="N217" s="130" t="s">
        <v>156</v>
      </c>
      <c r="O217" s="131" t="s">
        <v>743</v>
      </c>
      <c r="P217" s="132" t="s">
        <v>857</v>
      </c>
    </row>
    <row r="218" spans="1:16" ht="13.5" thickBot="1" x14ac:dyDescent="0.25">
      <c r="A218" s="110" t="str">
        <f t="shared" si="18"/>
        <v>OEJV 0107 </v>
      </c>
      <c r="B218" s="9" t="str">
        <f t="shared" si="19"/>
        <v>II</v>
      </c>
      <c r="C218" s="110">
        <f t="shared" si="20"/>
        <v>54738.341500000002</v>
      </c>
      <c r="D218" s="28" t="str">
        <f t="shared" si="21"/>
        <v>vis</v>
      </c>
      <c r="E218" s="128" t="e">
        <f>VLOOKUP(C218,Active!C$21:E$968,3,FALSE)</f>
        <v>#N/A</v>
      </c>
      <c r="F218" s="9" t="s">
        <v>156</v>
      </c>
      <c r="G218" s="28" t="str">
        <f t="shared" si="22"/>
        <v>54738.3415</v>
      </c>
      <c r="H218" s="110">
        <f t="shared" si="23"/>
        <v>18710.5</v>
      </c>
      <c r="I218" s="129" t="s">
        <v>861</v>
      </c>
      <c r="J218" s="130" t="s">
        <v>859</v>
      </c>
      <c r="K218" s="129">
        <v>18710.5</v>
      </c>
      <c r="L218" s="129" t="s">
        <v>862</v>
      </c>
      <c r="M218" s="130" t="s">
        <v>628</v>
      </c>
      <c r="N218" s="130" t="s">
        <v>57</v>
      </c>
      <c r="O218" s="131" t="s">
        <v>743</v>
      </c>
      <c r="P218" s="132" t="s">
        <v>857</v>
      </c>
    </row>
    <row r="219" spans="1:16" ht="13.5" thickBot="1" x14ac:dyDescent="0.25">
      <c r="A219" s="110" t="str">
        <f t="shared" si="18"/>
        <v>OEJV 0137 </v>
      </c>
      <c r="B219" s="9" t="str">
        <f t="shared" si="19"/>
        <v>II</v>
      </c>
      <c r="C219" s="110">
        <f t="shared" si="20"/>
        <v>54978.417200000004</v>
      </c>
      <c r="D219" s="28" t="str">
        <f t="shared" si="21"/>
        <v>vis</v>
      </c>
      <c r="E219" s="128" t="e">
        <f>VLOOKUP(C219,Active!C$21:E$968,3,FALSE)</f>
        <v>#N/A</v>
      </c>
      <c r="F219" s="9" t="s">
        <v>156</v>
      </c>
      <c r="G219" s="28" t="str">
        <f t="shared" si="22"/>
        <v>54978.4172</v>
      </c>
      <c r="H219" s="110">
        <f t="shared" si="23"/>
        <v>19122.5</v>
      </c>
      <c r="I219" s="129" t="s">
        <v>878</v>
      </c>
      <c r="J219" s="130" t="s">
        <v>879</v>
      </c>
      <c r="K219" s="129" t="s">
        <v>880</v>
      </c>
      <c r="L219" s="129" t="s">
        <v>881</v>
      </c>
      <c r="M219" s="130" t="s">
        <v>628</v>
      </c>
      <c r="N219" s="130" t="s">
        <v>57</v>
      </c>
      <c r="O219" s="131" t="s">
        <v>743</v>
      </c>
      <c r="P219" s="132" t="s">
        <v>882</v>
      </c>
    </row>
    <row r="220" spans="1:16" ht="13.5" thickBot="1" x14ac:dyDescent="0.25">
      <c r="A220" s="110" t="str">
        <f t="shared" si="18"/>
        <v>OEJV 0137 </v>
      </c>
      <c r="B220" s="9" t="str">
        <f t="shared" si="19"/>
        <v>II</v>
      </c>
      <c r="C220" s="110">
        <f t="shared" si="20"/>
        <v>54978.4179</v>
      </c>
      <c r="D220" s="28" t="str">
        <f t="shared" si="21"/>
        <v>vis</v>
      </c>
      <c r="E220" s="128" t="e">
        <f>VLOOKUP(C220,Active!C$21:E$968,3,FALSE)</f>
        <v>#N/A</v>
      </c>
      <c r="F220" s="9" t="s">
        <v>156</v>
      </c>
      <c r="G220" s="28" t="str">
        <f t="shared" si="22"/>
        <v>54978.4179</v>
      </c>
      <c r="H220" s="110">
        <f t="shared" si="23"/>
        <v>19122.5</v>
      </c>
      <c r="I220" s="129" t="s">
        <v>883</v>
      </c>
      <c r="J220" s="130" t="s">
        <v>884</v>
      </c>
      <c r="K220" s="129" t="s">
        <v>880</v>
      </c>
      <c r="L220" s="129" t="s">
        <v>885</v>
      </c>
      <c r="M220" s="130" t="s">
        <v>628</v>
      </c>
      <c r="N220" s="130" t="s">
        <v>137</v>
      </c>
      <c r="O220" s="131" t="s">
        <v>743</v>
      </c>
      <c r="P220" s="132" t="s">
        <v>882</v>
      </c>
    </row>
    <row r="221" spans="1:16" ht="13.5" thickBot="1" x14ac:dyDescent="0.25">
      <c r="A221" s="110" t="str">
        <f t="shared" si="18"/>
        <v>OEJV 0137 </v>
      </c>
      <c r="B221" s="9" t="str">
        <f t="shared" si="19"/>
        <v>II</v>
      </c>
      <c r="C221" s="110">
        <f t="shared" si="20"/>
        <v>54996.482900000003</v>
      </c>
      <c r="D221" s="28" t="str">
        <f t="shared" si="21"/>
        <v>vis</v>
      </c>
      <c r="E221" s="128" t="e">
        <f>VLOOKUP(C221,Active!C$21:E$968,3,FALSE)</f>
        <v>#N/A</v>
      </c>
      <c r="F221" s="9" t="s">
        <v>156</v>
      </c>
      <c r="G221" s="28" t="str">
        <f t="shared" si="22"/>
        <v>54996.4829</v>
      </c>
      <c r="H221" s="110">
        <f t="shared" si="23"/>
        <v>19153.5</v>
      </c>
      <c r="I221" s="129" t="s">
        <v>886</v>
      </c>
      <c r="J221" s="130" t="s">
        <v>887</v>
      </c>
      <c r="K221" s="129" t="s">
        <v>888</v>
      </c>
      <c r="L221" s="129" t="s">
        <v>799</v>
      </c>
      <c r="M221" s="130" t="s">
        <v>628</v>
      </c>
      <c r="N221" s="130" t="s">
        <v>57</v>
      </c>
      <c r="O221" s="131" t="s">
        <v>743</v>
      </c>
      <c r="P221" s="132" t="s">
        <v>882</v>
      </c>
    </row>
    <row r="222" spans="1:16" ht="13.5" thickBot="1" x14ac:dyDescent="0.25">
      <c r="A222" s="110" t="str">
        <f t="shared" si="18"/>
        <v>OEJV 0137 </v>
      </c>
      <c r="B222" s="9" t="str">
        <f t="shared" si="19"/>
        <v>II</v>
      </c>
      <c r="C222" s="110">
        <f t="shared" si="20"/>
        <v>54996.483699999997</v>
      </c>
      <c r="D222" s="28" t="str">
        <f t="shared" si="21"/>
        <v>vis</v>
      </c>
      <c r="E222" s="128" t="e">
        <f>VLOOKUP(C222,Active!C$21:E$968,3,FALSE)</f>
        <v>#N/A</v>
      </c>
      <c r="F222" s="9" t="s">
        <v>156</v>
      </c>
      <c r="G222" s="28" t="str">
        <f t="shared" si="22"/>
        <v>54996.4837</v>
      </c>
      <c r="H222" s="110">
        <f t="shared" si="23"/>
        <v>19153.5</v>
      </c>
      <c r="I222" s="129" t="s">
        <v>889</v>
      </c>
      <c r="J222" s="130" t="s">
        <v>890</v>
      </c>
      <c r="K222" s="129" t="s">
        <v>888</v>
      </c>
      <c r="L222" s="129" t="s">
        <v>891</v>
      </c>
      <c r="M222" s="130" t="s">
        <v>628</v>
      </c>
      <c r="N222" s="130" t="s">
        <v>137</v>
      </c>
      <c r="O222" s="131" t="s">
        <v>743</v>
      </c>
      <c r="P222" s="132" t="s">
        <v>882</v>
      </c>
    </row>
    <row r="223" spans="1:16" ht="13.5" thickBot="1" x14ac:dyDescent="0.25">
      <c r="A223" s="110" t="str">
        <f t="shared" si="18"/>
        <v>OEJV 0137 </v>
      </c>
      <c r="B223" s="9" t="str">
        <f t="shared" si="19"/>
        <v>I</v>
      </c>
      <c r="C223" s="110">
        <f t="shared" si="20"/>
        <v>55071.363499999999</v>
      </c>
      <c r="D223" s="28" t="str">
        <f t="shared" si="21"/>
        <v>vis</v>
      </c>
      <c r="E223" s="128" t="e">
        <f>VLOOKUP(C223,Active!C$21:E$968,3,FALSE)</f>
        <v>#N/A</v>
      </c>
      <c r="F223" s="9" t="s">
        <v>156</v>
      </c>
      <c r="G223" s="28" t="str">
        <f t="shared" si="22"/>
        <v>55071.3635</v>
      </c>
      <c r="H223" s="110">
        <f t="shared" si="23"/>
        <v>19282</v>
      </c>
      <c r="I223" s="129" t="s">
        <v>897</v>
      </c>
      <c r="J223" s="130" t="s">
        <v>898</v>
      </c>
      <c r="K223" s="129" t="s">
        <v>899</v>
      </c>
      <c r="L223" s="129" t="s">
        <v>891</v>
      </c>
      <c r="M223" s="130" t="s">
        <v>628</v>
      </c>
      <c r="N223" s="130" t="s">
        <v>137</v>
      </c>
      <c r="O223" s="131" t="s">
        <v>743</v>
      </c>
      <c r="P223" s="132" t="s">
        <v>882</v>
      </c>
    </row>
    <row r="224" spans="1:16" ht="13.5" thickBot="1" x14ac:dyDescent="0.25">
      <c r="A224" s="110" t="str">
        <f t="shared" si="18"/>
        <v>OEJV 0137 </v>
      </c>
      <c r="B224" s="9" t="str">
        <f t="shared" si="19"/>
        <v>I</v>
      </c>
      <c r="C224" s="110">
        <f t="shared" si="20"/>
        <v>55071.363799999999</v>
      </c>
      <c r="D224" s="28" t="str">
        <f t="shared" si="21"/>
        <v>vis</v>
      </c>
      <c r="E224" s="128" t="e">
        <f>VLOOKUP(C224,Active!C$21:E$968,3,FALSE)</f>
        <v>#N/A</v>
      </c>
      <c r="F224" s="9" t="s">
        <v>156</v>
      </c>
      <c r="G224" s="28" t="str">
        <f t="shared" si="22"/>
        <v>55071.3638</v>
      </c>
      <c r="H224" s="110">
        <f t="shared" si="23"/>
        <v>19282</v>
      </c>
      <c r="I224" s="129" t="s">
        <v>900</v>
      </c>
      <c r="J224" s="130" t="s">
        <v>898</v>
      </c>
      <c r="K224" s="129" t="s">
        <v>899</v>
      </c>
      <c r="L224" s="129" t="s">
        <v>901</v>
      </c>
      <c r="M224" s="130" t="s">
        <v>628</v>
      </c>
      <c r="N224" s="130" t="s">
        <v>57</v>
      </c>
      <c r="O224" s="131" t="s">
        <v>743</v>
      </c>
      <c r="P224" s="132" t="s">
        <v>882</v>
      </c>
    </row>
    <row r="225" spans="1:16" ht="13.5" thickBot="1" x14ac:dyDescent="0.25">
      <c r="A225" s="110" t="str">
        <f t="shared" si="18"/>
        <v>OEJV 0137 </v>
      </c>
      <c r="B225" s="9" t="str">
        <f t="shared" si="19"/>
        <v>I</v>
      </c>
      <c r="C225" s="110">
        <f t="shared" si="20"/>
        <v>55071.363899999997</v>
      </c>
      <c r="D225" s="28" t="str">
        <f t="shared" si="21"/>
        <v>vis</v>
      </c>
      <c r="E225" s="128" t="e">
        <f>VLOOKUP(C225,Active!C$21:E$968,3,FALSE)</f>
        <v>#N/A</v>
      </c>
      <c r="F225" s="9" t="s">
        <v>156</v>
      </c>
      <c r="G225" s="28" t="str">
        <f t="shared" si="22"/>
        <v>55071.3639</v>
      </c>
      <c r="H225" s="110">
        <f t="shared" si="23"/>
        <v>19282</v>
      </c>
      <c r="I225" s="129" t="s">
        <v>902</v>
      </c>
      <c r="J225" s="130" t="s">
        <v>903</v>
      </c>
      <c r="K225" s="129" t="s">
        <v>899</v>
      </c>
      <c r="L225" s="129" t="s">
        <v>895</v>
      </c>
      <c r="M225" s="130" t="s">
        <v>628</v>
      </c>
      <c r="N225" s="130" t="s">
        <v>156</v>
      </c>
      <c r="O225" s="131" t="s">
        <v>743</v>
      </c>
      <c r="P225" s="132" t="s">
        <v>882</v>
      </c>
    </row>
    <row r="226" spans="1:16" ht="13.5" thickBot="1" x14ac:dyDescent="0.25">
      <c r="A226" s="110" t="str">
        <f t="shared" si="18"/>
        <v>OEJV 0137 </v>
      </c>
      <c r="B226" s="9" t="str">
        <f t="shared" si="19"/>
        <v>II</v>
      </c>
      <c r="C226" s="110">
        <f t="shared" si="20"/>
        <v>55094.383399999999</v>
      </c>
      <c r="D226" s="28" t="str">
        <f t="shared" si="21"/>
        <v>vis</v>
      </c>
      <c r="E226" s="128" t="e">
        <f>VLOOKUP(C226,Active!C$21:E$968,3,FALSE)</f>
        <v>#N/A</v>
      </c>
      <c r="F226" s="9" t="s">
        <v>156</v>
      </c>
      <c r="G226" s="28" t="str">
        <f t="shared" si="22"/>
        <v>55094.3834</v>
      </c>
      <c r="H226" s="110">
        <f t="shared" si="23"/>
        <v>19321.5</v>
      </c>
      <c r="I226" s="129" t="s">
        <v>909</v>
      </c>
      <c r="J226" s="130" t="s">
        <v>910</v>
      </c>
      <c r="K226" s="129" t="s">
        <v>911</v>
      </c>
      <c r="L226" s="129" t="s">
        <v>912</v>
      </c>
      <c r="M226" s="130" t="s">
        <v>628</v>
      </c>
      <c r="N226" s="130" t="s">
        <v>156</v>
      </c>
      <c r="O226" s="131" t="s">
        <v>743</v>
      </c>
      <c r="P226" s="132" t="s">
        <v>882</v>
      </c>
    </row>
    <row r="227" spans="1:16" ht="13.5" thickBot="1" x14ac:dyDescent="0.25">
      <c r="A227" s="110" t="str">
        <f t="shared" si="18"/>
        <v>OEJV 0137 </v>
      </c>
      <c r="B227" s="9" t="str">
        <f t="shared" si="19"/>
        <v>II</v>
      </c>
      <c r="C227" s="110">
        <f t="shared" si="20"/>
        <v>55094.3845</v>
      </c>
      <c r="D227" s="28" t="str">
        <f t="shared" si="21"/>
        <v>vis</v>
      </c>
      <c r="E227" s="128" t="e">
        <f>VLOOKUP(C227,Active!C$21:E$968,3,FALSE)</f>
        <v>#N/A</v>
      </c>
      <c r="F227" s="9" t="s">
        <v>156</v>
      </c>
      <c r="G227" s="28" t="str">
        <f t="shared" si="22"/>
        <v>55094.3845</v>
      </c>
      <c r="H227" s="110">
        <f t="shared" si="23"/>
        <v>19321.5</v>
      </c>
      <c r="I227" s="129" t="s">
        <v>913</v>
      </c>
      <c r="J227" s="130" t="s">
        <v>914</v>
      </c>
      <c r="K227" s="129" t="s">
        <v>911</v>
      </c>
      <c r="L227" s="129" t="s">
        <v>915</v>
      </c>
      <c r="M227" s="130" t="s">
        <v>628</v>
      </c>
      <c r="N227" s="130" t="s">
        <v>137</v>
      </c>
      <c r="O227" s="131" t="s">
        <v>743</v>
      </c>
      <c r="P227" s="132" t="s">
        <v>882</v>
      </c>
    </row>
    <row r="228" spans="1:16" ht="13.5" thickBot="1" x14ac:dyDescent="0.25">
      <c r="A228" s="110" t="str">
        <f t="shared" si="18"/>
        <v>BAVM 212 </v>
      </c>
      <c r="B228" s="9" t="str">
        <f t="shared" si="19"/>
        <v>I</v>
      </c>
      <c r="C228" s="110">
        <f t="shared" si="20"/>
        <v>55103.413699999997</v>
      </c>
      <c r="D228" s="28" t="str">
        <f t="shared" si="21"/>
        <v>vis</v>
      </c>
      <c r="E228" s="128">
        <f>VLOOKUP(C228,Active!C$21:E$968,3,FALSE)</f>
        <v>19337.10191137455</v>
      </c>
      <c r="F228" s="9" t="s">
        <v>156</v>
      </c>
      <c r="G228" s="28" t="str">
        <f t="shared" si="22"/>
        <v>55103.4137</v>
      </c>
      <c r="H228" s="110">
        <f t="shared" si="23"/>
        <v>19337</v>
      </c>
      <c r="I228" s="129" t="s">
        <v>916</v>
      </c>
      <c r="J228" s="130" t="s">
        <v>917</v>
      </c>
      <c r="K228" s="129" t="s">
        <v>918</v>
      </c>
      <c r="L228" s="129" t="s">
        <v>919</v>
      </c>
      <c r="M228" s="130" t="s">
        <v>628</v>
      </c>
      <c r="N228" s="130" t="s">
        <v>707</v>
      </c>
      <c r="O228" s="131" t="s">
        <v>634</v>
      </c>
      <c r="P228" s="132" t="s">
        <v>920</v>
      </c>
    </row>
    <row r="229" spans="1:16" ht="13.5" thickBot="1" x14ac:dyDescent="0.25">
      <c r="A229" s="110" t="str">
        <f t="shared" si="18"/>
        <v>BAVM 215 </v>
      </c>
      <c r="B229" s="9" t="str">
        <f t="shared" si="19"/>
        <v>II</v>
      </c>
      <c r="C229" s="110">
        <f t="shared" si="20"/>
        <v>55387.499199999998</v>
      </c>
      <c r="D229" s="28" t="str">
        <f t="shared" si="21"/>
        <v>vis</v>
      </c>
      <c r="E229" s="128">
        <f>VLOOKUP(C229,Active!C$21:E$968,3,FALSE)</f>
        <v>19824.616540992105</v>
      </c>
      <c r="F229" s="9" t="s">
        <v>156</v>
      </c>
      <c r="G229" s="28" t="str">
        <f t="shared" si="22"/>
        <v>55387.4992</v>
      </c>
      <c r="H229" s="110">
        <f t="shared" si="23"/>
        <v>19824.5</v>
      </c>
      <c r="I229" s="129" t="s">
        <v>935</v>
      </c>
      <c r="J229" s="130" t="s">
        <v>936</v>
      </c>
      <c r="K229" s="129">
        <v>19824.5</v>
      </c>
      <c r="L229" s="129" t="s">
        <v>937</v>
      </c>
      <c r="M229" s="130" t="s">
        <v>628</v>
      </c>
      <c r="N229" s="130" t="s">
        <v>707</v>
      </c>
      <c r="O229" s="131" t="s">
        <v>634</v>
      </c>
      <c r="P229" s="132" t="s">
        <v>938</v>
      </c>
    </row>
    <row r="230" spans="1:16" ht="13.5" thickBot="1" x14ac:dyDescent="0.25">
      <c r="A230" s="110" t="str">
        <f t="shared" si="18"/>
        <v>BAVM 215 </v>
      </c>
      <c r="B230" s="9" t="str">
        <f t="shared" si="19"/>
        <v>II</v>
      </c>
      <c r="C230" s="110">
        <f t="shared" si="20"/>
        <v>55429.454599999997</v>
      </c>
      <c r="D230" s="28" t="str">
        <f t="shared" si="21"/>
        <v>vis</v>
      </c>
      <c r="E230" s="128">
        <f>VLOOKUP(C230,Active!C$21:E$968,3,FALSE)</f>
        <v>19896.615538798946</v>
      </c>
      <c r="F230" s="9" t="s">
        <v>156</v>
      </c>
      <c r="G230" s="28" t="str">
        <f t="shared" si="22"/>
        <v>55429.4546</v>
      </c>
      <c r="H230" s="110">
        <f t="shared" si="23"/>
        <v>19896.5</v>
      </c>
      <c r="I230" s="129" t="s">
        <v>945</v>
      </c>
      <c r="J230" s="130" t="s">
        <v>946</v>
      </c>
      <c r="K230" s="129">
        <v>19896.5</v>
      </c>
      <c r="L230" s="129" t="s">
        <v>947</v>
      </c>
      <c r="M230" s="130" t="s">
        <v>628</v>
      </c>
      <c r="N230" s="130" t="s">
        <v>707</v>
      </c>
      <c r="O230" s="131" t="s">
        <v>634</v>
      </c>
      <c r="P230" s="132" t="s">
        <v>938</v>
      </c>
    </row>
    <row r="231" spans="1:16" ht="13.5" thickBot="1" x14ac:dyDescent="0.25">
      <c r="A231" s="110" t="str">
        <f t="shared" si="18"/>
        <v>BAVM 215 </v>
      </c>
      <c r="B231" s="9" t="str">
        <f t="shared" si="19"/>
        <v>II</v>
      </c>
      <c r="C231" s="110">
        <f t="shared" si="20"/>
        <v>55461.5092</v>
      </c>
      <c r="D231" s="28" t="str">
        <f t="shared" si="21"/>
        <v>vis</v>
      </c>
      <c r="E231" s="128">
        <f>VLOOKUP(C231,Active!C$21:E$968,3,FALSE)</f>
        <v>19951.623930450547</v>
      </c>
      <c r="F231" s="9" t="s">
        <v>156</v>
      </c>
      <c r="G231" s="28" t="str">
        <f t="shared" si="22"/>
        <v>55461.5092</v>
      </c>
      <c r="H231" s="110">
        <f t="shared" si="23"/>
        <v>19951.5</v>
      </c>
      <c r="I231" s="129" t="s">
        <v>950</v>
      </c>
      <c r="J231" s="130" t="s">
        <v>951</v>
      </c>
      <c r="K231" s="129">
        <v>19951.5</v>
      </c>
      <c r="L231" s="129" t="s">
        <v>952</v>
      </c>
      <c r="M231" s="130" t="s">
        <v>628</v>
      </c>
      <c r="N231" s="130" t="s">
        <v>707</v>
      </c>
      <c r="O231" s="131" t="s">
        <v>634</v>
      </c>
      <c r="P231" s="132" t="s">
        <v>938</v>
      </c>
    </row>
    <row r="232" spans="1:16" ht="13.5" thickBot="1" x14ac:dyDescent="0.25">
      <c r="A232" s="110" t="str">
        <f t="shared" si="18"/>
        <v>OEJV 0137 </v>
      </c>
      <c r="B232" s="9" t="str">
        <f t="shared" si="19"/>
        <v>I</v>
      </c>
      <c r="C232" s="110">
        <f t="shared" si="20"/>
        <v>55497.345200000003</v>
      </c>
      <c r="D232" s="28" t="str">
        <f t="shared" si="21"/>
        <v>vis</v>
      </c>
      <c r="E232" s="128" t="e">
        <f>VLOOKUP(C232,Active!C$21:E$968,3,FALSE)</f>
        <v>#N/A</v>
      </c>
      <c r="F232" s="9" t="s">
        <v>156</v>
      </c>
      <c r="G232" s="28" t="str">
        <f t="shared" si="22"/>
        <v>55497.3452</v>
      </c>
      <c r="H232" s="110">
        <f t="shared" si="23"/>
        <v>20013</v>
      </c>
      <c r="I232" s="129" t="s">
        <v>958</v>
      </c>
      <c r="J232" s="130" t="s">
        <v>959</v>
      </c>
      <c r="K232" s="129">
        <v>20013</v>
      </c>
      <c r="L232" s="129" t="s">
        <v>960</v>
      </c>
      <c r="M232" s="130" t="s">
        <v>628</v>
      </c>
      <c r="N232" s="130" t="s">
        <v>137</v>
      </c>
      <c r="O232" s="131" t="s">
        <v>743</v>
      </c>
      <c r="P232" s="132" t="s">
        <v>882</v>
      </c>
    </row>
    <row r="233" spans="1:16" ht="13.5" thickBot="1" x14ac:dyDescent="0.25">
      <c r="A233" s="110" t="str">
        <f t="shared" si="18"/>
        <v>VSB 53 </v>
      </c>
      <c r="B233" s="9" t="str">
        <f t="shared" si="19"/>
        <v>II</v>
      </c>
      <c r="C233" s="110">
        <f t="shared" si="20"/>
        <v>55702.176700000004</v>
      </c>
      <c r="D233" s="28" t="str">
        <f t="shared" si="21"/>
        <v>vis</v>
      </c>
      <c r="E233" s="128">
        <f>VLOOKUP(C233,Active!C$21:E$968,3,FALSE)</f>
        <v>20364.629617553492</v>
      </c>
      <c r="F233" s="9" t="s">
        <v>156</v>
      </c>
      <c r="G233" s="28" t="str">
        <f t="shared" si="22"/>
        <v>55702.1767</v>
      </c>
      <c r="H233" s="110">
        <f t="shared" si="23"/>
        <v>20364.5</v>
      </c>
      <c r="I233" s="129" t="s">
        <v>961</v>
      </c>
      <c r="J233" s="130" t="s">
        <v>962</v>
      </c>
      <c r="K233" s="129">
        <v>20364.5</v>
      </c>
      <c r="L233" s="129" t="s">
        <v>963</v>
      </c>
      <c r="M233" s="130" t="s">
        <v>628</v>
      </c>
      <c r="N233" s="130" t="s">
        <v>964</v>
      </c>
      <c r="O233" s="131" t="s">
        <v>965</v>
      </c>
      <c r="P233" s="132" t="s">
        <v>966</v>
      </c>
    </row>
    <row r="234" spans="1:16" ht="13.5" thickBot="1" x14ac:dyDescent="0.25">
      <c r="A234" s="110" t="str">
        <f t="shared" si="18"/>
        <v>VSB 53 </v>
      </c>
      <c r="B234" s="9" t="str">
        <f t="shared" si="19"/>
        <v>II</v>
      </c>
      <c r="C234" s="110">
        <f t="shared" si="20"/>
        <v>55758.12</v>
      </c>
      <c r="D234" s="28" t="str">
        <f t="shared" si="21"/>
        <v>vis</v>
      </c>
      <c r="E234" s="128">
        <f>VLOOKUP(C234,Active!C$21:E$968,3,FALSE)</f>
        <v>20460.633029128821</v>
      </c>
      <c r="F234" s="9" t="s">
        <v>156</v>
      </c>
      <c r="G234" s="28" t="str">
        <f t="shared" si="22"/>
        <v>55758.1200</v>
      </c>
      <c r="H234" s="110">
        <f t="shared" si="23"/>
        <v>20460.5</v>
      </c>
      <c r="I234" s="129" t="s">
        <v>970</v>
      </c>
      <c r="J234" s="130" t="s">
        <v>971</v>
      </c>
      <c r="K234" s="129">
        <v>20460.5</v>
      </c>
      <c r="L234" s="129" t="s">
        <v>972</v>
      </c>
      <c r="M234" s="130" t="s">
        <v>628</v>
      </c>
      <c r="N234" s="130" t="s">
        <v>156</v>
      </c>
      <c r="O234" s="131" t="s">
        <v>813</v>
      </c>
      <c r="P234" s="132" t="s">
        <v>966</v>
      </c>
    </row>
    <row r="235" spans="1:16" ht="13.5" thickBot="1" x14ac:dyDescent="0.25">
      <c r="A235" s="110" t="str">
        <f t="shared" si="18"/>
        <v>VSB 53 </v>
      </c>
      <c r="B235" s="9" t="str">
        <f t="shared" si="19"/>
        <v>I</v>
      </c>
      <c r="C235" s="110">
        <f t="shared" si="20"/>
        <v>55758.991000000002</v>
      </c>
      <c r="D235" s="28" t="str">
        <f t="shared" si="21"/>
        <v>vis</v>
      </c>
      <c r="E235" s="128">
        <f>VLOOKUP(C235,Active!C$21:E$968,3,FALSE)</f>
        <v>20462.127738441322</v>
      </c>
      <c r="F235" s="9" t="s">
        <v>156</v>
      </c>
      <c r="G235" s="28" t="str">
        <f t="shared" si="22"/>
        <v>55758.991</v>
      </c>
      <c r="H235" s="110">
        <f t="shared" si="23"/>
        <v>20462</v>
      </c>
      <c r="I235" s="129" t="s">
        <v>973</v>
      </c>
      <c r="J235" s="130" t="s">
        <v>974</v>
      </c>
      <c r="K235" s="129">
        <v>20462</v>
      </c>
      <c r="L235" s="129" t="s">
        <v>975</v>
      </c>
      <c r="M235" s="130" t="s">
        <v>628</v>
      </c>
      <c r="N235" s="130" t="s">
        <v>156</v>
      </c>
      <c r="O235" s="131" t="s">
        <v>813</v>
      </c>
      <c r="P235" s="132" t="s">
        <v>966</v>
      </c>
    </row>
    <row r="236" spans="1:16" ht="13.5" thickBot="1" x14ac:dyDescent="0.25">
      <c r="A236" s="110" t="str">
        <f t="shared" si="18"/>
        <v>BAVM 225 </v>
      </c>
      <c r="B236" s="9" t="str">
        <f t="shared" si="19"/>
        <v>II</v>
      </c>
      <c r="C236" s="110">
        <f t="shared" si="20"/>
        <v>55778.508699999998</v>
      </c>
      <c r="D236" s="28" t="str">
        <f t="shared" si="21"/>
        <v>vis</v>
      </c>
      <c r="E236" s="128">
        <f>VLOOKUP(C236,Active!C$21:E$968,3,FALSE)</f>
        <v>20495.621754455813</v>
      </c>
      <c r="F236" s="9" t="s">
        <v>156</v>
      </c>
      <c r="G236" s="28" t="str">
        <f t="shared" si="22"/>
        <v>55778.5087</v>
      </c>
      <c r="H236" s="110">
        <f t="shared" si="23"/>
        <v>20495.5</v>
      </c>
      <c r="I236" s="129" t="s">
        <v>979</v>
      </c>
      <c r="J236" s="130" t="s">
        <v>980</v>
      </c>
      <c r="K236" s="129">
        <v>20495.5</v>
      </c>
      <c r="L236" s="129" t="s">
        <v>981</v>
      </c>
      <c r="M236" s="130" t="s">
        <v>628</v>
      </c>
      <c r="N236" s="130" t="s">
        <v>156</v>
      </c>
      <c r="O236" s="131" t="s">
        <v>576</v>
      </c>
      <c r="P236" s="132" t="s">
        <v>982</v>
      </c>
    </row>
    <row r="237" spans="1:16" ht="13.5" thickBot="1" x14ac:dyDescent="0.25">
      <c r="A237" s="110" t="str">
        <f t="shared" si="18"/>
        <v>BAVM 225 </v>
      </c>
      <c r="B237" s="9" t="str">
        <f t="shared" si="19"/>
        <v>I</v>
      </c>
      <c r="C237" s="110">
        <f t="shared" si="20"/>
        <v>55794.536899999999</v>
      </c>
      <c r="D237" s="28" t="str">
        <f t="shared" si="21"/>
        <v>vis</v>
      </c>
      <c r="E237" s="128">
        <f>VLOOKUP(C237,Active!C$21:E$968,3,FALSE)</f>
        <v>20523.127494757366</v>
      </c>
      <c r="F237" s="9" t="s">
        <v>156</v>
      </c>
      <c r="G237" s="28" t="str">
        <f t="shared" si="22"/>
        <v>55794.5369</v>
      </c>
      <c r="H237" s="110">
        <f t="shared" si="23"/>
        <v>20523</v>
      </c>
      <c r="I237" s="129" t="s">
        <v>983</v>
      </c>
      <c r="J237" s="130" t="s">
        <v>984</v>
      </c>
      <c r="K237" s="129">
        <v>20523</v>
      </c>
      <c r="L237" s="129" t="s">
        <v>985</v>
      </c>
      <c r="M237" s="130" t="s">
        <v>628</v>
      </c>
      <c r="N237" s="130" t="s">
        <v>672</v>
      </c>
      <c r="O237" s="131" t="s">
        <v>576</v>
      </c>
      <c r="P237" s="132" t="s">
        <v>982</v>
      </c>
    </row>
    <row r="238" spans="1:16" ht="13.5" thickBot="1" x14ac:dyDescent="0.25">
      <c r="A238" s="110" t="str">
        <f t="shared" si="18"/>
        <v>BAVM 225 </v>
      </c>
      <c r="B238" s="9" t="str">
        <f t="shared" si="19"/>
        <v>I</v>
      </c>
      <c r="C238" s="110">
        <f t="shared" si="20"/>
        <v>55804.4421</v>
      </c>
      <c r="D238" s="28" t="str">
        <f t="shared" si="21"/>
        <v>vis</v>
      </c>
      <c r="E238" s="128">
        <f>VLOOKUP(C238,Active!C$21:E$968,3,FALSE)</f>
        <v>20540.125651682967</v>
      </c>
      <c r="F238" s="9" t="s">
        <v>156</v>
      </c>
      <c r="G238" s="28" t="str">
        <f t="shared" si="22"/>
        <v>55804.4421</v>
      </c>
      <c r="H238" s="110">
        <f t="shared" si="23"/>
        <v>20540</v>
      </c>
      <c r="I238" s="129" t="s">
        <v>996</v>
      </c>
      <c r="J238" s="130" t="s">
        <v>997</v>
      </c>
      <c r="K238" s="129">
        <v>20540</v>
      </c>
      <c r="L238" s="129" t="s">
        <v>998</v>
      </c>
      <c r="M238" s="130" t="s">
        <v>628</v>
      </c>
      <c r="N238" s="130" t="s">
        <v>707</v>
      </c>
      <c r="O238" s="131" t="s">
        <v>634</v>
      </c>
      <c r="P238" s="132" t="s">
        <v>982</v>
      </c>
    </row>
    <row r="239" spans="1:16" ht="13.5" thickBot="1" x14ac:dyDescent="0.25">
      <c r="A239" s="110" t="str">
        <f t="shared" si="18"/>
        <v>BAVM 225 </v>
      </c>
      <c r="B239" s="9" t="str">
        <f t="shared" si="19"/>
        <v>I</v>
      </c>
      <c r="C239" s="110">
        <f t="shared" si="20"/>
        <v>55849.311699999998</v>
      </c>
      <c r="D239" s="28" t="str">
        <f t="shared" si="21"/>
        <v>vis</v>
      </c>
      <c r="E239" s="128">
        <f>VLOOKUP(C239,Active!C$21:E$968,3,FALSE)</f>
        <v>20617.125661979469</v>
      </c>
      <c r="F239" s="9" t="s">
        <v>156</v>
      </c>
      <c r="G239" s="28" t="str">
        <f t="shared" si="22"/>
        <v>55849.3117</v>
      </c>
      <c r="H239" s="110">
        <f t="shared" si="23"/>
        <v>20617</v>
      </c>
      <c r="I239" s="129" t="s">
        <v>1004</v>
      </c>
      <c r="J239" s="130" t="s">
        <v>1005</v>
      </c>
      <c r="K239" s="129">
        <v>20617</v>
      </c>
      <c r="L239" s="129" t="s">
        <v>998</v>
      </c>
      <c r="M239" s="130" t="s">
        <v>628</v>
      </c>
      <c r="N239" s="130" t="s">
        <v>707</v>
      </c>
      <c r="O239" s="131" t="s">
        <v>956</v>
      </c>
      <c r="P239" s="132" t="s">
        <v>982</v>
      </c>
    </row>
    <row r="240" spans="1:16" ht="13.5" thickBot="1" x14ac:dyDescent="0.25">
      <c r="A240" s="110" t="str">
        <f t="shared" si="18"/>
        <v> JAAVSO 41;122 </v>
      </c>
      <c r="B240" s="9" t="str">
        <f t="shared" si="19"/>
        <v>I</v>
      </c>
      <c r="C240" s="110">
        <f t="shared" si="20"/>
        <v>56182.623200000002</v>
      </c>
      <c r="D240" s="28" t="str">
        <f t="shared" si="21"/>
        <v>vis</v>
      </c>
      <c r="E240" s="128" t="e">
        <f>VLOOKUP(C240,Active!C$21:E$968,3,FALSE)</f>
        <v>#N/A</v>
      </c>
      <c r="F240" s="9" t="s">
        <v>156</v>
      </c>
      <c r="G240" s="28" t="str">
        <f t="shared" si="22"/>
        <v>56182.6232</v>
      </c>
      <c r="H240" s="110">
        <f t="shared" si="23"/>
        <v>21189</v>
      </c>
      <c r="I240" s="129" t="s">
        <v>1018</v>
      </c>
      <c r="J240" s="130" t="s">
        <v>1019</v>
      </c>
      <c r="K240" s="129" t="s">
        <v>1020</v>
      </c>
      <c r="L240" s="129" t="s">
        <v>1021</v>
      </c>
      <c r="M240" s="130" t="s">
        <v>628</v>
      </c>
      <c r="N240" s="130" t="s">
        <v>156</v>
      </c>
      <c r="O240" s="131" t="s">
        <v>496</v>
      </c>
      <c r="P240" s="131" t="s">
        <v>1022</v>
      </c>
    </row>
    <row r="241" spans="2:6" x14ac:dyDescent="0.2">
      <c r="B241" s="9"/>
      <c r="E241" s="128"/>
      <c r="F241" s="9"/>
    </row>
    <row r="242" spans="2:6" x14ac:dyDescent="0.2">
      <c r="B242" s="9"/>
      <c r="E242" s="128"/>
      <c r="F242" s="9"/>
    </row>
    <row r="243" spans="2:6" x14ac:dyDescent="0.2">
      <c r="B243" s="9"/>
      <c r="E243" s="128"/>
      <c r="F243" s="9"/>
    </row>
    <row r="244" spans="2:6" x14ac:dyDescent="0.2">
      <c r="B244" s="9"/>
      <c r="E244" s="128"/>
      <c r="F244" s="9"/>
    </row>
    <row r="245" spans="2:6" x14ac:dyDescent="0.2">
      <c r="B245" s="9"/>
      <c r="E245" s="128"/>
      <c r="F245" s="9"/>
    </row>
    <row r="246" spans="2:6" x14ac:dyDescent="0.2">
      <c r="B246" s="9"/>
      <c r="E246" s="128"/>
      <c r="F246" s="9"/>
    </row>
    <row r="247" spans="2:6" x14ac:dyDescent="0.2">
      <c r="B247" s="9"/>
      <c r="E247" s="128"/>
      <c r="F247" s="9"/>
    </row>
    <row r="248" spans="2:6" x14ac:dyDescent="0.2">
      <c r="B248" s="9"/>
      <c r="E248" s="128"/>
      <c r="F248" s="9"/>
    </row>
    <row r="249" spans="2:6" x14ac:dyDescent="0.2">
      <c r="B249" s="9"/>
      <c r="E249" s="128"/>
      <c r="F249" s="9"/>
    </row>
    <row r="250" spans="2:6" x14ac:dyDescent="0.2">
      <c r="B250" s="9"/>
      <c r="E250" s="128"/>
      <c r="F250" s="9"/>
    </row>
    <row r="251" spans="2:6" x14ac:dyDescent="0.2">
      <c r="B251" s="9"/>
      <c r="E251" s="128"/>
      <c r="F251" s="9"/>
    </row>
    <row r="252" spans="2:6" x14ac:dyDescent="0.2">
      <c r="B252" s="9"/>
      <c r="E252" s="128"/>
      <c r="F252" s="9"/>
    </row>
    <row r="253" spans="2:6" x14ac:dyDescent="0.2">
      <c r="B253" s="9"/>
      <c r="E253" s="128"/>
      <c r="F253" s="9"/>
    </row>
    <row r="254" spans="2:6" x14ac:dyDescent="0.2">
      <c r="B254" s="9"/>
      <c r="E254" s="128"/>
      <c r="F254" s="9"/>
    </row>
    <row r="255" spans="2:6" x14ac:dyDescent="0.2">
      <c r="B255" s="9"/>
      <c r="E255" s="128"/>
      <c r="F255" s="9"/>
    </row>
    <row r="256" spans="2:6" x14ac:dyDescent="0.2">
      <c r="B256" s="9"/>
      <c r="E256" s="128"/>
      <c r="F256" s="9"/>
    </row>
    <row r="257" spans="2:6" x14ac:dyDescent="0.2">
      <c r="B257" s="9"/>
      <c r="E257" s="128"/>
      <c r="F257" s="9"/>
    </row>
    <row r="258" spans="2:6" x14ac:dyDescent="0.2">
      <c r="B258" s="9"/>
      <c r="E258" s="128"/>
      <c r="F258" s="9"/>
    </row>
    <row r="259" spans="2:6" x14ac:dyDescent="0.2">
      <c r="B259" s="9"/>
      <c r="E259" s="128"/>
      <c r="F259" s="9"/>
    </row>
    <row r="260" spans="2:6" x14ac:dyDescent="0.2">
      <c r="B260" s="9"/>
      <c r="E260" s="128"/>
      <c r="F260" s="9"/>
    </row>
    <row r="261" spans="2:6" x14ac:dyDescent="0.2">
      <c r="B261" s="9"/>
      <c r="E261" s="128"/>
      <c r="F261" s="9"/>
    </row>
    <row r="262" spans="2:6" x14ac:dyDescent="0.2">
      <c r="B262" s="9"/>
      <c r="E262" s="128"/>
      <c r="F262" s="9"/>
    </row>
    <row r="263" spans="2:6" x14ac:dyDescent="0.2">
      <c r="B263" s="9"/>
      <c r="E263" s="128"/>
      <c r="F263" s="9"/>
    </row>
    <row r="264" spans="2:6" x14ac:dyDescent="0.2">
      <c r="B264" s="9"/>
      <c r="E264" s="128"/>
      <c r="F264" s="9"/>
    </row>
    <row r="265" spans="2:6" x14ac:dyDescent="0.2">
      <c r="B265" s="9"/>
      <c r="E265" s="128"/>
      <c r="F265" s="9"/>
    </row>
    <row r="266" spans="2:6" x14ac:dyDescent="0.2">
      <c r="B266" s="9"/>
      <c r="E266" s="128"/>
      <c r="F266" s="9"/>
    </row>
    <row r="267" spans="2:6" x14ac:dyDescent="0.2">
      <c r="B267" s="9"/>
      <c r="E267" s="128"/>
      <c r="F267" s="9"/>
    </row>
    <row r="268" spans="2:6" x14ac:dyDescent="0.2">
      <c r="B268" s="9"/>
      <c r="E268" s="128"/>
      <c r="F268" s="9"/>
    </row>
    <row r="269" spans="2:6" x14ac:dyDescent="0.2">
      <c r="B269" s="9"/>
      <c r="E269" s="128"/>
      <c r="F269" s="9"/>
    </row>
    <row r="270" spans="2:6" x14ac:dyDescent="0.2">
      <c r="B270" s="9"/>
      <c r="E270" s="128"/>
      <c r="F270" s="9"/>
    </row>
    <row r="271" spans="2:6" x14ac:dyDescent="0.2">
      <c r="B271" s="9"/>
      <c r="E271" s="128"/>
      <c r="F271" s="9"/>
    </row>
    <row r="272" spans="2:6" x14ac:dyDescent="0.2">
      <c r="B272" s="9"/>
      <c r="E272" s="128"/>
      <c r="F272" s="9"/>
    </row>
    <row r="273" spans="2:6" x14ac:dyDescent="0.2">
      <c r="B273" s="9"/>
      <c r="E273" s="128"/>
      <c r="F273" s="9"/>
    </row>
    <row r="274" spans="2:6" x14ac:dyDescent="0.2">
      <c r="B274" s="9"/>
      <c r="E274" s="128"/>
      <c r="F274" s="9"/>
    </row>
    <row r="275" spans="2:6" x14ac:dyDescent="0.2">
      <c r="B275" s="9"/>
      <c r="E275" s="128"/>
      <c r="F275" s="9"/>
    </row>
    <row r="276" spans="2:6" x14ac:dyDescent="0.2">
      <c r="B276" s="9"/>
      <c r="E276" s="128"/>
      <c r="F276" s="9"/>
    </row>
    <row r="277" spans="2:6" x14ac:dyDescent="0.2">
      <c r="B277" s="9"/>
      <c r="E277" s="128"/>
      <c r="F277" s="9"/>
    </row>
    <row r="278" spans="2:6" x14ac:dyDescent="0.2">
      <c r="B278" s="9"/>
      <c r="E278" s="128"/>
      <c r="F278" s="9"/>
    </row>
    <row r="279" spans="2:6" x14ac:dyDescent="0.2">
      <c r="B279" s="9"/>
      <c r="E279" s="128"/>
      <c r="F279" s="9"/>
    </row>
    <row r="280" spans="2:6" x14ac:dyDescent="0.2">
      <c r="B280" s="9"/>
      <c r="E280" s="128"/>
      <c r="F280" s="9"/>
    </row>
    <row r="281" spans="2:6" x14ac:dyDescent="0.2">
      <c r="B281" s="9"/>
      <c r="E281" s="128"/>
      <c r="F281" s="9"/>
    </row>
    <row r="282" spans="2:6" x14ac:dyDescent="0.2">
      <c r="B282" s="9"/>
      <c r="E282" s="128"/>
      <c r="F282" s="9"/>
    </row>
    <row r="283" spans="2:6" x14ac:dyDescent="0.2">
      <c r="B283" s="9"/>
      <c r="E283" s="128"/>
      <c r="F283" s="9"/>
    </row>
    <row r="284" spans="2:6" x14ac:dyDescent="0.2">
      <c r="B284" s="9"/>
      <c r="E284" s="128"/>
      <c r="F284" s="9"/>
    </row>
    <row r="285" spans="2:6" x14ac:dyDescent="0.2">
      <c r="B285" s="9"/>
      <c r="E285" s="128"/>
      <c r="F285" s="9"/>
    </row>
    <row r="286" spans="2:6" x14ac:dyDescent="0.2">
      <c r="B286" s="9"/>
      <c r="E286" s="128"/>
      <c r="F286" s="9"/>
    </row>
    <row r="287" spans="2:6" x14ac:dyDescent="0.2">
      <c r="B287" s="9"/>
      <c r="E287" s="128"/>
      <c r="F287" s="9"/>
    </row>
    <row r="288" spans="2:6" x14ac:dyDescent="0.2">
      <c r="B288" s="9"/>
      <c r="E288" s="128"/>
      <c r="F288" s="9"/>
    </row>
    <row r="289" spans="2:6" x14ac:dyDescent="0.2">
      <c r="B289" s="9"/>
      <c r="E289" s="128"/>
      <c r="F289" s="9"/>
    </row>
    <row r="290" spans="2:6" x14ac:dyDescent="0.2">
      <c r="B290" s="9"/>
      <c r="E290" s="128"/>
      <c r="F290" s="9"/>
    </row>
    <row r="291" spans="2:6" x14ac:dyDescent="0.2">
      <c r="B291" s="9"/>
      <c r="E291" s="128"/>
      <c r="F291" s="9"/>
    </row>
    <row r="292" spans="2:6" x14ac:dyDescent="0.2">
      <c r="B292" s="9"/>
      <c r="E292" s="128"/>
      <c r="F292" s="9"/>
    </row>
    <row r="293" spans="2:6" x14ac:dyDescent="0.2">
      <c r="B293" s="9"/>
      <c r="E293" s="128"/>
      <c r="F293" s="9"/>
    </row>
    <row r="294" spans="2:6" x14ac:dyDescent="0.2">
      <c r="B294" s="9"/>
      <c r="E294" s="128"/>
      <c r="F294" s="9"/>
    </row>
    <row r="295" spans="2:6" x14ac:dyDescent="0.2">
      <c r="B295" s="9"/>
      <c r="E295" s="128"/>
      <c r="F295" s="9"/>
    </row>
    <row r="296" spans="2:6" x14ac:dyDescent="0.2">
      <c r="B296" s="9"/>
      <c r="E296" s="128"/>
      <c r="F296" s="9"/>
    </row>
    <row r="297" spans="2:6" x14ac:dyDescent="0.2">
      <c r="B297" s="9"/>
      <c r="E297" s="128"/>
      <c r="F297" s="9"/>
    </row>
    <row r="298" spans="2:6" x14ac:dyDescent="0.2">
      <c r="B298" s="9"/>
      <c r="E298" s="128"/>
      <c r="F298" s="9"/>
    </row>
    <row r="299" spans="2:6" x14ac:dyDescent="0.2">
      <c r="B299" s="9"/>
      <c r="E299" s="128"/>
      <c r="F299" s="9"/>
    </row>
    <row r="300" spans="2:6" x14ac:dyDescent="0.2">
      <c r="B300" s="9"/>
      <c r="E300" s="128"/>
      <c r="F300" s="9"/>
    </row>
    <row r="301" spans="2:6" x14ac:dyDescent="0.2">
      <c r="B301" s="9"/>
      <c r="E301" s="128"/>
      <c r="F301" s="9"/>
    </row>
    <row r="302" spans="2:6" x14ac:dyDescent="0.2">
      <c r="B302" s="9"/>
      <c r="E302" s="128"/>
      <c r="F302" s="9"/>
    </row>
    <row r="303" spans="2:6" x14ac:dyDescent="0.2">
      <c r="B303" s="9"/>
      <c r="E303" s="128"/>
      <c r="F303" s="9"/>
    </row>
    <row r="304" spans="2:6" x14ac:dyDescent="0.2">
      <c r="B304" s="9"/>
      <c r="E304" s="128"/>
      <c r="F304" s="9"/>
    </row>
    <row r="305" spans="2:6" x14ac:dyDescent="0.2">
      <c r="B305" s="9"/>
      <c r="E305" s="128"/>
      <c r="F305" s="9"/>
    </row>
    <row r="306" spans="2:6" x14ac:dyDescent="0.2">
      <c r="B306" s="9"/>
      <c r="E306" s="128"/>
      <c r="F306" s="9"/>
    </row>
    <row r="307" spans="2:6" x14ac:dyDescent="0.2">
      <c r="B307" s="9"/>
      <c r="E307" s="128"/>
      <c r="F307" s="9"/>
    </row>
    <row r="308" spans="2:6" x14ac:dyDescent="0.2">
      <c r="B308" s="9"/>
      <c r="E308" s="128"/>
      <c r="F308" s="9"/>
    </row>
    <row r="309" spans="2:6" x14ac:dyDescent="0.2">
      <c r="B309" s="9"/>
      <c r="E309" s="128"/>
      <c r="F309" s="9"/>
    </row>
    <row r="310" spans="2:6" x14ac:dyDescent="0.2">
      <c r="B310" s="9"/>
      <c r="E310" s="128"/>
      <c r="F310" s="9"/>
    </row>
    <row r="311" spans="2:6" x14ac:dyDescent="0.2">
      <c r="B311" s="9"/>
      <c r="E311" s="128"/>
      <c r="F311" s="9"/>
    </row>
    <row r="312" spans="2:6" x14ac:dyDescent="0.2">
      <c r="B312" s="9"/>
      <c r="E312" s="128"/>
      <c r="F312" s="9"/>
    </row>
    <row r="313" spans="2:6" x14ac:dyDescent="0.2">
      <c r="B313" s="9"/>
      <c r="E313" s="128"/>
      <c r="F313" s="9"/>
    </row>
    <row r="314" spans="2:6" x14ac:dyDescent="0.2">
      <c r="B314" s="9"/>
      <c r="E314" s="128"/>
      <c r="F314" s="9"/>
    </row>
    <row r="315" spans="2:6" x14ac:dyDescent="0.2">
      <c r="B315" s="9"/>
      <c r="E315" s="128"/>
      <c r="F315" s="9"/>
    </row>
    <row r="316" spans="2:6" x14ac:dyDescent="0.2">
      <c r="B316" s="9"/>
      <c r="E316" s="128"/>
      <c r="F316" s="9"/>
    </row>
    <row r="317" spans="2:6" x14ac:dyDescent="0.2">
      <c r="B317" s="9"/>
      <c r="E317" s="128"/>
      <c r="F317" s="9"/>
    </row>
    <row r="318" spans="2:6" x14ac:dyDescent="0.2">
      <c r="B318" s="9"/>
      <c r="E318" s="128"/>
      <c r="F318" s="9"/>
    </row>
    <row r="319" spans="2:6" x14ac:dyDescent="0.2">
      <c r="B319" s="9"/>
      <c r="E319" s="128"/>
      <c r="F319" s="9"/>
    </row>
    <row r="320" spans="2:6" x14ac:dyDescent="0.2">
      <c r="B320" s="9"/>
      <c r="E320" s="128"/>
      <c r="F320" s="9"/>
    </row>
    <row r="321" spans="2:6" x14ac:dyDescent="0.2">
      <c r="B321" s="9"/>
      <c r="E321" s="128"/>
      <c r="F321" s="9"/>
    </row>
    <row r="322" spans="2:6" x14ac:dyDescent="0.2">
      <c r="B322" s="9"/>
      <c r="E322" s="128"/>
      <c r="F322" s="9"/>
    </row>
    <row r="323" spans="2:6" x14ac:dyDescent="0.2">
      <c r="B323" s="9"/>
      <c r="E323" s="128"/>
      <c r="F323" s="9"/>
    </row>
    <row r="324" spans="2:6" x14ac:dyDescent="0.2">
      <c r="B324" s="9"/>
      <c r="E324" s="128"/>
      <c r="F324" s="9"/>
    </row>
    <row r="325" spans="2:6" x14ac:dyDescent="0.2">
      <c r="B325" s="9"/>
      <c r="E325" s="128"/>
      <c r="F325" s="9"/>
    </row>
    <row r="326" spans="2:6" x14ac:dyDescent="0.2">
      <c r="B326" s="9"/>
      <c r="E326" s="128"/>
      <c r="F326" s="9"/>
    </row>
    <row r="327" spans="2:6" x14ac:dyDescent="0.2">
      <c r="B327" s="9"/>
      <c r="E327" s="128"/>
      <c r="F327" s="9"/>
    </row>
    <row r="328" spans="2:6" x14ac:dyDescent="0.2">
      <c r="B328" s="9"/>
      <c r="E328" s="128"/>
      <c r="F328" s="9"/>
    </row>
    <row r="329" spans="2:6" x14ac:dyDescent="0.2">
      <c r="B329" s="9"/>
      <c r="E329" s="128"/>
      <c r="F329" s="9"/>
    </row>
    <row r="330" spans="2:6" x14ac:dyDescent="0.2">
      <c r="B330" s="9"/>
      <c r="E330" s="128"/>
      <c r="F330" s="9"/>
    </row>
    <row r="331" spans="2:6" x14ac:dyDescent="0.2">
      <c r="B331" s="9"/>
      <c r="E331" s="128"/>
      <c r="F331" s="9"/>
    </row>
    <row r="332" spans="2:6" x14ac:dyDescent="0.2">
      <c r="B332" s="9"/>
      <c r="E332" s="128"/>
      <c r="F332" s="9"/>
    </row>
    <row r="333" spans="2:6" x14ac:dyDescent="0.2">
      <c r="B333" s="9"/>
      <c r="E333" s="128"/>
      <c r="F333" s="9"/>
    </row>
    <row r="334" spans="2:6" x14ac:dyDescent="0.2">
      <c r="B334" s="9"/>
      <c r="E334" s="128"/>
      <c r="F334" s="9"/>
    </row>
    <row r="335" spans="2:6" x14ac:dyDescent="0.2">
      <c r="B335" s="9"/>
      <c r="E335" s="128"/>
      <c r="F335" s="9"/>
    </row>
    <row r="336" spans="2:6" x14ac:dyDescent="0.2">
      <c r="B336" s="9"/>
      <c r="E336" s="128"/>
      <c r="F336" s="9"/>
    </row>
    <row r="337" spans="2:6" x14ac:dyDescent="0.2">
      <c r="B337" s="9"/>
      <c r="E337" s="128"/>
      <c r="F337" s="9"/>
    </row>
    <row r="338" spans="2:6" x14ac:dyDescent="0.2">
      <c r="B338" s="9"/>
      <c r="E338" s="128"/>
      <c r="F338" s="9"/>
    </row>
    <row r="339" spans="2:6" x14ac:dyDescent="0.2">
      <c r="B339" s="9"/>
      <c r="E339" s="128"/>
      <c r="F339" s="9"/>
    </row>
    <row r="340" spans="2:6" x14ac:dyDescent="0.2">
      <c r="B340" s="9"/>
      <c r="E340" s="128"/>
      <c r="F340" s="9"/>
    </row>
    <row r="341" spans="2:6" x14ac:dyDescent="0.2">
      <c r="B341" s="9"/>
      <c r="E341" s="128"/>
      <c r="F341" s="9"/>
    </row>
    <row r="342" spans="2:6" x14ac:dyDescent="0.2">
      <c r="B342" s="9"/>
      <c r="E342" s="128"/>
      <c r="F342" s="9"/>
    </row>
    <row r="343" spans="2:6" x14ac:dyDescent="0.2">
      <c r="B343" s="9"/>
      <c r="E343" s="128"/>
      <c r="F343" s="9"/>
    </row>
    <row r="344" spans="2:6" x14ac:dyDescent="0.2">
      <c r="B344" s="9"/>
      <c r="E344" s="128"/>
      <c r="F344" s="9"/>
    </row>
    <row r="345" spans="2:6" x14ac:dyDescent="0.2">
      <c r="B345" s="9"/>
      <c r="E345" s="128"/>
      <c r="F345" s="9"/>
    </row>
    <row r="346" spans="2:6" x14ac:dyDescent="0.2">
      <c r="B346" s="9"/>
      <c r="E346" s="128"/>
      <c r="F346" s="9"/>
    </row>
    <row r="347" spans="2:6" x14ac:dyDescent="0.2">
      <c r="B347" s="9"/>
      <c r="E347" s="128"/>
      <c r="F347" s="9"/>
    </row>
    <row r="348" spans="2:6" x14ac:dyDescent="0.2">
      <c r="B348" s="9"/>
      <c r="E348" s="128"/>
      <c r="F348" s="9"/>
    </row>
    <row r="349" spans="2:6" x14ac:dyDescent="0.2">
      <c r="B349" s="9"/>
      <c r="E349" s="128"/>
      <c r="F349" s="9"/>
    </row>
    <row r="350" spans="2:6" x14ac:dyDescent="0.2">
      <c r="B350" s="9"/>
      <c r="E350" s="128"/>
      <c r="F350" s="9"/>
    </row>
    <row r="351" spans="2:6" x14ac:dyDescent="0.2">
      <c r="B351" s="9"/>
      <c r="E351" s="128"/>
      <c r="F351" s="9"/>
    </row>
    <row r="352" spans="2:6" x14ac:dyDescent="0.2">
      <c r="B352" s="9"/>
      <c r="F352" s="9"/>
    </row>
    <row r="353" spans="2:6" x14ac:dyDescent="0.2">
      <c r="B353" s="9"/>
      <c r="F353" s="9"/>
    </row>
    <row r="354" spans="2:6" x14ac:dyDescent="0.2">
      <c r="B354" s="9"/>
      <c r="F354" s="9"/>
    </row>
    <row r="355" spans="2:6" x14ac:dyDescent="0.2">
      <c r="B355" s="9"/>
      <c r="F355" s="9"/>
    </row>
    <row r="356" spans="2:6" x14ac:dyDescent="0.2">
      <c r="B356" s="9"/>
      <c r="F356" s="9"/>
    </row>
    <row r="357" spans="2:6" x14ac:dyDescent="0.2">
      <c r="B357" s="9"/>
      <c r="F357" s="9"/>
    </row>
    <row r="358" spans="2:6" x14ac:dyDescent="0.2">
      <c r="B358" s="9"/>
      <c r="F358" s="9"/>
    </row>
    <row r="359" spans="2:6" x14ac:dyDescent="0.2">
      <c r="B359" s="9"/>
      <c r="F359" s="9"/>
    </row>
    <row r="360" spans="2:6" x14ac:dyDescent="0.2">
      <c r="B360" s="9"/>
      <c r="F360" s="9"/>
    </row>
    <row r="361" spans="2:6" x14ac:dyDescent="0.2">
      <c r="B361" s="9"/>
      <c r="F361" s="9"/>
    </row>
    <row r="362" spans="2:6" x14ac:dyDescent="0.2">
      <c r="B362" s="9"/>
      <c r="F362" s="9"/>
    </row>
    <row r="363" spans="2:6" x14ac:dyDescent="0.2">
      <c r="B363" s="9"/>
      <c r="F363" s="9"/>
    </row>
    <row r="364" spans="2:6" x14ac:dyDescent="0.2">
      <c r="B364" s="9"/>
      <c r="F364" s="9"/>
    </row>
    <row r="365" spans="2:6" x14ac:dyDescent="0.2">
      <c r="B365" s="9"/>
      <c r="F365" s="9"/>
    </row>
    <row r="366" spans="2:6" x14ac:dyDescent="0.2">
      <c r="B366" s="9"/>
      <c r="F366" s="9"/>
    </row>
    <row r="367" spans="2:6" x14ac:dyDescent="0.2">
      <c r="B367" s="9"/>
      <c r="F367" s="9"/>
    </row>
    <row r="368" spans="2:6" x14ac:dyDescent="0.2">
      <c r="B368" s="9"/>
      <c r="F368" s="9"/>
    </row>
    <row r="369" spans="2:6" x14ac:dyDescent="0.2">
      <c r="B369" s="9"/>
      <c r="F369" s="9"/>
    </row>
    <row r="370" spans="2:6" x14ac:dyDescent="0.2">
      <c r="B370" s="9"/>
      <c r="F370" s="9"/>
    </row>
    <row r="371" spans="2:6" x14ac:dyDescent="0.2">
      <c r="B371" s="9"/>
      <c r="F371" s="9"/>
    </row>
    <row r="372" spans="2:6" x14ac:dyDescent="0.2">
      <c r="B372" s="9"/>
      <c r="F372" s="9"/>
    </row>
    <row r="373" spans="2:6" x14ac:dyDescent="0.2">
      <c r="B373" s="9"/>
      <c r="F373" s="9"/>
    </row>
    <row r="374" spans="2:6" x14ac:dyDescent="0.2">
      <c r="B374" s="9"/>
      <c r="F374" s="9"/>
    </row>
    <row r="375" spans="2:6" x14ac:dyDescent="0.2">
      <c r="B375" s="9"/>
      <c r="F375" s="9"/>
    </row>
    <row r="376" spans="2:6" x14ac:dyDescent="0.2">
      <c r="B376" s="9"/>
      <c r="F376" s="9"/>
    </row>
    <row r="377" spans="2:6" x14ac:dyDescent="0.2">
      <c r="B377" s="9"/>
      <c r="F377" s="9"/>
    </row>
    <row r="378" spans="2:6" x14ac:dyDescent="0.2">
      <c r="B378" s="9"/>
      <c r="F378" s="9"/>
    </row>
    <row r="379" spans="2:6" x14ac:dyDescent="0.2">
      <c r="B379" s="9"/>
      <c r="F379" s="9"/>
    </row>
    <row r="380" spans="2:6" x14ac:dyDescent="0.2">
      <c r="B380" s="9"/>
      <c r="F380" s="9"/>
    </row>
    <row r="381" spans="2:6" x14ac:dyDescent="0.2">
      <c r="B381" s="9"/>
      <c r="F381" s="9"/>
    </row>
    <row r="382" spans="2:6" x14ac:dyDescent="0.2">
      <c r="B382" s="9"/>
      <c r="F382" s="9"/>
    </row>
    <row r="383" spans="2:6" x14ac:dyDescent="0.2">
      <c r="B383" s="9"/>
      <c r="F383" s="9"/>
    </row>
    <row r="384" spans="2:6" x14ac:dyDescent="0.2">
      <c r="B384" s="9"/>
      <c r="F384" s="9"/>
    </row>
    <row r="385" spans="2:6" x14ac:dyDescent="0.2">
      <c r="B385" s="9"/>
      <c r="F385" s="9"/>
    </row>
    <row r="386" spans="2:6" x14ac:dyDescent="0.2">
      <c r="B386" s="9"/>
      <c r="F386" s="9"/>
    </row>
    <row r="387" spans="2:6" x14ac:dyDescent="0.2">
      <c r="B387" s="9"/>
      <c r="F387" s="9"/>
    </row>
    <row r="388" spans="2:6" x14ac:dyDescent="0.2">
      <c r="B388" s="9"/>
      <c r="F388" s="9"/>
    </row>
    <row r="389" spans="2:6" x14ac:dyDescent="0.2">
      <c r="B389" s="9"/>
      <c r="F389" s="9"/>
    </row>
    <row r="390" spans="2:6" x14ac:dyDescent="0.2">
      <c r="B390" s="9"/>
      <c r="F390" s="9"/>
    </row>
    <row r="391" spans="2:6" x14ac:dyDescent="0.2">
      <c r="B391" s="9"/>
      <c r="F391" s="9"/>
    </row>
    <row r="392" spans="2:6" x14ac:dyDescent="0.2">
      <c r="B392" s="9"/>
      <c r="F392" s="9"/>
    </row>
    <row r="393" spans="2:6" x14ac:dyDescent="0.2">
      <c r="B393" s="9"/>
      <c r="F393" s="9"/>
    </row>
    <row r="394" spans="2:6" x14ac:dyDescent="0.2">
      <c r="B394" s="9"/>
      <c r="F394" s="9"/>
    </row>
    <row r="395" spans="2:6" x14ac:dyDescent="0.2">
      <c r="B395" s="9"/>
      <c r="F395" s="9"/>
    </row>
    <row r="396" spans="2:6" x14ac:dyDescent="0.2">
      <c r="B396" s="9"/>
      <c r="F396" s="9"/>
    </row>
    <row r="397" spans="2:6" x14ac:dyDescent="0.2">
      <c r="B397" s="9"/>
      <c r="F397" s="9"/>
    </row>
    <row r="398" spans="2:6" x14ac:dyDescent="0.2">
      <c r="B398" s="9"/>
      <c r="F398" s="9"/>
    </row>
    <row r="399" spans="2:6" x14ac:dyDescent="0.2">
      <c r="B399" s="9"/>
      <c r="F399" s="9"/>
    </row>
    <row r="400" spans="2:6" x14ac:dyDescent="0.2">
      <c r="B400" s="9"/>
      <c r="F400" s="9"/>
    </row>
    <row r="401" spans="2:6" x14ac:dyDescent="0.2">
      <c r="B401" s="9"/>
      <c r="F401" s="9"/>
    </row>
    <row r="402" spans="2:6" x14ac:dyDescent="0.2">
      <c r="B402" s="9"/>
      <c r="F402" s="9"/>
    </row>
    <row r="403" spans="2:6" x14ac:dyDescent="0.2">
      <c r="B403" s="9"/>
      <c r="F403" s="9"/>
    </row>
    <row r="404" spans="2:6" x14ac:dyDescent="0.2">
      <c r="B404" s="9"/>
      <c r="F404" s="9"/>
    </row>
    <row r="405" spans="2:6" x14ac:dyDescent="0.2">
      <c r="B405" s="9"/>
      <c r="F405" s="9"/>
    </row>
    <row r="406" spans="2:6" x14ac:dyDescent="0.2">
      <c r="B406" s="9"/>
      <c r="F406" s="9"/>
    </row>
    <row r="407" spans="2:6" x14ac:dyDescent="0.2">
      <c r="B407" s="9"/>
      <c r="F407" s="9"/>
    </row>
    <row r="408" spans="2:6" x14ac:dyDescent="0.2">
      <c r="B408" s="9"/>
      <c r="F408" s="9"/>
    </row>
    <row r="409" spans="2:6" x14ac:dyDescent="0.2">
      <c r="B409" s="9"/>
      <c r="F409" s="9"/>
    </row>
    <row r="410" spans="2:6" x14ac:dyDescent="0.2">
      <c r="B410" s="9"/>
      <c r="F410" s="9"/>
    </row>
    <row r="411" spans="2:6" x14ac:dyDescent="0.2">
      <c r="B411" s="9"/>
      <c r="F411" s="9"/>
    </row>
    <row r="412" spans="2:6" x14ac:dyDescent="0.2">
      <c r="B412" s="9"/>
      <c r="F412" s="9"/>
    </row>
    <row r="413" spans="2:6" x14ac:dyDescent="0.2">
      <c r="B413" s="9"/>
      <c r="F413" s="9"/>
    </row>
    <row r="414" spans="2:6" x14ac:dyDescent="0.2">
      <c r="B414" s="9"/>
      <c r="F414" s="9"/>
    </row>
    <row r="415" spans="2:6" x14ac:dyDescent="0.2">
      <c r="B415" s="9"/>
      <c r="F415" s="9"/>
    </row>
    <row r="416" spans="2:6" x14ac:dyDescent="0.2">
      <c r="B416" s="9"/>
      <c r="F416" s="9"/>
    </row>
    <row r="417" spans="2:6" x14ac:dyDescent="0.2">
      <c r="B417" s="9"/>
      <c r="F417" s="9"/>
    </row>
    <row r="418" spans="2:6" x14ac:dyDescent="0.2">
      <c r="B418" s="9"/>
      <c r="F418" s="9"/>
    </row>
    <row r="419" spans="2:6" x14ac:dyDescent="0.2">
      <c r="B419" s="9"/>
      <c r="F419" s="9"/>
    </row>
    <row r="420" spans="2:6" x14ac:dyDescent="0.2">
      <c r="B420" s="9"/>
      <c r="F420" s="9"/>
    </row>
    <row r="421" spans="2:6" x14ac:dyDescent="0.2">
      <c r="B421" s="9"/>
      <c r="F421" s="9"/>
    </row>
    <row r="422" spans="2:6" x14ac:dyDescent="0.2">
      <c r="B422" s="9"/>
      <c r="F422" s="9"/>
    </row>
    <row r="423" spans="2:6" x14ac:dyDescent="0.2">
      <c r="B423" s="9"/>
      <c r="F423" s="9"/>
    </row>
    <row r="424" spans="2:6" x14ac:dyDescent="0.2">
      <c r="B424" s="9"/>
      <c r="F424" s="9"/>
    </row>
    <row r="425" spans="2:6" x14ac:dyDescent="0.2">
      <c r="B425" s="9"/>
      <c r="F425" s="9"/>
    </row>
    <row r="426" spans="2:6" x14ac:dyDescent="0.2">
      <c r="B426" s="9"/>
      <c r="F426" s="9"/>
    </row>
    <row r="427" spans="2:6" x14ac:dyDescent="0.2">
      <c r="B427" s="9"/>
      <c r="F427" s="9"/>
    </row>
    <row r="428" spans="2:6" x14ac:dyDescent="0.2">
      <c r="B428" s="9"/>
      <c r="F428" s="9"/>
    </row>
    <row r="429" spans="2:6" x14ac:dyDescent="0.2">
      <c r="B429" s="9"/>
      <c r="F429" s="9"/>
    </row>
    <row r="430" spans="2:6" x14ac:dyDescent="0.2">
      <c r="B430" s="9"/>
      <c r="F430" s="9"/>
    </row>
    <row r="431" spans="2:6" x14ac:dyDescent="0.2">
      <c r="B431" s="9"/>
      <c r="F431" s="9"/>
    </row>
    <row r="432" spans="2:6" x14ac:dyDescent="0.2">
      <c r="B432" s="9"/>
      <c r="F432" s="9"/>
    </row>
    <row r="433" spans="2:6" x14ac:dyDescent="0.2">
      <c r="B433" s="9"/>
      <c r="F433" s="9"/>
    </row>
    <row r="434" spans="2:6" x14ac:dyDescent="0.2">
      <c r="B434" s="9"/>
      <c r="F434" s="9"/>
    </row>
    <row r="435" spans="2:6" x14ac:dyDescent="0.2">
      <c r="B435" s="9"/>
      <c r="F435" s="9"/>
    </row>
    <row r="436" spans="2:6" x14ac:dyDescent="0.2">
      <c r="B436" s="9"/>
      <c r="F436" s="9"/>
    </row>
    <row r="437" spans="2:6" x14ac:dyDescent="0.2">
      <c r="B437" s="9"/>
      <c r="F437" s="9"/>
    </row>
    <row r="438" spans="2:6" x14ac:dyDescent="0.2">
      <c r="B438" s="9"/>
      <c r="F438" s="9"/>
    </row>
    <row r="439" spans="2:6" x14ac:dyDescent="0.2">
      <c r="B439" s="9"/>
      <c r="F439" s="9"/>
    </row>
    <row r="440" spans="2:6" x14ac:dyDescent="0.2">
      <c r="B440" s="9"/>
      <c r="F440" s="9"/>
    </row>
    <row r="441" spans="2:6" x14ac:dyDescent="0.2">
      <c r="B441" s="9"/>
      <c r="F441" s="9"/>
    </row>
    <row r="442" spans="2:6" x14ac:dyDescent="0.2">
      <c r="B442" s="9"/>
      <c r="F442" s="9"/>
    </row>
    <row r="443" spans="2:6" x14ac:dyDescent="0.2">
      <c r="B443" s="9"/>
      <c r="F443" s="9"/>
    </row>
    <row r="444" spans="2:6" x14ac:dyDescent="0.2">
      <c r="B444" s="9"/>
      <c r="F444" s="9"/>
    </row>
    <row r="445" spans="2:6" x14ac:dyDescent="0.2">
      <c r="B445" s="9"/>
      <c r="F445" s="9"/>
    </row>
    <row r="446" spans="2:6" x14ac:dyDescent="0.2">
      <c r="B446" s="9"/>
      <c r="F446" s="9"/>
    </row>
    <row r="447" spans="2:6" x14ac:dyDescent="0.2">
      <c r="B447" s="9"/>
      <c r="F447" s="9"/>
    </row>
    <row r="448" spans="2:6" x14ac:dyDescent="0.2">
      <c r="B448" s="9"/>
      <c r="F448" s="9"/>
    </row>
    <row r="449" spans="2:6" x14ac:dyDescent="0.2">
      <c r="B449" s="9"/>
      <c r="F449" s="9"/>
    </row>
    <row r="450" spans="2:6" x14ac:dyDescent="0.2">
      <c r="B450" s="9"/>
      <c r="F450" s="9"/>
    </row>
    <row r="451" spans="2:6" x14ac:dyDescent="0.2">
      <c r="B451" s="9"/>
      <c r="F451" s="9"/>
    </row>
    <row r="452" spans="2:6" x14ac:dyDescent="0.2">
      <c r="B452" s="9"/>
      <c r="F452" s="9"/>
    </row>
    <row r="453" spans="2:6" x14ac:dyDescent="0.2">
      <c r="B453" s="9"/>
      <c r="F453" s="9"/>
    </row>
    <row r="454" spans="2:6" x14ac:dyDescent="0.2">
      <c r="B454" s="9"/>
      <c r="F454" s="9"/>
    </row>
    <row r="455" spans="2:6" x14ac:dyDescent="0.2">
      <c r="B455" s="9"/>
      <c r="F455" s="9"/>
    </row>
    <row r="456" spans="2:6" x14ac:dyDescent="0.2">
      <c r="B456" s="9"/>
      <c r="F456" s="9"/>
    </row>
    <row r="457" spans="2:6" x14ac:dyDescent="0.2">
      <c r="B457" s="9"/>
      <c r="F457" s="9"/>
    </row>
    <row r="458" spans="2:6" x14ac:dyDescent="0.2">
      <c r="B458" s="9"/>
      <c r="F458" s="9"/>
    </row>
    <row r="459" spans="2:6" x14ac:dyDescent="0.2">
      <c r="B459" s="9"/>
      <c r="F459" s="9"/>
    </row>
    <row r="460" spans="2:6" x14ac:dyDescent="0.2">
      <c r="B460" s="9"/>
      <c r="F460" s="9"/>
    </row>
    <row r="461" spans="2:6" x14ac:dyDescent="0.2">
      <c r="B461" s="9"/>
      <c r="F461" s="9"/>
    </row>
    <row r="462" spans="2:6" x14ac:dyDescent="0.2">
      <c r="B462" s="9"/>
      <c r="F462" s="9"/>
    </row>
    <row r="463" spans="2:6" x14ac:dyDescent="0.2">
      <c r="B463" s="9"/>
      <c r="F463" s="9"/>
    </row>
    <row r="464" spans="2:6" x14ac:dyDescent="0.2">
      <c r="B464" s="9"/>
      <c r="F464" s="9"/>
    </row>
    <row r="465" spans="2:6" x14ac:dyDescent="0.2">
      <c r="B465" s="9"/>
      <c r="F465" s="9"/>
    </row>
    <row r="466" spans="2:6" x14ac:dyDescent="0.2">
      <c r="B466" s="9"/>
      <c r="F466" s="9"/>
    </row>
    <row r="467" spans="2:6" x14ac:dyDescent="0.2">
      <c r="B467" s="9"/>
      <c r="F467" s="9"/>
    </row>
    <row r="468" spans="2:6" x14ac:dyDescent="0.2">
      <c r="B468" s="9"/>
      <c r="F468" s="9"/>
    </row>
    <row r="469" spans="2:6" x14ac:dyDescent="0.2">
      <c r="B469" s="9"/>
      <c r="F469" s="9"/>
    </row>
    <row r="470" spans="2:6" x14ac:dyDescent="0.2">
      <c r="B470" s="9"/>
      <c r="F470" s="9"/>
    </row>
    <row r="471" spans="2:6" x14ac:dyDescent="0.2">
      <c r="B471" s="9"/>
      <c r="F471" s="9"/>
    </row>
    <row r="472" spans="2:6" x14ac:dyDescent="0.2">
      <c r="B472" s="9"/>
      <c r="F472" s="9"/>
    </row>
    <row r="473" spans="2:6" x14ac:dyDescent="0.2">
      <c r="B473" s="9"/>
      <c r="F473" s="9"/>
    </row>
    <row r="474" spans="2:6" x14ac:dyDescent="0.2">
      <c r="B474" s="9"/>
      <c r="F474" s="9"/>
    </row>
    <row r="475" spans="2:6" x14ac:dyDescent="0.2">
      <c r="B475" s="9"/>
      <c r="F475" s="9"/>
    </row>
    <row r="476" spans="2:6" x14ac:dyDescent="0.2">
      <c r="B476" s="9"/>
      <c r="F476" s="9"/>
    </row>
    <row r="477" spans="2:6" x14ac:dyDescent="0.2">
      <c r="B477" s="9"/>
      <c r="F477" s="9"/>
    </row>
    <row r="478" spans="2:6" x14ac:dyDescent="0.2">
      <c r="B478" s="9"/>
      <c r="F478" s="9"/>
    </row>
    <row r="479" spans="2:6" x14ac:dyDescent="0.2">
      <c r="B479" s="9"/>
      <c r="F479" s="9"/>
    </row>
    <row r="480" spans="2:6" x14ac:dyDescent="0.2">
      <c r="B480" s="9"/>
      <c r="F480" s="9"/>
    </row>
    <row r="481" spans="2:6" x14ac:dyDescent="0.2">
      <c r="B481" s="9"/>
      <c r="F481" s="9"/>
    </row>
    <row r="482" spans="2:6" x14ac:dyDescent="0.2">
      <c r="B482" s="9"/>
      <c r="F482" s="9"/>
    </row>
    <row r="483" spans="2:6" x14ac:dyDescent="0.2">
      <c r="B483" s="9"/>
      <c r="F483" s="9"/>
    </row>
    <row r="484" spans="2:6" x14ac:dyDescent="0.2">
      <c r="B484" s="9"/>
      <c r="F484" s="9"/>
    </row>
    <row r="485" spans="2:6" x14ac:dyDescent="0.2">
      <c r="B485" s="9"/>
      <c r="F485" s="9"/>
    </row>
    <row r="486" spans="2:6" x14ac:dyDescent="0.2">
      <c r="B486" s="9"/>
      <c r="F486" s="9"/>
    </row>
    <row r="487" spans="2:6" x14ac:dyDescent="0.2">
      <c r="B487" s="9"/>
      <c r="F487" s="9"/>
    </row>
    <row r="488" spans="2:6" x14ac:dyDescent="0.2">
      <c r="B488" s="9"/>
      <c r="F488" s="9"/>
    </row>
    <row r="489" spans="2:6" x14ac:dyDescent="0.2">
      <c r="B489" s="9"/>
      <c r="F489" s="9"/>
    </row>
    <row r="490" spans="2:6" x14ac:dyDescent="0.2">
      <c r="B490" s="9"/>
      <c r="F490" s="9"/>
    </row>
    <row r="491" spans="2:6" x14ac:dyDescent="0.2">
      <c r="B491" s="9"/>
      <c r="F491" s="9"/>
    </row>
    <row r="492" spans="2:6" x14ac:dyDescent="0.2">
      <c r="B492" s="9"/>
      <c r="F492" s="9"/>
    </row>
    <row r="493" spans="2:6" x14ac:dyDescent="0.2">
      <c r="B493" s="9"/>
      <c r="F493" s="9"/>
    </row>
    <row r="494" spans="2:6" x14ac:dyDescent="0.2">
      <c r="B494" s="9"/>
      <c r="F494" s="9"/>
    </row>
    <row r="495" spans="2:6" x14ac:dyDescent="0.2">
      <c r="B495" s="9"/>
      <c r="F495" s="9"/>
    </row>
    <row r="496" spans="2:6" x14ac:dyDescent="0.2">
      <c r="B496" s="9"/>
      <c r="F496" s="9"/>
    </row>
    <row r="497" spans="2:6" x14ac:dyDescent="0.2">
      <c r="B497" s="9"/>
      <c r="F497" s="9"/>
    </row>
    <row r="498" spans="2:6" x14ac:dyDescent="0.2">
      <c r="B498" s="9"/>
      <c r="F498" s="9"/>
    </row>
    <row r="499" spans="2:6" x14ac:dyDescent="0.2">
      <c r="B499" s="9"/>
      <c r="F499" s="9"/>
    </row>
    <row r="500" spans="2:6" x14ac:dyDescent="0.2">
      <c r="B500" s="9"/>
      <c r="F500" s="9"/>
    </row>
    <row r="501" spans="2:6" x14ac:dyDescent="0.2">
      <c r="B501" s="9"/>
      <c r="F501" s="9"/>
    </row>
    <row r="502" spans="2:6" x14ac:dyDescent="0.2">
      <c r="B502" s="9"/>
      <c r="F502" s="9"/>
    </row>
    <row r="503" spans="2:6" x14ac:dyDescent="0.2">
      <c r="B503" s="9"/>
      <c r="F503" s="9"/>
    </row>
    <row r="504" spans="2:6" x14ac:dyDescent="0.2">
      <c r="B504" s="9"/>
      <c r="F504" s="9"/>
    </row>
    <row r="505" spans="2:6" x14ac:dyDescent="0.2">
      <c r="B505" s="9"/>
      <c r="F505" s="9"/>
    </row>
    <row r="506" spans="2:6" x14ac:dyDescent="0.2">
      <c r="B506" s="9"/>
      <c r="F506" s="9"/>
    </row>
    <row r="507" spans="2:6" x14ac:dyDescent="0.2">
      <c r="B507" s="9"/>
      <c r="F507" s="9"/>
    </row>
    <row r="508" spans="2:6" x14ac:dyDescent="0.2">
      <c r="B508" s="9"/>
      <c r="F508" s="9"/>
    </row>
    <row r="509" spans="2:6" x14ac:dyDescent="0.2">
      <c r="B509" s="9"/>
      <c r="F509" s="9"/>
    </row>
    <row r="510" spans="2:6" x14ac:dyDescent="0.2">
      <c r="B510" s="9"/>
      <c r="F510" s="9"/>
    </row>
    <row r="511" spans="2:6" x14ac:dyDescent="0.2">
      <c r="B511" s="9"/>
      <c r="F511" s="9"/>
    </row>
    <row r="512" spans="2:6" x14ac:dyDescent="0.2">
      <c r="B512" s="9"/>
      <c r="F512" s="9"/>
    </row>
    <row r="513" spans="2:6" x14ac:dyDescent="0.2">
      <c r="B513" s="9"/>
      <c r="F513" s="9"/>
    </row>
    <row r="514" spans="2:6" x14ac:dyDescent="0.2">
      <c r="B514" s="9"/>
      <c r="F514" s="9"/>
    </row>
    <row r="515" spans="2:6" x14ac:dyDescent="0.2">
      <c r="B515" s="9"/>
      <c r="F515" s="9"/>
    </row>
    <row r="516" spans="2:6" x14ac:dyDescent="0.2">
      <c r="B516" s="9"/>
      <c r="F516" s="9"/>
    </row>
    <row r="517" spans="2:6" x14ac:dyDescent="0.2">
      <c r="B517" s="9"/>
      <c r="F517" s="9"/>
    </row>
    <row r="518" spans="2:6" x14ac:dyDescent="0.2">
      <c r="B518" s="9"/>
      <c r="F518" s="9"/>
    </row>
    <row r="519" spans="2:6" x14ac:dyDescent="0.2">
      <c r="B519" s="9"/>
      <c r="F519" s="9"/>
    </row>
    <row r="520" spans="2:6" x14ac:dyDescent="0.2">
      <c r="B520" s="9"/>
      <c r="F520" s="9"/>
    </row>
    <row r="521" spans="2:6" x14ac:dyDescent="0.2">
      <c r="B521" s="9"/>
      <c r="F521" s="9"/>
    </row>
    <row r="522" spans="2:6" x14ac:dyDescent="0.2">
      <c r="B522" s="9"/>
      <c r="F522" s="9"/>
    </row>
    <row r="523" spans="2:6" x14ac:dyDescent="0.2">
      <c r="B523" s="9"/>
      <c r="F523" s="9"/>
    </row>
    <row r="524" spans="2:6" x14ac:dyDescent="0.2">
      <c r="B524" s="9"/>
      <c r="F524" s="9"/>
    </row>
    <row r="525" spans="2:6" x14ac:dyDescent="0.2">
      <c r="B525" s="9"/>
      <c r="F525" s="9"/>
    </row>
    <row r="526" spans="2:6" x14ac:dyDescent="0.2">
      <c r="B526" s="9"/>
      <c r="F526" s="9"/>
    </row>
    <row r="527" spans="2:6" x14ac:dyDescent="0.2">
      <c r="B527" s="9"/>
      <c r="F527" s="9"/>
    </row>
    <row r="528" spans="2:6" x14ac:dyDescent="0.2">
      <c r="B528" s="9"/>
      <c r="F528" s="9"/>
    </row>
    <row r="529" spans="2:6" x14ac:dyDescent="0.2">
      <c r="B529" s="9"/>
      <c r="F529" s="9"/>
    </row>
    <row r="530" spans="2:6" x14ac:dyDescent="0.2">
      <c r="B530" s="9"/>
      <c r="F530" s="9"/>
    </row>
    <row r="531" spans="2:6" x14ac:dyDescent="0.2">
      <c r="B531" s="9"/>
      <c r="F531" s="9"/>
    </row>
    <row r="532" spans="2:6" x14ac:dyDescent="0.2">
      <c r="B532" s="9"/>
      <c r="F532" s="9"/>
    </row>
    <row r="533" spans="2:6" x14ac:dyDescent="0.2">
      <c r="B533" s="9"/>
      <c r="F533" s="9"/>
    </row>
    <row r="534" spans="2:6" x14ac:dyDescent="0.2">
      <c r="B534" s="9"/>
      <c r="F534" s="9"/>
    </row>
    <row r="535" spans="2:6" x14ac:dyDescent="0.2">
      <c r="B535" s="9"/>
      <c r="F535" s="9"/>
    </row>
    <row r="536" spans="2:6" x14ac:dyDescent="0.2">
      <c r="B536" s="9"/>
      <c r="F536" s="9"/>
    </row>
    <row r="537" spans="2:6" x14ac:dyDescent="0.2">
      <c r="B537" s="9"/>
      <c r="F537" s="9"/>
    </row>
    <row r="538" spans="2:6" x14ac:dyDescent="0.2">
      <c r="B538" s="9"/>
      <c r="F538" s="9"/>
    </row>
    <row r="539" spans="2:6" x14ac:dyDescent="0.2">
      <c r="B539" s="9"/>
      <c r="F539" s="9"/>
    </row>
    <row r="540" spans="2:6" x14ac:dyDescent="0.2">
      <c r="B540" s="9"/>
      <c r="F540" s="9"/>
    </row>
    <row r="541" spans="2:6" x14ac:dyDescent="0.2">
      <c r="B541" s="9"/>
      <c r="F541" s="9"/>
    </row>
    <row r="542" spans="2:6" x14ac:dyDescent="0.2">
      <c r="B542" s="9"/>
      <c r="F542" s="9"/>
    </row>
    <row r="543" spans="2:6" x14ac:dyDescent="0.2">
      <c r="B543" s="9"/>
      <c r="F543" s="9"/>
    </row>
    <row r="544" spans="2:6" x14ac:dyDescent="0.2">
      <c r="B544" s="9"/>
      <c r="F544" s="9"/>
    </row>
    <row r="545" spans="2:6" x14ac:dyDescent="0.2">
      <c r="B545" s="9"/>
      <c r="F545" s="9"/>
    </row>
    <row r="546" spans="2:6" x14ac:dyDescent="0.2">
      <c r="B546" s="9"/>
      <c r="F546" s="9"/>
    </row>
    <row r="547" spans="2:6" x14ac:dyDescent="0.2">
      <c r="B547" s="9"/>
      <c r="F547" s="9"/>
    </row>
    <row r="548" spans="2:6" x14ac:dyDescent="0.2">
      <c r="B548" s="9"/>
      <c r="F548" s="9"/>
    </row>
    <row r="549" spans="2:6" x14ac:dyDescent="0.2">
      <c r="B549" s="9"/>
      <c r="F549" s="9"/>
    </row>
    <row r="550" spans="2:6" x14ac:dyDescent="0.2">
      <c r="B550" s="9"/>
      <c r="F550" s="9"/>
    </row>
    <row r="551" spans="2:6" x14ac:dyDescent="0.2">
      <c r="B551" s="9"/>
      <c r="F551" s="9"/>
    </row>
    <row r="552" spans="2:6" x14ac:dyDescent="0.2">
      <c r="B552" s="9"/>
      <c r="F552" s="9"/>
    </row>
    <row r="553" spans="2:6" x14ac:dyDescent="0.2">
      <c r="B553" s="9"/>
      <c r="F553" s="9"/>
    </row>
    <row r="554" spans="2:6" x14ac:dyDescent="0.2">
      <c r="B554" s="9"/>
      <c r="F554" s="9"/>
    </row>
    <row r="555" spans="2:6" x14ac:dyDescent="0.2">
      <c r="B555" s="9"/>
      <c r="F555" s="9"/>
    </row>
    <row r="556" spans="2:6" x14ac:dyDescent="0.2">
      <c r="B556" s="9"/>
      <c r="F556" s="9"/>
    </row>
    <row r="557" spans="2:6" x14ac:dyDescent="0.2">
      <c r="B557" s="9"/>
      <c r="F557" s="9"/>
    </row>
    <row r="558" spans="2:6" x14ac:dyDescent="0.2">
      <c r="B558" s="9"/>
      <c r="F558" s="9"/>
    </row>
    <row r="559" spans="2:6" x14ac:dyDescent="0.2">
      <c r="B559" s="9"/>
      <c r="F559" s="9"/>
    </row>
    <row r="560" spans="2:6" x14ac:dyDescent="0.2">
      <c r="B560" s="9"/>
      <c r="F560" s="9"/>
    </row>
    <row r="561" spans="2:6" x14ac:dyDescent="0.2">
      <c r="B561" s="9"/>
      <c r="F561" s="9"/>
    </row>
    <row r="562" spans="2:6" x14ac:dyDescent="0.2">
      <c r="B562" s="9"/>
      <c r="F562" s="9"/>
    </row>
    <row r="563" spans="2:6" x14ac:dyDescent="0.2">
      <c r="B563" s="9"/>
      <c r="F563" s="9"/>
    </row>
    <row r="564" spans="2:6" x14ac:dyDescent="0.2">
      <c r="B564" s="9"/>
      <c r="F564" s="9"/>
    </row>
    <row r="565" spans="2:6" x14ac:dyDescent="0.2">
      <c r="B565" s="9"/>
      <c r="F565" s="9"/>
    </row>
    <row r="566" spans="2:6" x14ac:dyDescent="0.2">
      <c r="B566" s="9"/>
      <c r="F566" s="9"/>
    </row>
    <row r="567" spans="2:6" x14ac:dyDescent="0.2">
      <c r="B567" s="9"/>
      <c r="F567" s="9"/>
    </row>
    <row r="568" spans="2:6" x14ac:dyDescent="0.2">
      <c r="B568" s="9"/>
      <c r="F568" s="9"/>
    </row>
    <row r="569" spans="2:6" x14ac:dyDescent="0.2">
      <c r="B569" s="9"/>
      <c r="F569" s="9"/>
    </row>
    <row r="570" spans="2:6" x14ac:dyDescent="0.2">
      <c r="B570" s="9"/>
      <c r="F570" s="9"/>
    </row>
    <row r="571" spans="2:6" x14ac:dyDescent="0.2">
      <c r="B571" s="9"/>
      <c r="F571" s="9"/>
    </row>
    <row r="572" spans="2:6" x14ac:dyDescent="0.2">
      <c r="B572" s="9"/>
      <c r="F572" s="9"/>
    </row>
    <row r="573" spans="2:6" x14ac:dyDescent="0.2">
      <c r="B573" s="9"/>
      <c r="F573" s="9"/>
    </row>
    <row r="574" spans="2:6" x14ac:dyDescent="0.2">
      <c r="B574" s="9"/>
      <c r="F574" s="9"/>
    </row>
    <row r="575" spans="2:6" x14ac:dyDescent="0.2">
      <c r="B575" s="9"/>
      <c r="F575" s="9"/>
    </row>
    <row r="576" spans="2:6" x14ac:dyDescent="0.2">
      <c r="B576" s="9"/>
      <c r="F576" s="9"/>
    </row>
    <row r="577" spans="2:6" x14ac:dyDescent="0.2">
      <c r="B577" s="9"/>
      <c r="F577" s="9"/>
    </row>
    <row r="578" spans="2:6" x14ac:dyDescent="0.2">
      <c r="B578" s="9"/>
      <c r="F578" s="9"/>
    </row>
    <row r="579" spans="2:6" x14ac:dyDescent="0.2">
      <c r="B579" s="9"/>
      <c r="F579" s="9"/>
    </row>
    <row r="580" spans="2:6" x14ac:dyDescent="0.2">
      <c r="B580" s="9"/>
      <c r="F580" s="9"/>
    </row>
    <row r="581" spans="2:6" x14ac:dyDescent="0.2">
      <c r="B581" s="9"/>
      <c r="F581" s="9"/>
    </row>
    <row r="582" spans="2:6" x14ac:dyDescent="0.2">
      <c r="B582" s="9"/>
      <c r="F582" s="9"/>
    </row>
    <row r="583" spans="2:6" x14ac:dyDescent="0.2">
      <c r="B583" s="9"/>
      <c r="F583" s="9"/>
    </row>
    <row r="584" spans="2:6" x14ac:dyDescent="0.2">
      <c r="B584" s="9"/>
      <c r="F584" s="9"/>
    </row>
    <row r="585" spans="2:6" x14ac:dyDescent="0.2">
      <c r="B585" s="9"/>
      <c r="F585" s="9"/>
    </row>
    <row r="586" spans="2:6" x14ac:dyDescent="0.2">
      <c r="B586" s="9"/>
      <c r="F586" s="9"/>
    </row>
    <row r="587" spans="2:6" x14ac:dyDescent="0.2">
      <c r="B587" s="9"/>
      <c r="F587" s="9"/>
    </row>
    <row r="588" spans="2:6" x14ac:dyDescent="0.2">
      <c r="B588" s="9"/>
      <c r="F588" s="9"/>
    </row>
    <row r="589" spans="2:6" x14ac:dyDescent="0.2">
      <c r="B589" s="9"/>
      <c r="F589" s="9"/>
    </row>
    <row r="590" spans="2:6" x14ac:dyDescent="0.2">
      <c r="B590" s="9"/>
      <c r="F590" s="9"/>
    </row>
    <row r="591" spans="2:6" x14ac:dyDescent="0.2">
      <c r="B591" s="9"/>
      <c r="F591" s="9"/>
    </row>
    <row r="592" spans="2:6" x14ac:dyDescent="0.2">
      <c r="B592" s="9"/>
      <c r="F592" s="9"/>
    </row>
    <row r="593" spans="2:6" x14ac:dyDescent="0.2">
      <c r="B593" s="9"/>
      <c r="F593" s="9"/>
    </row>
    <row r="594" spans="2:6" x14ac:dyDescent="0.2">
      <c r="B594" s="9"/>
      <c r="F594" s="9"/>
    </row>
    <row r="595" spans="2:6" x14ac:dyDescent="0.2">
      <c r="B595" s="9"/>
      <c r="F595" s="9"/>
    </row>
    <row r="596" spans="2:6" x14ac:dyDescent="0.2">
      <c r="B596" s="9"/>
      <c r="F596" s="9"/>
    </row>
    <row r="597" spans="2:6" x14ac:dyDescent="0.2">
      <c r="B597" s="9"/>
      <c r="F597" s="9"/>
    </row>
    <row r="598" spans="2:6" x14ac:dyDescent="0.2">
      <c r="B598" s="9"/>
      <c r="F598" s="9"/>
    </row>
    <row r="599" spans="2:6" x14ac:dyDescent="0.2">
      <c r="B599" s="9"/>
      <c r="F599" s="9"/>
    </row>
    <row r="600" spans="2:6" x14ac:dyDescent="0.2">
      <c r="B600" s="9"/>
      <c r="F600" s="9"/>
    </row>
    <row r="601" spans="2:6" x14ac:dyDescent="0.2">
      <c r="B601" s="9"/>
      <c r="F601" s="9"/>
    </row>
    <row r="602" spans="2:6" x14ac:dyDescent="0.2">
      <c r="B602" s="9"/>
      <c r="F602" s="9"/>
    </row>
    <row r="603" spans="2:6" x14ac:dyDescent="0.2">
      <c r="B603" s="9"/>
      <c r="F603" s="9"/>
    </row>
    <row r="604" spans="2:6" x14ac:dyDescent="0.2">
      <c r="B604" s="9"/>
      <c r="F604" s="9"/>
    </row>
    <row r="605" spans="2:6" x14ac:dyDescent="0.2">
      <c r="B605" s="9"/>
      <c r="F605" s="9"/>
    </row>
    <row r="606" spans="2:6" x14ac:dyDescent="0.2">
      <c r="B606" s="9"/>
      <c r="F606" s="9"/>
    </row>
    <row r="607" spans="2:6" x14ac:dyDescent="0.2">
      <c r="B607" s="9"/>
      <c r="F607" s="9"/>
    </row>
    <row r="608" spans="2:6" x14ac:dyDescent="0.2">
      <c r="B608" s="9"/>
      <c r="F608" s="9"/>
    </row>
    <row r="609" spans="2:6" x14ac:dyDescent="0.2">
      <c r="B609" s="9"/>
      <c r="F609" s="9"/>
    </row>
    <row r="610" spans="2:6" x14ac:dyDescent="0.2">
      <c r="B610" s="9"/>
      <c r="F610" s="9"/>
    </row>
    <row r="611" spans="2:6" x14ac:dyDescent="0.2">
      <c r="B611" s="9"/>
      <c r="F611" s="9"/>
    </row>
    <row r="612" spans="2:6" x14ac:dyDescent="0.2">
      <c r="B612" s="9"/>
      <c r="F612" s="9"/>
    </row>
    <row r="613" spans="2:6" x14ac:dyDescent="0.2">
      <c r="B613" s="9"/>
      <c r="F613" s="9"/>
    </row>
    <row r="614" spans="2:6" x14ac:dyDescent="0.2">
      <c r="B614" s="9"/>
      <c r="F614" s="9"/>
    </row>
    <row r="615" spans="2:6" x14ac:dyDescent="0.2">
      <c r="B615" s="9"/>
      <c r="F615" s="9"/>
    </row>
    <row r="616" spans="2:6" x14ac:dyDescent="0.2">
      <c r="B616" s="9"/>
      <c r="F616" s="9"/>
    </row>
    <row r="617" spans="2:6" x14ac:dyDescent="0.2">
      <c r="B617" s="9"/>
      <c r="F617" s="9"/>
    </row>
    <row r="618" spans="2:6" x14ac:dyDescent="0.2">
      <c r="B618" s="9"/>
      <c r="F618" s="9"/>
    </row>
    <row r="619" spans="2:6" x14ac:dyDescent="0.2">
      <c r="B619" s="9"/>
      <c r="F619" s="9"/>
    </row>
    <row r="620" spans="2:6" x14ac:dyDescent="0.2">
      <c r="B620" s="9"/>
      <c r="F620" s="9"/>
    </row>
    <row r="621" spans="2:6" x14ac:dyDescent="0.2">
      <c r="B621" s="9"/>
      <c r="F621" s="9"/>
    </row>
    <row r="622" spans="2:6" x14ac:dyDescent="0.2">
      <c r="B622" s="9"/>
      <c r="F622" s="9"/>
    </row>
    <row r="623" spans="2:6" x14ac:dyDescent="0.2">
      <c r="B623" s="9"/>
      <c r="F623" s="9"/>
    </row>
    <row r="624" spans="2:6" x14ac:dyDescent="0.2">
      <c r="B624" s="9"/>
      <c r="F624" s="9"/>
    </row>
    <row r="625" spans="2:6" x14ac:dyDescent="0.2">
      <c r="B625" s="9"/>
      <c r="F625" s="9"/>
    </row>
    <row r="626" spans="2:6" x14ac:dyDescent="0.2">
      <c r="B626" s="9"/>
      <c r="F626" s="9"/>
    </row>
    <row r="627" spans="2:6" x14ac:dyDescent="0.2">
      <c r="B627" s="9"/>
      <c r="F627" s="9"/>
    </row>
    <row r="628" spans="2:6" x14ac:dyDescent="0.2">
      <c r="B628" s="9"/>
      <c r="F628" s="9"/>
    </row>
    <row r="629" spans="2:6" x14ac:dyDescent="0.2">
      <c r="B629" s="9"/>
      <c r="F629" s="9"/>
    </row>
    <row r="630" spans="2:6" x14ac:dyDescent="0.2">
      <c r="B630" s="9"/>
      <c r="F630" s="9"/>
    </row>
    <row r="631" spans="2:6" x14ac:dyDescent="0.2">
      <c r="B631" s="9"/>
      <c r="F631" s="9"/>
    </row>
    <row r="632" spans="2:6" x14ac:dyDescent="0.2">
      <c r="B632" s="9"/>
      <c r="F632" s="9"/>
    </row>
    <row r="633" spans="2:6" x14ac:dyDescent="0.2">
      <c r="B633" s="9"/>
      <c r="F633" s="9"/>
    </row>
    <row r="634" spans="2:6" x14ac:dyDescent="0.2">
      <c r="B634" s="9"/>
      <c r="F634" s="9"/>
    </row>
    <row r="635" spans="2:6" x14ac:dyDescent="0.2">
      <c r="B635" s="9"/>
      <c r="F635" s="9"/>
    </row>
    <row r="636" spans="2:6" x14ac:dyDescent="0.2">
      <c r="B636" s="9"/>
      <c r="F636" s="9"/>
    </row>
    <row r="637" spans="2:6" x14ac:dyDescent="0.2">
      <c r="B637" s="9"/>
      <c r="F637" s="9"/>
    </row>
    <row r="638" spans="2:6" x14ac:dyDescent="0.2">
      <c r="B638" s="9"/>
      <c r="F638" s="9"/>
    </row>
    <row r="639" spans="2:6" x14ac:dyDescent="0.2">
      <c r="B639" s="9"/>
      <c r="F639" s="9"/>
    </row>
    <row r="640" spans="2:6" x14ac:dyDescent="0.2">
      <c r="B640" s="9"/>
      <c r="F640" s="9"/>
    </row>
    <row r="641" spans="2:6" x14ac:dyDescent="0.2">
      <c r="B641" s="9"/>
      <c r="F641" s="9"/>
    </row>
    <row r="642" spans="2:6" x14ac:dyDescent="0.2">
      <c r="B642" s="9"/>
      <c r="F642" s="9"/>
    </row>
    <row r="643" spans="2:6" x14ac:dyDescent="0.2">
      <c r="B643" s="9"/>
      <c r="F643" s="9"/>
    </row>
    <row r="644" spans="2:6" x14ac:dyDescent="0.2">
      <c r="B644" s="9"/>
      <c r="F644" s="9"/>
    </row>
    <row r="645" spans="2:6" x14ac:dyDescent="0.2">
      <c r="B645" s="9"/>
      <c r="F645" s="9"/>
    </row>
    <row r="646" spans="2:6" x14ac:dyDescent="0.2">
      <c r="B646" s="9"/>
      <c r="F646" s="9"/>
    </row>
    <row r="647" spans="2:6" x14ac:dyDescent="0.2">
      <c r="B647" s="9"/>
      <c r="F647" s="9"/>
    </row>
    <row r="648" spans="2:6" x14ac:dyDescent="0.2">
      <c r="B648" s="9"/>
      <c r="F648" s="9"/>
    </row>
    <row r="649" spans="2:6" x14ac:dyDescent="0.2">
      <c r="B649" s="9"/>
      <c r="F649" s="9"/>
    </row>
    <row r="650" spans="2:6" x14ac:dyDescent="0.2">
      <c r="B650" s="9"/>
      <c r="F650" s="9"/>
    </row>
    <row r="651" spans="2:6" x14ac:dyDescent="0.2">
      <c r="B651" s="9"/>
      <c r="F651" s="9"/>
    </row>
    <row r="652" spans="2:6" x14ac:dyDescent="0.2">
      <c r="B652" s="9"/>
      <c r="F652" s="9"/>
    </row>
    <row r="653" spans="2:6" x14ac:dyDescent="0.2">
      <c r="B653" s="9"/>
      <c r="F653" s="9"/>
    </row>
    <row r="654" spans="2:6" x14ac:dyDescent="0.2">
      <c r="B654" s="9"/>
      <c r="F654" s="9"/>
    </row>
    <row r="655" spans="2:6" x14ac:dyDescent="0.2">
      <c r="B655" s="9"/>
      <c r="F655" s="9"/>
    </row>
    <row r="656" spans="2:6" x14ac:dyDescent="0.2">
      <c r="B656" s="9"/>
      <c r="F656" s="9"/>
    </row>
    <row r="657" spans="2:6" x14ac:dyDescent="0.2">
      <c r="B657" s="9"/>
      <c r="F657" s="9"/>
    </row>
    <row r="658" spans="2:6" x14ac:dyDescent="0.2">
      <c r="B658" s="9"/>
      <c r="F658" s="9"/>
    </row>
    <row r="659" spans="2:6" x14ac:dyDescent="0.2">
      <c r="B659" s="9"/>
      <c r="F659" s="9"/>
    </row>
    <row r="660" spans="2:6" x14ac:dyDescent="0.2">
      <c r="B660" s="9"/>
      <c r="F660" s="9"/>
    </row>
    <row r="661" spans="2:6" x14ac:dyDescent="0.2">
      <c r="B661" s="9"/>
      <c r="F661" s="9"/>
    </row>
    <row r="662" spans="2:6" x14ac:dyDescent="0.2">
      <c r="B662" s="9"/>
      <c r="F662" s="9"/>
    </row>
    <row r="663" spans="2:6" x14ac:dyDescent="0.2">
      <c r="B663" s="9"/>
      <c r="F663" s="9"/>
    </row>
    <row r="664" spans="2:6" x14ac:dyDescent="0.2">
      <c r="B664" s="9"/>
      <c r="F664" s="9"/>
    </row>
    <row r="665" spans="2:6" x14ac:dyDescent="0.2">
      <c r="B665" s="9"/>
      <c r="F665" s="9"/>
    </row>
    <row r="666" spans="2:6" x14ac:dyDescent="0.2">
      <c r="B666" s="9"/>
      <c r="F666" s="9"/>
    </row>
    <row r="667" spans="2:6" x14ac:dyDescent="0.2">
      <c r="B667" s="9"/>
      <c r="F667" s="9"/>
    </row>
    <row r="668" spans="2:6" x14ac:dyDescent="0.2">
      <c r="B668" s="9"/>
      <c r="F668" s="9"/>
    </row>
    <row r="669" spans="2:6" x14ac:dyDescent="0.2">
      <c r="B669" s="9"/>
      <c r="F669" s="9"/>
    </row>
    <row r="670" spans="2:6" x14ac:dyDescent="0.2">
      <c r="B670" s="9"/>
      <c r="F670" s="9"/>
    </row>
    <row r="671" spans="2:6" x14ac:dyDescent="0.2">
      <c r="B671" s="9"/>
      <c r="F671" s="9"/>
    </row>
    <row r="672" spans="2:6" x14ac:dyDescent="0.2">
      <c r="B672" s="9"/>
      <c r="F672" s="9"/>
    </row>
    <row r="673" spans="2:6" x14ac:dyDescent="0.2">
      <c r="B673" s="9"/>
      <c r="F673" s="9"/>
    </row>
    <row r="674" spans="2:6" x14ac:dyDescent="0.2">
      <c r="B674" s="9"/>
      <c r="F674" s="9"/>
    </row>
    <row r="675" spans="2:6" x14ac:dyDescent="0.2">
      <c r="B675" s="9"/>
      <c r="F675" s="9"/>
    </row>
    <row r="676" spans="2:6" x14ac:dyDescent="0.2">
      <c r="B676" s="9"/>
      <c r="F676" s="9"/>
    </row>
    <row r="677" spans="2:6" x14ac:dyDescent="0.2">
      <c r="B677" s="9"/>
      <c r="F677" s="9"/>
    </row>
    <row r="678" spans="2:6" x14ac:dyDescent="0.2">
      <c r="B678" s="9"/>
      <c r="F678" s="9"/>
    </row>
    <row r="679" spans="2:6" x14ac:dyDescent="0.2">
      <c r="B679" s="9"/>
      <c r="F679" s="9"/>
    </row>
    <row r="680" spans="2:6" x14ac:dyDescent="0.2">
      <c r="B680" s="9"/>
      <c r="F680" s="9"/>
    </row>
    <row r="681" spans="2:6" x14ac:dyDescent="0.2">
      <c r="B681" s="9"/>
      <c r="F681" s="9"/>
    </row>
    <row r="682" spans="2:6" x14ac:dyDescent="0.2">
      <c r="B682" s="9"/>
      <c r="F682" s="9"/>
    </row>
    <row r="683" spans="2:6" x14ac:dyDescent="0.2">
      <c r="B683" s="9"/>
      <c r="F683" s="9"/>
    </row>
    <row r="684" spans="2:6" x14ac:dyDescent="0.2">
      <c r="B684" s="9"/>
      <c r="F684" s="9"/>
    </row>
    <row r="685" spans="2:6" x14ac:dyDescent="0.2">
      <c r="B685" s="9"/>
      <c r="F685" s="9"/>
    </row>
    <row r="686" spans="2:6" x14ac:dyDescent="0.2">
      <c r="B686" s="9"/>
      <c r="F686" s="9"/>
    </row>
    <row r="687" spans="2:6" x14ac:dyDescent="0.2">
      <c r="B687" s="9"/>
      <c r="F687" s="9"/>
    </row>
    <row r="688" spans="2:6" x14ac:dyDescent="0.2">
      <c r="B688" s="9"/>
      <c r="F688" s="9"/>
    </row>
    <row r="689" spans="2:6" x14ac:dyDescent="0.2">
      <c r="B689" s="9"/>
      <c r="F689" s="9"/>
    </row>
    <row r="690" spans="2:6" x14ac:dyDescent="0.2">
      <c r="B690" s="9"/>
      <c r="F690" s="9"/>
    </row>
    <row r="691" spans="2:6" x14ac:dyDescent="0.2">
      <c r="B691" s="9"/>
      <c r="F691" s="9"/>
    </row>
    <row r="692" spans="2:6" x14ac:dyDescent="0.2">
      <c r="B692" s="9"/>
      <c r="F692" s="9"/>
    </row>
    <row r="693" spans="2:6" x14ac:dyDescent="0.2">
      <c r="B693" s="9"/>
      <c r="F693" s="9"/>
    </row>
    <row r="694" spans="2:6" x14ac:dyDescent="0.2">
      <c r="B694" s="9"/>
      <c r="F694" s="9"/>
    </row>
    <row r="695" spans="2:6" x14ac:dyDescent="0.2">
      <c r="B695" s="9"/>
      <c r="F695" s="9"/>
    </row>
    <row r="696" spans="2:6" x14ac:dyDescent="0.2">
      <c r="B696" s="9"/>
      <c r="F696" s="9"/>
    </row>
    <row r="697" spans="2:6" x14ac:dyDescent="0.2">
      <c r="B697" s="9"/>
      <c r="F697" s="9"/>
    </row>
    <row r="698" spans="2:6" x14ac:dyDescent="0.2">
      <c r="B698" s="9"/>
      <c r="F698" s="9"/>
    </row>
    <row r="699" spans="2:6" x14ac:dyDescent="0.2">
      <c r="B699" s="9"/>
      <c r="F699" s="9"/>
    </row>
    <row r="700" spans="2:6" x14ac:dyDescent="0.2">
      <c r="B700" s="9"/>
      <c r="F700" s="9"/>
    </row>
    <row r="701" spans="2:6" x14ac:dyDescent="0.2">
      <c r="B701" s="9"/>
      <c r="F701" s="9"/>
    </row>
    <row r="702" spans="2:6" x14ac:dyDescent="0.2">
      <c r="B702" s="9"/>
      <c r="F702" s="9"/>
    </row>
    <row r="703" spans="2:6" x14ac:dyDescent="0.2">
      <c r="B703" s="9"/>
      <c r="F703" s="9"/>
    </row>
    <row r="704" spans="2:6" x14ac:dyDescent="0.2">
      <c r="B704" s="9"/>
      <c r="F704" s="9"/>
    </row>
    <row r="705" spans="2:6" x14ac:dyDescent="0.2">
      <c r="B705" s="9"/>
      <c r="F705" s="9"/>
    </row>
    <row r="706" spans="2:6" x14ac:dyDescent="0.2">
      <c r="B706" s="9"/>
      <c r="F706" s="9"/>
    </row>
    <row r="707" spans="2:6" x14ac:dyDescent="0.2">
      <c r="B707" s="9"/>
      <c r="F707" s="9"/>
    </row>
    <row r="708" spans="2:6" x14ac:dyDescent="0.2">
      <c r="B708" s="9"/>
      <c r="F708" s="9"/>
    </row>
    <row r="709" spans="2:6" x14ac:dyDescent="0.2">
      <c r="B709" s="9"/>
      <c r="F709" s="9"/>
    </row>
    <row r="710" spans="2:6" x14ac:dyDescent="0.2">
      <c r="B710" s="9"/>
      <c r="F710" s="9"/>
    </row>
    <row r="711" spans="2:6" x14ac:dyDescent="0.2">
      <c r="B711" s="9"/>
      <c r="F711" s="9"/>
    </row>
    <row r="712" spans="2:6" x14ac:dyDescent="0.2">
      <c r="B712" s="9"/>
      <c r="F712" s="9"/>
    </row>
    <row r="713" spans="2:6" x14ac:dyDescent="0.2">
      <c r="B713" s="9"/>
      <c r="F713" s="9"/>
    </row>
    <row r="714" spans="2:6" x14ac:dyDescent="0.2">
      <c r="B714" s="9"/>
      <c r="F714" s="9"/>
    </row>
    <row r="715" spans="2:6" x14ac:dyDescent="0.2">
      <c r="B715" s="9"/>
      <c r="F715" s="9"/>
    </row>
    <row r="716" spans="2:6" x14ac:dyDescent="0.2">
      <c r="B716" s="9"/>
      <c r="F716" s="9"/>
    </row>
    <row r="717" spans="2:6" x14ac:dyDescent="0.2">
      <c r="B717" s="9"/>
      <c r="F717" s="9"/>
    </row>
    <row r="718" spans="2:6" x14ac:dyDescent="0.2">
      <c r="B718" s="9"/>
      <c r="F718" s="9"/>
    </row>
    <row r="719" spans="2:6" x14ac:dyDescent="0.2">
      <c r="B719" s="9"/>
      <c r="F719" s="9"/>
    </row>
    <row r="720" spans="2:6" x14ac:dyDescent="0.2">
      <c r="B720" s="9"/>
      <c r="F720" s="9"/>
    </row>
    <row r="721" spans="2:6" x14ac:dyDescent="0.2">
      <c r="B721" s="9"/>
      <c r="F721" s="9"/>
    </row>
    <row r="722" spans="2:6" x14ac:dyDescent="0.2">
      <c r="B722" s="9"/>
      <c r="F722" s="9"/>
    </row>
    <row r="723" spans="2:6" x14ac:dyDescent="0.2">
      <c r="B723" s="9"/>
      <c r="F723" s="9"/>
    </row>
    <row r="724" spans="2:6" x14ac:dyDescent="0.2">
      <c r="B724" s="9"/>
      <c r="F724" s="9"/>
    </row>
    <row r="725" spans="2:6" x14ac:dyDescent="0.2">
      <c r="B725" s="9"/>
      <c r="F725" s="9"/>
    </row>
    <row r="726" spans="2:6" x14ac:dyDescent="0.2">
      <c r="B726" s="9"/>
      <c r="F726" s="9"/>
    </row>
    <row r="727" spans="2:6" x14ac:dyDescent="0.2">
      <c r="B727" s="9"/>
      <c r="F727" s="9"/>
    </row>
    <row r="728" spans="2:6" x14ac:dyDescent="0.2">
      <c r="B728" s="9"/>
      <c r="F728" s="9"/>
    </row>
    <row r="729" spans="2:6" x14ac:dyDescent="0.2">
      <c r="B729" s="9"/>
      <c r="F729" s="9"/>
    </row>
    <row r="730" spans="2:6" x14ac:dyDescent="0.2">
      <c r="B730" s="9"/>
      <c r="F730" s="9"/>
    </row>
    <row r="731" spans="2:6" x14ac:dyDescent="0.2">
      <c r="B731" s="9"/>
      <c r="F731" s="9"/>
    </row>
    <row r="732" spans="2:6" x14ac:dyDescent="0.2">
      <c r="B732" s="9"/>
      <c r="F732" s="9"/>
    </row>
    <row r="733" spans="2:6" x14ac:dyDescent="0.2">
      <c r="B733" s="9"/>
      <c r="F733" s="9"/>
    </row>
    <row r="734" spans="2:6" x14ac:dyDescent="0.2">
      <c r="B734" s="9"/>
      <c r="F734" s="9"/>
    </row>
    <row r="735" spans="2:6" x14ac:dyDescent="0.2">
      <c r="B735" s="9"/>
      <c r="F735" s="9"/>
    </row>
    <row r="736" spans="2:6" x14ac:dyDescent="0.2">
      <c r="B736" s="9"/>
      <c r="F736" s="9"/>
    </row>
    <row r="737" spans="2:6" x14ac:dyDescent="0.2">
      <c r="B737" s="9"/>
      <c r="F737" s="9"/>
    </row>
    <row r="738" spans="2:6" x14ac:dyDescent="0.2">
      <c r="B738" s="9"/>
      <c r="F738" s="9"/>
    </row>
    <row r="739" spans="2:6" x14ac:dyDescent="0.2">
      <c r="B739" s="9"/>
      <c r="F739" s="9"/>
    </row>
    <row r="740" spans="2:6" x14ac:dyDescent="0.2">
      <c r="B740" s="9"/>
      <c r="F740" s="9"/>
    </row>
    <row r="741" spans="2:6" x14ac:dyDescent="0.2">
      <c r="B741" s="9"/>
      <c r="F741" s="9"/>
    </row>
    <row r="742" spans="2:6" x14ac:dyDescent="0.2">
      <c r="B742" s="9"/>
      <c r="F742" s="9"/>
    </row>
    <row r="743" spans="2:6" x14ac:dyDescent="0.2">
      <c r="B743" s="9"/>
      <c r="F743" s="9"/>
    </row>
    <row r="744" spans="2:6" x14ac:dyDescent="0.2">
      <c r="B744" s="9"/>
      <c r="F744" s="9"/>
    </row>
    <row r="745" spans="2:6" x14ac:dyDescent="0.2">
      <c r="B745" s="9"/>
      <c r="F745" s="9"/>
    </row>
    <row r="746" spans="2:6" x14ac:dyDescent="0.2">
      <c r="B746" s="9"/>
      <c r="F746" s="9"/>
    </row>
    <row r="747" spans="2:6" x14ac:dyDescent="0.2">
      <c r="B747" s="9"/>
      <c r="F747" s="9"/>
    </row>
    <row r="748" spans="2:6" x14ac:dyDescent="0.2">
      <c r="B748" s="9"/>
      <c r="F748" s="9"/>
    </row>
    <row r="749" spans="2:6" x14ac:dyDescent="0.2">
      <c r="B749" s="9"/>
      <c r="F749" s="9"/>
    </row>
    <row r="750" spans="2:6" x14ac:dyDescent="0.2">
      <c r="B750" s="9"/>
      <c r="F750" s="9"/>
    </row>
    <row r="751" spans="2:6" x14ac:dyDescent="0.2">
      <c r="B751" s="9"/>
      <c r="F751" s="9"/>
    </row>
    <row r="752" spans="2:6" x14ac:dyDescent="0.2">
      <c r="B752" s="9"/>
      <c r="F752" s="9"/>
    </row>
    <row r="753" spans="2:6" x14ac:dyDescent="0.2">
      <c r="B753" s="9"/>
      <c r="F753" s="9"/>
    </row>
    <row r="754" spans="2:6" x14ac:dyDescent="0.2">
      <c r="B754" s="9"/>
      <c r="F754" s="9"/>
    </row>
    <row r="755" spans="2:6" x14ac:dyDescent="0.2">
      <c r="B755" s="9"/>
      <c r="F755" s="9"/>
    </row>
    <row r="756" spans="2:6" x14ac:dyDescent="0.2">
      <c r="B756" s="9"/>
      <c r="F756" s="9"/>
    </row>
    <row r="757" spans="2:6" x14ac:dyDescent="0.2">
      <c r="B757" s="9"/>
      <c r="F757" s="9"/>
    </row>
    <row r="758" spans="2:6" x14ac:dyDescent="0.2">
      <c r="B758" s="9"/>
      <c r="F758" s="9"/>
    </row>
    <row r="759" spans="2:6" x14ac:dyDescent="0.2">
      <c r="B759" s="9"/>
      <c r="F759" s="9"/>
    </row>
    <row r="760" spans="2:6" x14ac:dyDescent="0.2">
      <c r="B760" s="9"/>
      <c r="F760" s="9"/>
    </row>
    <row r="761" spans="2:6" x14ac:dyDescent="0.2">
      <c r="B761" s="9"/>
      <c r="F761" s="9"/>
    </row>
    <row r="762" spans="2:6" x14ac:dyDescent="0.2">
      <c r="B762" s="9"/>
      <c r="F762" s="9"/>
    </row>
    <row r="763" spans="2:6" x14ac:dyDescent="0.2">
      <c r="B763" s="9"/>
      <c r="F763" s="9"/>
    </row>
    <row r="764" spans="2:6" x14ac:dyDescent="0.2">
      <c r="B764" s="9"/>
      <c r="F764" s="9"/>
    </row>
    <row r="765" spans="2:6" x14ac:dyDescent="0.2">
      <c r="B765" s="9"/>
      <c r="F765" s="9"/>
    </row>
    <row r="766" spans="2:6" x14ac:dyDescent="0.2">
      <c r="B766" s="9"/>
      <c r="F766" s="9"/>
    </row>
    <row r="767" spans="2:6" x14ac:dyDescent="0.2">
      <c r="B767" s="9"/>
      <c r="F767" s="9"/>
    </row>
    <row r="768" spans="2:6" x14ac:dyDescent="0.2">
      <c r="B768" s="9"/>
      <c r="F768" s="9"/>
    </row>
    <row r="769" spans="2:6" x14ac:dyDescent="0.2">
      <c r="B769" s="9"/>
      <c r="F769" s="9"/>
    </row>
    <row r="770" spans="2:6" x14ac:dyDescent="0.2">
      <c r="B770" s="9"/>
      <c r="F770" s="9"/>
    </row>
    <row r="771" spans="2:6" x14ac:dyDescent="0.2">
      <c r="B771" s="9"/>
      <c r="F771" s="9"/>
    </row>
    <row r="772" spans="2:6" x14ac:dyDescent="0.2">
      <c r="B772" s="9"/>
      <c r="F772" s="9"/>
    </row>
    <row r="773" spans="2:6" x14ac:dyDescent="0.2">
      <c r="B773" s="9"/>
      <c r="F773" s="9"/>
    </row>
    <row r="774" spans="2:6" x14ac:dyDescent="0.2">
      <c r="B774" s="9"/>
      <c r="F774" s="9"/>
    </row>
    <row r="775" spans="2:6" x14ac:dyDescent="0.2">
      <c r="B775" s="9"/>
      <c r="F775" s="9"/>
    </row>
    <row r="776" spans="2:6" x14ac:dyDescent="0.2">
      <c r="B776" s="9"/>
      <c r="F776" s="9"/>
    </row>
    <row r="777" spans="2:6" x14ac:dyDescent="0.2">
      <c r="B777" s="9"/>
      <c r="F777" s="9"/>
    </row>
    <row r="778" spans="2:6" x14ac:dyDescent="0.2">
      <c r="B778" s="9"/>
      <c r="F778" s="9"/>
    </row>
    <row r="779" spans="2:6" x14ac:dyDescent="0.2">
      <c r="B779" s="9"/>
      <c r="F779" s="9"/>
    </row>
    <row r="780" spans="2:6" x14ac:dyDescent="0.2">
      <c r="B780" s="9"/>
      <c r="F780" s="9"/>
    </row>
    <row r="781" spans="2:6" x14ac:dyDescent="0.2">
      <c r="B781" s="9"/>
      <c r="F781" s="9"/>
    </row>
    <row r="782" spans="2:6" x14ac:dyDescent="0.2">
      <c r="B782" s="9"/>
      <c r="F782" s="9"/>
    </row>
    <row r="783" spans="2:6" x14ac:dyDescent="0.2">
      <c r="B783" s="9"/>
      <c r="F783" s="9"/>
    </row>
    <row r="784" spans="2:6" x14ac:dyDescent="0.2">
      <c r="B784" s="9"/>
      <c r="F784" s="9"/>
    </row>
    <row r="785" spans="2:6" x14ac:dyDescent="0.2">
      <c r="B785" s="9"/>
      <c r="F785" s="9"/>
    </row>
    <row r="786" spans="2:6" x14ac:dyDescent="0.2">
      <c r="B786" s="9"/>
      <c r="F786" s="9"/>
    </row>
    <row r="787" spans="2:6" x14ac:dyDescent="0.2">
      <c r="B787" s="9"/>
      <c r="F787" s="9"/>
    </row>
    <row r="788" spans="2:6" x14ac:dyDescent="0.2">
      <c r="B788" s="9"/>
      <c r="F788" s="9"/>
    </row>
    <row r="789" spans="2:6" x14ac:dyDescent="0.2">
      <c r="B789" s="9"/>
      <c r="F789" s="9"/>
    </row>
    <row r="790" spans="2:6" x14ac:dyDescent="0.2">
      <c r="B790" s="9"/>
      <c r="F790" s="9"/>
    </row>
    <row r="791" spans="2:6" x14ac:dyDescent="0.2">
      <c r="B791" s="9"/>
      <c r="F791" s="9"/>
    </row>
    <row r="792" spans="2:6" x14ac:dyDescent="0.2">
      <c r="B792" s="9"/>
      <c r="F792" s="9"/>
    </row>
    <row r="793" spans="2:6" x14ac:dyDescent="0.2">
      <c r="B793" s="9"/>
      <c r="F793" s="9"/>
    </row>
    <row r="794" spans="2:6" x14ac:dyDescent="0.2">
      <c r="B794" s="9"/>
      <c r="F794" s="9"/>
    </row>
    <row r="795" spans="2:6" x14ac:dyDescent="0.2">
      <c r="B795" s="9"/>
      <c r="F795" s="9"/>
    </row>
    <row r="796" spans="2:6" x14ac:dyDescent="0.2">
      <c r="B796" s="9"/>
      <c r="F796" s="9"/>
    </row>
    <row r="797" spans="2:6" x14ac:dyDescent="0.2">
      <c r="B797" s="9"/>
      <c r="F797" s="9"/>
    </row>
    <row r="798" spans="2:6" x14ac:dyDescent="0.2">
      <c r="B798" s="9"/>
      <c r="F798" s="9"/>
    </row>
    <row r="799" spans="2:6" x14ac:dyDescent="0.2">
      <c r="B799" s="9"/>
      <c r="F799" s="9"/>
    </row>
    <row r="800" spans="2:6" x14ac:dyDescent="0.2">
      <c r="B800" s="9"/>
      <c r="F800" s="9"/>
    </row>
    <row r="801" spans="2:6" x14ac:dyDescent="0.2">
      <c r="B801" s="9"/>
      <c r="F801" s="9"/>
    </row>
    <row r="802" spans="2:6" x14ac:dyDescent="0.2">
      <c r="B802" s="9"/>
      <c r="F802" s="9"/>
    </row>
    <row r="803" spans="2:6" x14ac:dyDescent="0.2">
      <c r="B803" s="9"/>
      <c r="F803" s="9"/>
    </row>
    <row r="804" spans="2:6" x14ac:dyDescent="0.2">
      <c r="B804" s="9"/>
      <c r="F804" s="9"/>
    </row>
    <row r="805" spans="2:6" x14ac:dyDescent="0.2">
      <c r="B805" s="9"/>
      <c r="F805" s="9"/>
    </row>
    <row r="806" spans="2:6" x14ac:dyDescent="0.2">
      <c r="B806" s="9"/>
      <c r="F806" s="9"/>
    </row>
    <row r="807" spans="2:6" x14ac:dyDescent="0.2">
      <c r="B807" s="9"/>
      <c r="F807" s="9"/>
    </row>
    <row r="808" spans="2:6" x14ac:dyDescent="0.2">
      <c r="B808" s="9"/>
      <c r="F808" s="9"/>
    </row>
    <row r="809" spans="2:6" x14ac:dyDescent="0.2">
      <c r="B809" s="9"/>
      <c r="F809" s="9"/>
    </row>
    <row r="810" spans="2:6" x14ac:dyDescent="0.2">
      <c r="B810" s="9"/>
      <c r="F810" s="9"/>
    </row>
    <row r="811" spans="2:6" x14ac:dyDescent="0.2">
      <c r="B811" s="9"/>
      <c r="F811" s="9"/>
    </row>
    <row r="812" spans="2:6" x14ac:dyDescent="0.2">
      <c r="B812" s="9"/>
      <c r="F812" s="9"/>
    </row>
    <row r="813" spans="2:6" x14ac:dyDescent="0.2">
      <c r="B813" s="9"/>
      <c r="F813" s="9"/>
    </row>
    <row r="814" spans="2:6" x14ac:dyDescent="0.2">
      <c r="B814" s="9"/>
      <c r="F814" s="9"/>
    </row>
    <row r="815" spans="2:6" x14ac:dyDescent="0.2">
      <c r="B815" s="9"/>
      <c r="F815" s="9"/>
    </row>
    <row r="816" spans="2:6" x14ac:dyDescent="0.2">
      <c r="B816" s="9"/>
      <c r="F816" s="9"/>
    </row>
    <row r="817" spans="2:6" x14ac:dyDescent="0.2">
      <c r="B817" s="9"/>
      <c r="F817" s="9"/>
    </row>
    <row r="818" spans="2:6" x14ac:dyDescent="0.2">
      <c r="B818" s="9"/>
      <c r="F818" s="9"/>
    </row>
    <row r="819" spans="2:6" x14ac:dyDescent="0.2">
      <c r="B819" s="9"/>
      <c r="F819" s="9"/>
    </row>
    <row r="820" spans="2:6" x14ac:dyDescent="0.2">
      <c r="B820" s="9"/>
      <c r="F820" s="9"/>
    </row>
    <row r="821" spans="2:6" x14ac:dyDescent="0.2">
      <c r="B821" s="9"/>
      <c r="F821" s="9"/>
    </row>
    <row r="822" spans="2:6" x14ac:dyDescent="0.2">
      <c r="B822" s="9"/>
      <c r="F822" s="9"/>
    </row>
    <row r="823" spans="2:6" x14ac:dyDescent="0.2">
      <c r="B823" s="9"/>
      <c r="F823" s="9"/>
    </row>
    <row r="824" spans="2:6" x14ac:dyDescent="0.2">
      <c r="B824" s="9"/>
      <c r="F824" s="9"/>
    </row>
    <row r="825" spans="2:6" x14ac:dyDescent="0.2">
      <c r="B825" s="9"/>
      <c r="F825" s="9"/>
    </row>
    <row r="826" spans="2:6" x14ac:dyDescent="0.2">
      <c r="B826" s="9"/>
      <c r="F826" s="9"/>
    </row>
    <row r="827" spans="2:6" x14ac:dyDescent="0.2">
      <c r="B827" s="9"/>
      <c r="F827" s="9"/>
    </row>
    <row r="828" spans="2:6" x14ac:dyDescent="0.2">
      <c r="B828" s="9"/>
      <c r="F828" s="9"/>
    </row>
    <row r="829" spans="2:6" x14ac:dyDescent="0.2">
      <c r="B829" s="9"/>
      <c r="F829" s="9"/>
    </row>
    <row r="830" spans="2:6" x14ac:dyDescent="0.2">
      <c r="B830" s="9"/>
      <c r="F830" s="9"/>
    </row>
    <row r="831" spans="2:6" x14ac:dyDescent="0.2">
      <c r="B831" s="9"/>
      <c r="F831" s="9"/>
    </row>
    <row r="832" spans="2:6" x14ac:dyDescent="0.2">
      <c r="B832" s="9"/>
      <c r="F832" s="9"/>
    </row>
    <row r="833" spans="2:6" x14ac:dyDescent="0.2">
      <c r="B833" s="9"/>
      <c r="F833" s="9"/>
    </row>
    <row r="834" spans="2:6" x14ac:dyDescent="0.2">
      <c r="B834" s="9"/>
      <c r="F834" s="9"/>
    </row>
    <row r="835" spans="2:6" x14ac:dyDescent="0.2">
      <c r="B835" s="9"/>
      <c r="F835" s="9"/>
    </row>
    <row r="836" spans="2:6" x14ac:dyDescent="0.2">
      <c r="B836" s="9"/>
      <c r="F836" s="9"/>
    </row>
    <row r="837" spans="2:6" x14ac:dyDescent="0.2">
      <c r="B837" s="9"/>
      <c r="F837" s="9"/>
    </row>
    <row r="838" spans="2:6" x14ac:dyDescent="0.2">
      <c r="B838" s="9"/>
      <c r="F838" s="9"/>
    </row>
    <row r="839" spans="2:6" x14ac:dyDescent="0.2">
      <c r="B839" s="9"/>
      <c r="F839" s="9"/>
    </row>
    <row r="840" spans="2:6" x14ac:dyDescent="0.2">
      <c r="B840" s="9"/>
      <c r="F840" s="9"/>
    </row>
    <row r="841" spans="2:6" x14ac:dyDescent="0.2">
      <c r="B841" s="9"/>
      <c r="F841" s="9"/>
    </row>
    <row r="842" spans="2:6" x14ac:dyDescent="0.2">
      <c r="B842" s="9"/>
      <c r="F842" s="9"/>
    </row>
    <row r="843" spans="2:6" x14ac:dyDescent="0.2">
      <c r="B843" s="9"/>
      <c r="F843" s="9"/>
    </row>
    <row r="844" spans="2:6" x14ac:dyDescent="0.2">
      <c r="B844" s="9"/>
      <c r="F844" s="9"/>
    </row>
    <row r="845" spans="2:6" x14ac:dyDescent="0.2">
      <c r="B845" s="9"/>
      <c r="F845" s="9"/>
    </row>
    <row r="846" spans="2:6" x14ac:dyDescent="0.2">
      <c r="B846" s="9"/>
      <c r="F846" s="9"/>
    </row>
    <row r="847" spans="2:6" x14ac:dyDescent="0.2">
      <c r="B847" s="9"/>
      <c r="F847" s="9"/>
    </row>
    <row r="848" spans="2:6" x14ac:dyDescent="0.2">
      <c r="B848" s="9"/>
      <c r="F848" s="9"/>
    </row>
    <row r="849" spans="2:6" x14ac:dyDescent="0.2">
      <c r="B849" s="9"/>
      <c r="F849" s="9"/>
    </row>
    <row r="850" spans="2:6" x14ac:dyDescent="0.2">
      <c r="B850" s="9"/>
      <c r="F850" s="9"/>
    </row>
    <row r="851" spans="2:6" x14ac:dyDescent="0.2">
      <c r="B851" s="9"/>
      <c r="F851" s="9"/>
    </row>
    <row r="852" spans="2:6" x14ac:dyDescent="0.2">
      <c r="B852" s="9"/>
      <c r="F852" s="9"/>
    </row>
    <row r="853" spans="2:6" x14ac:dyDescent="0.2">
      <c r="B853" s="9"/>
      <c r="F853" s="9"/>
    </row>
    <row r="854" spans="2:6" x14ac:dyDescent="0.2">
      <c r="B854" s="9"/>
      <c r="F854" s="9"/>
    </row>
    <row r="855" spans="2:6" x14ac:dyDescent="0.2">
      <c r="B855" s="9"/>
      <c r="F855" s="9"/>
    </row>
    <row r="856" spans="2:6" x14ac:dyDescent="0.2">
      <c r="B856" s="9"/>
      <c r="F856" s="9"/>
    </row>
    <row r="857" spans="2:6" x14ac:dyDescent="0.2">
      <c r="B857" s="9"/>
      <c r="F857" s="9"/>
    </row>
    <row r="858" spans="2:6" x14ac:dyDescent="0.2">
      <c r="B858" s="9"/>
      <c r="F858" s="9"/>
    </row>
    <row r="859" spans="2:6" x14ac:dyDescent="0.2">
      <c r="B859" s="9"/>
      <c r="F859" s="9"/>
    </row>
    <row r="860" spans="2:6" x14ac:dyDescent="0.2">
      <c r="B860" s="9"/>
      <c r="F860" s="9"/>
    </row>
    <row r="861" spans="2:6" x14ac:dyDescent="0.2">
      <c r="B861" s="9"/>
      <c r="F861" s="9"/>
    </row>
    <row r="862" spans="2:6" x14ac:dyDescent="0.2">
      <c r="B862" s="9"/>
      <c r="F862" s="9"/>
    </row>
    <row r="863" spans="2:6" x14ac:dyDescent="0.2">
      <c r="B863" s="9"/>
      <c r="F863" s="9"/>
    </row>
    <row r="864" spans="2:6" x14ac:dyDescent="0.2">
      <c r="B864" s="9"/>
      <c r="F864" s="9"/>
    </row>
    <row r="865" spans="2:6" x14ac:dyDescent="0.2">
      <c r="B865" s="9"/>
      <c r="F865" s="9"/>
    </row>
    <row r="866" spans="2:6" x14ac:dyDescent="0.2">
      <c r="B866" s="9"/>
      <c r="F866" s="9"/>
    </row>
    <row r="867" spans="2:6" x14ac:dyDescent="0.2">
      <c r="B867" s="9"/>
      <c r="F867" s="9"/>
    </row>
    <row r="868" spans="2:6" x14ac:dyDescent="0.2">
      <c r="B868" s="9"/>
      <c r="F868" s="9"/>
    </row>
    <row r="869" spans="2:6" x14ac:dyDescent="0.2">
      <c r="B869" s="9"/>
      <c r="F869" s="9"/>
    </row>
    <row r="870" spans="2:6" x14ac:dyDescent="0.2">
      <c r="B870" s="9"/>
      <c r="F870" s="9"/>
    </row>
    <row r="871" spans="2:6" x14ac:dyDescent="0.2">
      <c r="B871" s="9"/>
      <c r="F871" s="9"/>
    </row>
    <row r="872" spans="2:6" x14ac:dyDescent="0.2">
      <c r="B872" s="9"/>
      <c r="F872" s="9"/>
    </row>
    <row r="873" spans="2:6" x14ac:dyDescent="0.2">
      <c r="B873" s="9"/>
      <c r="F873" s="9"/>
    </row>
    <row r="874" spans="2:6" x14ac:dyDescent="0.2">
      <c r="B874" s="9"/>
      <c r="F874" s="9"/>
    </row>
    <row r="875" spans="2:6" x14ac:dyDescent="0.2">
      <c r="B875" s="9"/>
      <c r="F875" s="9"/>
    </row>
    <row r="876" spans="2:6" x14ac:dyDescent="0.2">
      <c r="B876" s="9"/>
      <c r="F876" s="9"/>
    </row>
    <row r="877" spans="2:6" x14ac:dyDescent="0.2">
      <c r="B877" s="9"/>
      <c r="F877" s="9"/>
    </row>
    <row r="878" spans="2:6" x14ac:dyDescent="0.2">
      <c r="B878" s="9"/>
      <c r="F878" s="9"/>
    </row>
    <row r="879" spans="2:6" x14ac:dyDescent="0.2">
      <c r="B879" s="9"/>
      <c r="F879" s="9"/>
    </row>
    <row r="880" spans="2:6" x14ac:dyDescent="0.2">
      <c r="B880" s="9"/>
      <c r="F880" s="9"/>
    </row>
    <row r="881" spans="2:6" x14ac:dyDescent="0.2">
      <c r="B881" s="9"/>
      <c r="F881" s="9"/>
    </row>
    <row r="882" spans="2:6" x14ac:dyDescent="0.2">
      <c r="B882" s="9"/>
      <c r="F882" s="9"/>
    </row>
    <row r="883" spans="2:6" x14ac:dyDescent="0.2">
      <c r="B883" s="9"/>
      <c r="F883" s="9"/>
    </row>
    <row r="884" spans="2:6" x14ac:dyDescent="0.2">
      <c r="B884" s="9"/>
      <c r="F884" s="9"/>
    </row>
    <row r="885" spans="2:6" x14ac:dyDescent="0.2">
      <c r="B885" s="9"/>
      <c r="F885" s="9"/>
    </row>
    <row r="886" spans="2:6" x14ac:dyDescent="0.2">
      <c r="B886" s="9"/>
      <c r="F886" s="9"/>
    </row>
    <row r="887" spans="2:6" x14ac:dyDescent="0.2">
      <c r="B887" s="9"/>
      <c r="F887" s="9"/>
    </row>
    <row r="888" spans="2:6" x14ac:dyDescent="0.2">
      <c r="B888" s="9"/>
      <c r="F888" s="9"/>
    </row>
    <row r="889" spans="2:6" x14ac:dyDescent="0.2">
      <c r="B889" s="9"/>
      <c r="F889" s="9"/>
    </row>
    <row r="890" spans="2:6" x14ac:dyDescent="0.2">
      <c r="B890" s="9"/>
      <c r="F890" s="9"/>
    </row>
    <row r="891" spans="2:6" x14ac:dyDescent="0.2">
      <c r="B891" s="9"/>
      <c r="F891" s="9"/>
    </row>
    <row r="892" spans="2:6" x14ac:dyDescent="0.2">
      <c r="B892" s="9"/>
      <c r="F892" s="9"/>
    </row>
    <row r="893" spans="2:6" x14ac:dyDescent="0.2">
      <c r="B893" s="9"/>
      <c r="F893" s="9"/>
    </row>
    <row r="894" spans="2:6" x14ac:dyDescent="0.2">
      <c r="B894" s="9"/>
      <c r="F894" s="9"/>
    </row>
    <row r="895" spans="2:6" x14ac:dyDescent="0.2">
      <c r="B895" s="9"/>
      <c r="F895" s="9"/>
    </row>
    <row r="896" spans="2:6" x14ac:dyDescent="0.2">
      <c r="B896" s="9"/>
      <c r="F896" s="9"/>
    </row>
    <row r="897" spans="2:6" x14ac:dyDescent="0.2">
      <c r="B897" s="9"/>
      <c r="F897" s="9"/>
    </row>
    <row r="898" spans="2:6" x14ac:dyDescent="0.2">
      <c r="B898" s="9"/>
      <c r="F898" s="9"/>
    </row>
    <row r="899" spans="2:6" x14ac:dyDescent="0.2">
      <c r="B899" s="9"/>
      <c r="F899" s="9"/>
    </row>
    <row r="900" spans="2:6" x14ac:dyDescent="0.2">
      <c r="B900" s="9"/>
      <c r="F900" s="9"/>
    </row>
    <row r="901" spans="2:6" x14ac:dyDescent="0.2">
      <c r="B901" s="9"/>
      <c r="F901" s="9"/>
    </row>
    <row r="902" spans="2:6" x14ac:dyDescent="0.2">
      <c r="B902" s="9"/>
      <c r="F902" s="9"/>
    </row>
    <row r="903" spans="2:6" x14ac:dyDescent="0.2">
      <c r="B903" s="9"/>
      <c r="F903" s="9"/>
    </row>
    <row r="904" spans="2:6" x14ac:dyDescent="0.2">
      <c r="B904" s="9"/>
      <c r="F904" s="9"/>
    </row>
    <row r="905" spans="2:6" x14ac:dyDescent="0.2">
      <c r="B905" s="9"/>
      <c r="F905" s="9"/>
    </row>
    <row r="906" spans="2:6" x14ac:dyDescent="0.2">
      <c r="B906" s="9"/>
      <c r="F906" s="9"/>
    </row>
    <row r="907" spans="2:6" x14ac:dyDescent="0.2">
      <c r="B907" s="9"/>
      <c r="F907" s="9"/>
    </row>
    <row r="908" spans="2:6" x14ac:dyDescent="0.2">
      <c r="B908" s="9"/>
      <c r="F908" s="9"/>
    </row>
    <row r="909" spans="2:6" x14ac:dyDescent="0.2">
      <c r="B909" s="9"/>
      <c r="F909" s="9"/>
    </row>
    <row r="910" spans="2:6" x14ac:dyDescent="0.2">
      <c r="B910" s="9"/>
      <c r="F910" s="9"/>
    </row>
    <row r="911" spans="2:6" x14ac:dyDescent="0.2">
      <c r="B911" s="9"/>
      <c r="F911" s="9"/>
    </row>
    <row r="912" spans="2:6" x14ac:dyDescent="0.2">
      <c r="B912" s="9"/>
      <c r="F912" s="9"/>
    </row>
    <row r="913" spans="2:6" x14ac:dyDescent="0.2">
      <c r="B913" s="9"/>
      <c r="F913" s="9"/>
    </row>
    <row r="914" spans="2:6" x14ac:dyDescent="0.2">
      <c r="B914" s="9"/>
      <c r="F914" s="9"/>
    </row>
    <row r="915" spans="2:6" x14ac:dyDescent="0.2">
      <c r="B915" s="9"/>
      <c r="F915" s="9"/>
    </row>
    <row r="916" spans="2:6" x14ac:dyDescent="0.2">
      <c r="B916" s="9"/>
      <c r="F916" s="9"/>
    </row>
    <row r="917" spans="2:6" x14ac:dyDescent="0.2">
      <c r="B917" s="9"/>
      <c r="F917" s="9"/>
    </row>
    <row r="918" spans="2:6" x14ac:dyDescent="0.2">
      <c r="B918" s="9"/>
      <c r="F918" s="9"/>
    </row>
    <row r="919" spans="2:6" x14ac:dyDescent="0.2">
      <c r="B919" s="9"/>
      <c r="F919" s="9"/>
    </row>
    <row r="920" spans="2:6" x14ac:dyDescent="0.2">
      <c r="B920" s="9"/>
      <c r="F920" s="9"/>
    </row>
    <row r="921" spans="2:6" x14ac:dyDescent="0.2">
      <c r="B921" s="9"/>
      <c r="F921" s="9"/>
    </row>
    <row r="922" spans="2:6" x14ac:dyDescent="0.2">
      <c r="B922" s="9"/>
      <c r="F922" s="9"/>
    </row>
    <row r="923" spans="2:6" x14ac:dyDescent="0.2">
      <c r="B923" s="9"/>
      <c r="F923" s="9"/>
    </row>
    <row r="924" spans="2:6" x14ac:dyDescent="0.2">
      <c r="B924" s="9"/>
      <c r="F924" s="9"/>
    </row>
    <row r="925" spans="2:6" x14ac:dyDescent="0.2">
      <c r="B925" s="9"/>
      <c r="F925" s="9"/>
    </row>
    <row r="926" spans="2:6" x14ac:dyDescent="0.2">
      <c r="B926" s="9"/>
      <c r="F926" s="9"/>
    </row>
    <row r="927" spans="2:6" x14ac:dyDescent="0.2">
      <c r="B927" s="9"/>
      <c r="F927" s="9"/>
    </row>
    <row r="928" spans="2:6" x14ac:dyDescent="0.2">
      <c r="B928" s="9"/>
      <c r="F928" s="9"/>
    </row>
    <row r="929" spans="2:6" x14ac:dyDescent="0.2">
      <c r="B929" s="9"/>
      <c r="F929" s="9"/>
    </row>
    <row r="930" spans="2:6" x14ac:dyDescent="0.2">
      <c r="B930" s="9"/>
      <c r="F930" s="9"/>
    </row>
    <row r="931" spans="2:6" x14ac:dyDescent="0.2">
      <c r="B931" s="9"/>
      <c r="F931" s="9"/>
    </row>
    <row r="932" spans="2:6" x14ac:dyDescent="0.2">
      <c r="B932" s="9"/>
      <c r="F932" s="9"/>
    </row>
    <row r="933" spans="2:6" x14ac:dyDescent="0.2">
      <c r="B933" s="9"/>
      <c r="F933" s="9"/>
    </row>
    <row r="934" spans="2:6" x14ac:dyDescent="0.2">
      <c r="B934" s="9"/>
      <c r="F934" s="9"/>
    </row>
    <row r="935" spans="2:6" x14ac:dyDescent="0.2">
      <c r="B935" s="9"/>
      <c r="F935" s="9"/>
    </row>
    <row r="936" spans="2:6" x14ac:dyDescent="0.2">
      <c r="B936" s="9"/>
      <c r="F936" s="9"/>
    </row>
    <row r="937" spans="2:6" x14ac:dyDescent="0.2">
      <c r="B937" s="9"/>
      <c r="F937" s="9"/>
    </row>
    <row r="938" spans="2:6" x14ac:dyDescent="0.2">
      <c r="B938" s="9"/>
      <c r="F938" s="9"/>
    </row>
    <row r="939" spans="2:6" x14ac:dyDescent="0.2">
      <c r="B939" s="9"/>
      <c r="F939" s="9"/>
    </row>
    <row r="940" spans="2:6" x14ac:dyDescent="0.2">
      <c r="B940" s="9"/>
      <c r="F940" s="9"/>
    </row>
    <row r="941" spans="2:6" x14ac:dyDescent="0.2">
      <c r="B941" s="9"/>
      <c r="F941" s="9"/>
    </row>
    <row r="942" spans="2:6" x14ac:dyDescent="0.2">
      <c r="B942" s="9"/>
      <c r="F942" s="9"/>
    </row>
    <row r="943" spans="2:6" x14ac:dyDescent="0.2">
      <c r="B943" s="9"/>
      <c r="F943" s="9"/>
    </row>
    <row r="944" spans="2:6" x14ac:dyDescent="0.2">
      <c r="B944" s="9"/>
      <c r="F944" s="9"/>
    </row>
    <row r="945" spans="2:6" x14ac:dyDescent="0.2">
      <c r="B945" s="9"/>
      <c r="F945" s="9"/>
    </row>
    <row r="946" spans="2:6" x14ac:dyDescent="0.2">
      <c r="B946" s="9"/>
      <c r="F946" s="9"/>
    </row>
    <row r="947" spans="2:6" x14ac:dyDescent="0.2">
      <c r="B947" s="9"/>
      <c r="F947" s="9"/>
    </row>
    <row r="948" spans="2:6" x14ac:dyDescent="0.2">
      <c r="B948" s="9"/>
      <c r="F948" s="9"/>
    </row>
    <row r="949" spans="2:6" x14ac:dyDescent="0.2">
      <c r="B949" s="9"/>
      <c r="F949" s="9"/>
    </row>
    <row r="950" spans="2:6" x14ac:dyDescent="0.2">
      <c r="B950" s="9"/>
      <c r="F950" s="9"/>
    </row>
    <row r="951" spans="2:6" x14ac:dyDescent="0.2">
      <c r="B951" s="9"/>
      <c r="F951" s="9"/>
    </row>
    <row r="952" spans="2:6" x14ac:dyDescent="0.2">
      <c r="B952" s="9"/>
      <c r="F952" s="9"/>
    </row>
    <row r="953" spans="2:6" x14ac:dyDescent="0.2">
      <c r="B953" s="9"/>
      <c r="F953" s="9"/>
    </row>
    <row r="954" spans="2:6" x14ac:dyDescent="0.2">
      <c r="B954" s="9"/>
      <c r="F954" s="9"/>
    </row>
    <row r="955" spans="2:6" x14ac:dyDescent="0.2">
      <c r="B955" s="9"/>
      <c r="F955" s="9"/>
    </row>
    <row r="956" spans="2:6" x14ac:dyDescent="0.2">
      <c r="B956" s="9"/>
      <c r="F956" s="9"/>
    </row>
    <row r="957" spans="2:6" x14ac:dyDescent="0.2">
      <c r="B957" s="9"/>
      <c r="F957" s="9"/>
    </row>
    <row r="958" spans="2:6" x14ac:dyDescent="0.2">
      <c r="B958" s="9"/>
      <c r="F958" s="9"/>
    </row>
    <row r="959" spans="2:6" x14ac:dyDescent="0.2">
      <c r="B959" s="9"/>
      <c r="F959" s="9"/>
    </row>
    <row r="960" spans="2:6" x14ac:dyDescent="0.2">
      <c r="B960" s="9"/>
      <c r="F960" s="9"/>
    </row>
    <row r="961" spans="2:6" x14ac:dyDescent="0.2">
      <c r="B961" s="9"/>
      <c r="F961" s="9"/>
    </row>
    <row r="962" spans="2:6" x14ac:dyDescent="0.2">
      <c r="B962" s="9"/>
      <c r="F962" s="9"/>
    </row>
    <row r="963" spans="2:6" x14ac:dyDescent="0.2">
      <c r="B963" s="9"/>
      <c r="F963" s="9"/>
    </row>
    <row r="964" spans="2:6" x14ac:dyDescent="0.2">
      <c r="B964" s="9"/>
      <c r="F964" s="9"/>
    </row>
    <row r="965" spans="2:6" x14ac:dyDescent="0.2">
      <c r="B965" s="9"/>
      <c r="F965" s="9"/>
    </row>
    <row r="966" spans="2:6" x14ac:dyDescent="0.2">
      <c r="B966" s="9"/>
      <c r="F966" s="9"/>
    </row>
    <row r="967" spans="2:6" x14ac:dyDescent="0.2">
      <c r="B967" s="9"/>
      <c r="F967" s="9"/>
    </row>
    <row r="968" spans="2:6" x14ac:dyDescent="0.2">
      <c r="B968" s="9"/>
      <c r="F968" s="9"/>
    </row>
    <row r="969" spans="2:6" x14ac:dyDescent="0.2">
      <c r="B969" s="9"/>
      <c r="F969" s="9"/>
    </row>
    <row r="970" spans="2:6" x14ac:dyDescent="0.2">
      <c r="B970" s="9"/>
      <c r="F970" s="9"/>
    </row>
    <row r="971" spans="2:6" x14ac:dyDescent="0.2">
      <c r="B971" s="9"/>
      <c r="F971" s="9"/>
    </row>
    <row r="972" spans="2:6" x14ac:dyDescent="0.2">
      <c r="B972" s="9"/>
      <c r="F972" s="9"/>
    </row>
    <row r="973" spans="2:6" x14ac:dyDescent="0.2">
      <c r="B973" s="9"/>
      <c r="F973" s="9"/>
    </row>
    <row r="974" spans="2:6" x14ac:dyDescent="0.2">
      <c r="B974" s="9"/>
      <c r="F974" s="9"/>
    </row>
    <row r="975" spans="2:6" x14ac:dyDescent="0.2">
      <c r="B975" s="9"/>
      <c r="F975" s="9"/>
    </row>
    <row r="976" spans="2:6" x14ac:dyDescent="0.2">
      <c r="B976" s="9"/>
      <c r="F976" s="9"/>
    </row>
    <row r="977" spans="2:6" x14ac:dyDescent="0.2">
      <c r="B977" s="9"/>
      <c r="F977" s="9"/>
    </row>
    <row r="978" spans="2:6" x14ac:dyDescent="0.2">
      <c r="B978" s="9"/>
      <c r="F978" s="9"/>
    </row>
    <row r="979" spans="2:6" x14ac:dyDescent="0.2">
      <c r="B979" s="9"/>
      <c r="F979" s="9"/>
    </row>
    <row r="980" spans="2:6" x14ac:dyDescent="0.2">
      <c r="B980" s="9"/>
      <c r="F980" s="9"/>
    </row>
    <row r="981" spans="2:6" x14ac:dyDescent="0.2">
      <c r="B981" s="9"/>
      <c r="F981" s="9"/>
    </row>
    <row r="982" spans="2:6" x14ac:dyDescent="0.2">
      <c r="B982" s="9"/>
      <c r="F982" s="9"/>
    </row>
    <row r="983" spans="2:6" x14ac:dyDescent="0.2">
      <c r="B983" s="9"/>
      <c r="F983" s="9"/>
    </row>
    <row r="984" spans="2:6" x14ac:dyDescent="0.2">
      <c r="B984" s="9"/>
      <c r="F984" s="9"/>
    </row>
    <row r="985" spans="2:6" x14ac:dyDescent="0.2">
      <c r="B985" s="9"/>
      <c r="F985" s="9"/>
    </row>
    <row r="986" spans="2:6" x14ac:dyDescent="0.2">
      <c r="B986" s="9"/>
      <c r="F986" s="9"/>
    </row>
    <row r="987" spans="2:6" x14ac:dyDescent="0.2">
      <c r="B987" s="9"/>
      <c r="F987" s="9"/>
    </row>
    <row r="988" spans="2:6" x14ac:dyDescent="0.2">
      <c r="B988" s="9"/>
      <c r="F988" s="9"/>
    </row>
    <row r="989" spans="2:6" x14ac:dyDescent="0.2">
      <c r="B989" s="9"/>
      <c r="F989" s="9"/>
    </row>
    <row r="990" spans="2:6" x14ac:dyDescent="0.2">
      <c r="B990" s="9"/>
      <c r="F990" s="9"/>
    </row>
    <row r="991" spans="2:6" x14ac:dyDescent="0.2">
      <c r="B991" s="9"/>
      <c r="F991" s="9"/>
    </row>
    <row r="992" spans="2:6" x14ac:dyDescent="0.2">
      <c r="B992" s="9"/>
      <c r="F992" s="9"/>
    </row>
    <row r="993" spans="2:6" x14ac:dyDescent="0.2">
      <c r="B993" s="9"/>
      <c r="F993" s="9"/>
    </row>
    <row r="994" spans="2:6" x14ac:dyDescent="0.2">
      <c r="B994" s="9"/>
      <c r="F994" s="9"/>
    </row>
    <row r="995" spans="2:6" x14ac:dyDescent="0.2">
      <c r="B995" s="9"/>
      <c r="F995" s="9"/>
    </row>
    <row r="996" spans="2:6" x14ac:dyDescent="0.2">
      <c r="B996" s="9"/>
      <c r="F996" s="9"/>
    </row>
    <row r="997" spans="2:6" x14ac:dyDescent="0.2">
      <c r="B997" s="9"/>
      <c r="F997" s="9"/>
    </row>
    <row r="998" spans="2:6" x14ac:dyDescent="0.2">
      <c r="B998" s="9"/>
      <c r="F998" s="9"/>
    </row>
    <row r="999" spans="2:6" x14ac:dyDescent="0.2">
      <c r="B999" s="9"/>
      <c r="F999" s="9"/>
    </row>
    <row r="1000" spans="2:6" x14ac:dyDescent="0.2">
      <c r="B1000" s="9"/>
      <c r="F1000" s="9"/>
    </row>
    <row r="1001" spans="2:6" x14ac:dyDescent="0.2">
      <c r="B1001" s="9"/>
      <c r="F1001" s="9"/>
    </row>
    <row r="1002" spans="2:6" x14ac:dyDescent="0.2">
      <c r="B1002" s="9"/>
      <c r="F1002" s="9"/>
    </row>
    <row r="1003" spans="2:6" x14ac:dyDescent="0.2">
      <c r="B1003" s="9"/>
      <c r="F1003" s="9"/>
    </row>
    <row r="1004" spans="2:6" x14ac:dyDescent="0.2">
      <c r="B1004" s="9"/>
      <c r="F1004" s="9"/>
    </row>
    <row r="1005" spans="2:6" x14ac:dyDescent="0.2">
      <c r="B1005" s="9"/>
      <c r="F1005" s="9"/>
    </row>
    <row r="1006" spans="2:6" x14ac:dyDescent="0.2">
      <c r="B1006" s="9"/>
      <c r="F1006" s="9"/>
    </row>
    <row r="1007" spans="2:6" x14ac:dyDescent="0.2">
      <c r="B1007" s="9"/>
      <c r="F1007" s="9"/>
    </row>
    <row r="1008" spans="2:6" x14ac:dyDescent="0.2">
      <c r="B1008" s="9"/>
      <c r="F1008" s="9"/>
    </row>
    <row r="1009" spans="2:6" x14ac:dyDescent="0.2">
      <c r="B1009" s="9"/>
      <c r="F1009" s="9"/>
    </row>
    <row r="1010" spans="2:6" x14ac:dyDescent="0.2">
      <c r="B1010" s="9"/>
      <c r="F1010" s="9"/>
    </row>
    <row r="1011" spans="2:6" x14ac:dyDescent="0.2">
      <c r="B1011" s="9"/>
      <c r="F1011" s="9"/>
    </row>
    <row r="1012" spans="2:6" x14ac:dyDescent="0.2">
      <c r="B1012" s="9"/>
      <c r="F1012" s="9"/>
    </row>
    <row r="1013" spans="2:6" x14ac:dyDescent="0.2">
      <c r="B1013" s="9"/>
      <c r="F1013" s="9"/>
    </row>
    <row r="1014" spans="2:6" x14ac:dyDescent="0.2">
      <c r="B1014" s="9"/>
      <c r="F1014" s="9"/>
    </row>
    <row r="1015" spans="2:6" x14ac:dyDescent="0.2">
      <c r="B1015" s="9"/>
      <c r="F1015" s="9"/>
    </row>
    <row r="1016" spans="2:6" x14ac:dyDescent="0.2">
      <c r="B1016" s="9"/>
      <c r="F1016" s="9"/>
    </row>
    <row r="1017" spans="2:6" x14ac:dyDescent="0.2">
      <c r="B1017" s="9"/>
      <c r="F1017" s="9"/>
    </row>
    <row r="1018" spans="2:6" x14ac:dyDescent="0.2">
      <c r="B1018" s="9"/>
      <c r="F1018" s="9"/>
    </row>
    <row r="1019" spans="2:6" x14ac:dyDescent="0.2">
      <c r="B1019" s="9"/>
      <c r="F1019" s="9"/>
    </row>
    <row r="1020" spans="2:6" x14ac:dyDescent="0.2">
      <c r="B1020" s="9"/>
      <c r="F1020" s="9"/>
    </row>
    <row r="1021" spans="2:6" x14ac:dyDescent="0.2">
      <c r="B1021" s="9"/>
      <c r="F1021" s="9"/>
    </row>
    <row r="1022" spans="2:6" x14ac:dyDescent="0.2">
      <c r="B1022" s="9"/>
      <c r="F1022" s="9"/>
    </row>
    <row r="1023" spans="2:6" x14ac:dyDescent="0.2">
      <c r="B1023" s="9"/>
      <c r="F1023" s="9"/>
    </row>
    <row r="1024" spans="2:6" x14ac:dyDescent="0.2">
      <c r="B1024" s="9"/>
      <c r="F1024" s="9"/>
    </row>
    <row r="1025" spans="2:6" x14ac:dyDescent="0.2">
      <c r="B1025" s="9"/>
      <c r="F1025" s="9"/>
    </row>
    <row r="1026" spans="2:6" x14ac:dyDescent="0.2">
      <c r="B1026" s="9"/>
      <c r="F1026" s="9"/>
    </row>
    <row r="1027" spans="2:6" x14ac:dyDescent="0.2">
      <c r="B1027" s="9"/>
      <c r="F1027" s="9"/>
    </row>
    <row r="1028" spans="2:6" x14ac:dyDescent="0.2">
      <c r="B1028" s="9"/>
      <c r="F1028" s="9"/>
    </row>
    <row r="1029" spans="2:6" x14ac:dyDescent="0.2">
      <c r="B1029" s="9"/>
      <c r="F1029" s="9"/>
    </row>
    <row r="1030" spans="2:6" x14ac:dyDescent="0.2">
      <c r="B1030" s="9"/>
      <c r="F1030" s="9"/>
    </row>
    <row r="1031" spans="2:6" x14ac:dyDescent="0.2">
      <c r="B1031" s="9"/>
      <c r="F1031" s="9"/>
    </row>
    <row r="1032" spans="2:6" x14ac:dyDescent="0.2">
      <c r="B1032" s="9"/>
      <c r="F1032" s="9"/>
    </row>
    <row r="1033" spans="2:6" x14ac:dyDescent="0.2">
      <c r="B1033" s="9"/>
      <c r="F1033" s="9"/>
    </row>
    <row r="1034" spans="2:6" x14ac:dyDescent="0.2">
      <c r="B1034" s="9"/>
      <c r="F1034" s="9"/>
    </row>
    <row r="1035" spans="2:6" x14ac:dyDescent="0.2">
      <c r="B1035" s="9"/>
      <c r="F1035" s="9"/>
    </row>
    <row r="1036" spans="2:6" x14ac:dyDescent="0.2">
      <c r="B1036" s="9"/>
      <c r="F1036" s="9"/>
    </row>
    <row r="1037" spans="2:6" x14ac:dyDescent="0.2">
      <c r="B1037" s="9"/>
      <c r="F1037" s="9"/>
    </row>
    <row r="1038" spans="2:6" x14ac:dyDescent="0.2">
      <c r="B1038" s="9"/>
      <c r="F1038" s="9"/>
    </row>
    <row r="1039" spans="2:6" x14ac:dyDescent="0.2">
      <c r="B1039" s="9"/>
      <c r="F1039" s="9"/>
    </row>
    <row r="1040" spans="2:6" x14ac:dyDescent="0.2">
      <c r="B1040" s="9"/>
      <c r="F1040" s="9"/>
    </row>
    <row r="1041" spans="2:6" x14ac:dyDescent="0.2">
      <c r="B1041" s="9"/>
      <c r="F1041" s="9"/>
    </row>
    <row r="1042" spans="2:6" x14ac:dyDescent="0.2">
      <c r="B1042" s="9"/>
      <c r="F1042" s="9"/>
    </row>
    <row r="1043" spans="2:6" x14ac:dyDescent="0.2">
      <c r="B1043" s="9"/>
      <c r="F1043" s="9"/>
    </row>
    <row r="1044" spans="2:6" x14ac:dyDescent="0.2">
      <c r="B1044" s="9"/>
      <c r="F1044" s="9"/>
    </row>
    <row r="1045" spans="2:6" x14ac:dyDescent="0.2">
      <c r="B1045" s="9"/>
      <c r="F1045" s="9"/>
    </row>
    <row r="1046" spans="2:6" x14ac:dyDescent="0.2">
      <c r="B1046" s="9"/>
      <c r="F1046" s="9"/>
    </row>
    <row r="1047" spans="2:6" x14ac:dyDescent="0.2">
      <c r="B1047" s="9"/>
      <c r="F1047" s="9"/>
    </row>
    <row r="1048" spans="2:6" x14ac:dyDescent="0.2">
      <c r="B1048" s="9"/>
      <c r="F1048" s="9"/>
    </row>
    <row r="1049" spans="2:6" x14ac:dyDescent="0.2">
      <c r="B1049" s="9"/>
      <c r="F1049" s="9"/>
    </row>
    <row r="1050" spans="2:6" x14ac:dyDescent="0.2">
      <c r="B1050" s="9"/>
      <c r="F1050" s="9"/>
    </row>
    <row r="1051" spans="2:6" x14ac:dyDescent="0.2">
      <c r="B1051" s="9"/>
      <c r="F1051" s="9"/>
    </row>
    <row r="1052" spans="2:6" x14ac:dyDescent="0.2">
      <c r="B1052" s="9"/>
      <c r="F1052" s="9"/>
    </row>
    <row r="1053" spans="2:6" x14ac:dyDescent="0.2">
      <c r="B1053" s="9"/>
      <c r="F1053" s="9"/>
    </row>
    <row r="1054" spans="2:6" x14ac:dyDescent="0.2">
      <c r="B1054" s="9"/>
      <c r="F1054" s="9"/>
    </row>
    <row r="1055" spans="2:6" x14ac:dyDescent="0.2">
      <c r="B1055" s="9"/>
      <c r="F1055" s="9"/>
    </row>
    <row r="1056" spans="2:6" x14ac:dyDescent="0.2">
      <c r="B1056" s="9"/>
      <c r="F1056" s="9"/>
    </row>
    <row r="1057" spans="2:6" x14ac:dyDescent="0.2">
      <c r="B1057" s="9"/>
      <c r="F1057" s="9"/>
    </row>
    <row r="1058" spans="2:6" x14ac:dyDescent="0.2">
      <c r="B1058" s="9"/>
      <c r="F1058" s="9"/>
    </row>
    <row r="1059" spans="2:6" x14ac:dyDescent="0.2">
      <c r="B1059" s="9"/>
      <c r="F1059" s="9"/>
    </row>
    <row r="1060" spans="2:6" x14ac:dyDescent="0.2">
      <c r="B1060" s="9"/>
      <c r="F1060" s="9"/>
    </row>
    <row r="1061" spans="2:6" x14ac:dyDescent="0.2">
      <c r="B1061" s="9"/>
      <c r="F1061" s="9"/>
    </row>
    <row r="1062" spans="2:6" x14ac:dyDescent="0.2">
      <c r="B1062" s="9"/>
      <c r="F1062" s="9"/>
    </row>
    <row r="1063" spans="2:6" x14ac:dyDescent="0.2">
      <c r="B1063" s="9"/>
      <c r="F1063" s="9"/>
    </row>
    <row r="1064" spans="2:6" x14ac:dyDescent="0.2">
      <c r="B1064" s="9"/>
      <c r="F1064" s="9"/>
    </row>
    <row r="1065" spans="2:6" x14ac:dyDescent="0.2">
      <c r="B1065" s="9"/>
      <c r="F1065" s="9"/>
    </row>
    <row r="1066" spans="2:6" x14ac:dyDescent="0.2">
      <c r="B1066" s="9"/>
      <c r="F1066" s="9"/>
    </row>
    <row r="1067" spans="2:6" x14ac:dyDescent="0.2">
      <c r="B1067" s="9"/>
      <c r="F1067" s="9"/>
    </row>
    <row r="1068" spans="2:6" x14ac:dyDescent="0.2">
      <c r="B1068" s="9"/>
      <c r="F1068" s="9"/>
    </row>
    <row r="1069" spans="2:6" x14ac:dyDescent="0.2">
      <c r="B1069" s="9"/>
      <c r="F1069" s="9"/>
    </row>
    <row r="1070" spans="2:6" x14ac:dyDescent="0.2">
      <c r="B1070" s="9"/>
      <c r="F1070" s="9"/>
    </row>
    <row r="1071" spans="2:6" x14ac:dyDescent="0.2">
      <c r="B1071" s="9"/>
      <c r="F1071" s="9"/>
    </row>
    <row r="1072" spans="2:6" x14ac:dyDescent="0.2">
      <c r="B1072" s="9"/>
      <c r="F1072" s="9"/>
    </row>
    <row r="1073" spans="2:6" x14ac:dyDescent="0.2">
      <c r="B1073" s="9"/>
      <c r="F1073" s="9"/>
    </row>
    <row r="1074" spans="2:6" x14ac:dyDescent="0.2">
      <c r="B1074" s="9"/>
      <c r="F1074" s="9"/>
    </row>
    <row r="1075" spans="2:6" x14ac:dyDescent="0.2">
      <c r="B1075" s="9"/>
      <c r="F1075" s="9"/>
    </row>
    <row r="1076" spans="2:6" x14ac:dyDescent="0.2">
      <c r="B1076" s="9"/>
      <c r="F1076" s="9"/>
    </row>
    <row r="1077" spans="2:6" x14ac:dyDescent="0.2">
      <c r="B1077" s="9"/>
      <c r="F1077" s="9"/>
    </row>
    <row r="1078" spans="2:6" x14ac:dyDescent="0.2">
      <c r="B1078" s="9"/>
      <c r="F1078" s="9"/>
    </row>
    <row r="1079" spans="2:6" x14ac:dyDescent="0.2">
      <c r="B1079" s="9"/>
      <c r="F1079" s="9"/>
    </row>
    <row r="1080" spans="2:6" x14ac:dyDescent="0.2">
      <c r="B1080" s="9"/>
      <c r="F1080" s="9"/>
    </row>
    <row r="1081" spans="2:6" x14ac:dyDescent="0.2">
      <c r="B1081" s="9"/>
      <c r="F1081" s="9"/>
    </row>
    <row r="1082" spans="2:6" x14ac:dyDescent="0.2">
      <c r="B1082" s="9"/>
      <c r="F1082" s="9"/>
    </row>
    <row r="1083" spans="2:6" x14ac:dyDescent="0.2">
      <c r="B1083" s="9"/>
      <c r="F1083" s="9"/>
    </row>
    <row r="1084" spans="2:6" x14ac:dyDescent="0.2">
      <c r="B1084" s="9"/>
      <c r="F1084" s="9"/>
    </row>
    <row r="1085" spans="2:6" x14ac:dyDescent="0.2">
      <c r="B1085" s="9"/>
      <c r="F1085" s="9"/>
    </row>
    <row r="1086" spans="2:6" x14ac:dyDescent="0.2">
      <c r="B1086" s="9"/>
      <c r="F1086" s="9"/>
    </row>
    <row r="1087" spans="2:6" x14ac:dyDescent="0.2">
      <c r="B1087" s="9"/>
      <c r="F1087" s="9"/>
    </row>
    <row r="1088" spans="2:6" x14ac:dyDescent="0.2">
      <c r="B1088" s="9"/>
      <c r="F1088" s="9"/>
    </row>
    <row r="1089" spans="2:6" x14ac:dyDescent="0.2">
      <c r="B1089" s="9"/>
      <c r="F1089" s="9"/>
    </row>
    <row r="1090" spans="2:6" x14ac:dyDescent="0.2">
      <c r="B1090" s="9"/>
      <c r="F1090" s="9"/>
    </row>
    <row r="1091" spans="2:6" x14ac:dyDescent="0.2">
      <c r="B1091" s="9"/>
      <c r="F1091" s="9"/>
    </row>
    <row r="1092" spans="2:6" x14ac:dyDescent="0.2">
      <c r="B1092" s="9"/>
      <c r="F1092" s="9"/>
    </row>
    <row r="1093" spans="2:6" x14ac:dyDescent="0.2">
      <c r="B1093" s="9"/>
      <c r="F1093" s="9"/>
    </row>
    <row r="1094" spans="2:6" x14ac:dyDescent="0.2">
      <c r="B1094" s="9"/>
      <c r="F1094" s="9"/>
    </row>
    <row r="1095" spans="2:6" x14ac:dyDescent="0.2">
      <c r="B1095" s="9"/>
      <c r="F1095" s="9"/>
    </row>
    <row r="1096" spans="2:6" x14ac:dyDescent="0.2">
      <c r="B1096" s="9"/>
      <c r="F1096" s="9"/>
    </row>
    <row r="1097" spans="2:6" x14ac:dyDescent="0.2">
      <c r="B1097" s="9"/>
      <c r="F1097" s="9"/>
    </row>
    <row r="1098" spans="2:6" x14ac:dyDescent="0.2">
      <c r="B1098" s="9"/>
      <c r="F1098" s="9"/>
    </row>
    <row r="1099" spans="2:6" x14ac:dyDescent="0.2">
      <c r="B1099" s="9"/>
      <c r="F1099" s="9"/>
    </row>
    <row r="1100" spans="2:6" x14ac:dyDescent="0.2">
      <c r="B1100" s="9"/>
      <c r="F1100" s="9"/>
    </row>
    <row r="1101" spans="2:6" x14ac:dyDescent="0.2">
      <c r="B1101" s="9"/>
      <c r="F1101" s="9"/>
    </row>
    <row r="1102" spans="2:6" x14ac:dyDescent="0.2">
      <c r="B1102" s="9"/>
      <c r="F1102" s="9"/>
    </row>
    <row r="1103" spans="2:6" x14ac:dyDescent="0.2">
      <c r="B1103" s="9"/>
      <c r="F1103" s="9"/>
    </row>
    <row r="1104" spans="2:6" x14ac:dyDescent="0.2">
      <c r="B1104" s="9"/>
      <c r="F1104" s="9"/>
    </row>
    <row r="1105" spans="2:6" x14ac:dyDescent="0.2">
      <c r="B1105" s="9"/>
      <c r="F1105" s="9"/>
    </row>
    <row r="1106" spans="2:6" x14ac:dyDescent="0.2">
      <c r="B1106" s="9"/>
      <c r="F1106" s="9"/>
    </row>
    <row r="1107" spans="2:6" x14ac:dyDescent="0.2">
      <c r="B1107" s="9"/>
      <c r="F1107" s="9"/>
    </row>
    <row r="1108" spans="2:6" x14ac:dyDescent="0.2">
      <c r="B1108" s="9"/>
      <c r="F1108" s="9"/>
    </row>
    <row r="1109" spans="2:6" x14ac:dyDescent="0.2">
      <c r="B1109" s="9"/>
      <c r="F1109" s="9"/>
    </row>
    <row r="1110" spans="2:6" x14ac:dyDescent="0.2">
      <c r="B1110" s="9"/>
      <c r="F1110" s="9"/>
    </row>
    <row r="1111" spans="2:6" x14ac:dyDescent="0.2">
      <c r="B1111" s="9"/>
      <c r="F1111" s="9"/>
    </row>
    <row r="1112" spans="2:6" x14ac:dyDescent="0.2">
      <c r="B1112" s="9"/>
      <c r="F1112" s="9"/>
    </row>
    <row r="1113" spans="2:6" x14ac:dyDescent="0.2">
      <c r="B1113" s="9"/>
      <c r="F1113" s="9"/>
    </row>
    <row r="1114" spans="2:6" x14ac:dyDescent="0.2">
      <c r="B1114" s="9"/>
      <c r="F1114" s="9"/>
    </row>
    <row r="1115" spans="2:6" x14ac:dyDescent="0.2">
      <c r="B1115" s="9"/>
      <c r="F1115" s="9"/>
    </row>
    <row r="1116" spans="2:6" x14ac:dyDescent="0.2">
      <c r="B1116" s="9"/>
      <c r="F1116" s="9"/>
    </row>
    <row r="1117" spans="2:6" x14ac:dyDescent="0.2">
      <c r="B1117" s="9"/>
      <c r="F1117" s="9"/>
    </row>
    <row r="1118" spans="2:6" x14ac:dyDescent="0.2">
      <c r="B1118" s="9"/>
      <c r="F1118" s="9"/>
    </row>
    <row r="1119" spans="2:6" x14ac:dyDescent="0.2">
      <c r="B1119" s="9"/>
      <c r="F1119" s="9"/>
    </row>
    <row r="1120" spans="2:6" x14ac:dyDescent="0.2">
      <c r="B1120" s="9"/>
      <c r="F1120" s="9"/>
    </row>
    <row r="1121" spans="2:6" x14ac:dyDescent="0.2">
      <c r="B1121" s="9"/>
      <c r="F1121" s="9"/>
    </row>
    <row r="1122" spans="2:6" x14ac:dyDescent="0.2">
      <c r="B1122" s="9"/>
      <c r="F1122" s="9"/>
    </row>
    <row r="1123" spans="2:6" x14ac:dyDescent="0.2">
      <c r="B1123" s="9"/>
      <c r="F1123" s="9"/>
    </row>
    <row r="1124" spans="2:6" x14ac:dyDescent="0.2">
      <c r="B1124" s="9"/>
      <c r="F1124" s="9"/>
    </row>
    <row r="1125" spans="2:6" x14ac:dyDescent="0.2">
      <c r="B1125" s="9"/>
      <c r="F1125" s="9"/>
    </row>
    <row r="1126" spans="2:6" x14ac:dyDescent="0.2">
      <c r="B1126" s="9"/>
      <c r="F1126" s="9"/>
    </row>
    <row r="1127" spans="2:6" x14ac:dyDescent="0.2">
      <c r="B1127" s="9"/>
      <c r="F1127" s="9"/>
    </row>
    <row r="1128" spans="2:6" x14ac:dyDescent="0.2">
      <c r="B1128" s="9"/>
      <c r="F1128" s="9"/>
    </row>
    <row r="1129" spans="2:6" x14ac:dyDescent="0.2">
      <c r="B1129" s="9"/>
      <c r="F1129" s="9"/>
    </row>
    <row r="1130" spans="2:6" x14ac:dyDescent="0.2">
      <c r="B1130" s="9"/>
      <c r="F1130" s="9"/>
    </row>
    <row r="1131" spans="2:6" x14ac:dyDescent="0.2">
      <c r="B1131" s="9"/>
      <c r="F1131" s="9"/>
    </row>
    <row r="1132" spans="2:6" x14ac:dyDescent="0.2">
      <c r="B1132" s="9"/>
      <c r="F1132" s="9"/>
    </row>
    <row r="1133" spans="2:6" x14ac:dyDescent="0.2">
      <c r="B1133" s="9"/>
      <c r="F1133" s="9"/>
    </row>
    <row r="1134" spans="2:6" x14ac:dyDescent="0.2">
      <c r="B1134" s="9"/>
      <c r="F1134" s="9"/>
    </row>
    <row r="1135" spans="2:6" x14ac:dyDescent="0.2">
      <c r="B1135" s="9"/>
      <c r="F1135" s="9"/>
    </row>
    <row r="1136" spans="2:6" x14ac:dyDescent="0.2">
      <c r="B1136" s="9"/>
      <c r="F1136" s="9"/>
    </row>
    <row r="1137" spans="2:6" x14ac:dyDescent="0.2">
      <c r="B1137" s="9"/>
      <c r="F1137" s="9"/>
    </row>
    <row r="1138" spans="2:6" x14ac:dyDescent="0.2">
      <c r="B1138" s="9"/>
      <c r="F1138" s="9"/>
    </row>
    <row r="1139" spans="2:6" x14ac:dyDescent="0.2">
      <c r="B1139" s="9"/>
      <c r="F1139" s="9"/>
    </row>
  </sheetData>
  <phoneticPr fontId="8" type="noConversion"/>
  <hyperlinks>
    <hyperlink ref="A3" r:id="rId1" xr:uid="{00000000-0004-0000-0800-000000000000}"/>
    <hyperlink ref="P70" r:id="rId2" display="http://www.konkoly.hu/cgi-bin/IBVS?584" xr:uid="{00000000-0004-0000-0800-000001000000}"/>
    <hyperlink ref="P71" r:id="rId3" display="http://www.konkoly.hu/cgi-bin/IBVS?584" xr:uid="{00000000-0004-0000-0800-000002000000}"/>
    <hyperlink ref="P72" r:id="rId4" display="http://www.konkoly.hu/cgi-bin/IBVS?584" xr:uid="{00000000-0004-0000-0800-000003000000}"/>
    <hyperlink ref="P73" r:id="rId5" display="http://www.konkoly.hu/cgi-bin/IBVS?740" xr:uid="{00000000-0004-0000-0800-000004000000}"/>
    <hyperlink ref="P74" r:id="rId6" display="http://www.konkoly.hu/cgi-bin/IBVS?740" xr:uid="{00000000-0004-0000-0800-000005000000}"/>
    <hyperlink ref="P100" r:id="rId7" display="http://www.bav-astro.de/sfs/BAVM_link.php?BAVMnr=60" xr:uid="{00000000-0004-0000-0800-000006000000}"/>
    <hyperlink ref="P116" r:id="rId8" display="http://www.bav-astro.de/sfs/BAVM_link.php?BAVMnr=93" xr:uid="{00000000-0004-0000-0800-000007000000}"/>
    <hyperlink ref="P117" r:id="rId9" display="http://www.bav-astro.de/sfs/BAVM_link.php?BAVMnr=132" xr:uid="{00000000-0004-0000-0800-000008000000}"/>
    <hyperlink ref="P195" r:id="rId10" display="http://www.konkoly.hu/cgi-bin/IBVS?5040" xr:uid="{00000000-0004-0000-0800-000009000000}"/>
    <hyperlink ref="P118" r:id="rId11" display="http://www.konkoly.hu/cgi-bin/IBVS?5594" xr:uid="{00000000-0004-0000-0800-00000A000000}"/>
    <hyperlink ref="P119" r:id="rId12" display="http://www.konkoly.hu/cgi-bin/IBVS?5676" xr:uid="{00000000-0004-0000-0800-00000B000000}"/>
    <hyperlink ref="P120" r:id="rId13" display="http://www.bav-astro.de/sfs/BAVM_link.php?BAVMnr=172" xr:uid="{00000000-0004-0000-0800-00000C000000}"/>
    <hyperlink ref="P121" r:id="rId14" display="http://www.konkoly.hu/cgi-bin/IBVS?5592" xr:uid="{00000000-0004-0000-0800-00000D000000}"/>
    <hyperlink ref="P202" r:id="rId15" display="http://vsolj.cetus-net.org/no43.pdf" xr:uid="{00000000-0004-0000-0800-00000E000000}"/>
    <hyperlink ref="P203" r:id="rId16" display="http://www.konkoly.hu/cgi-bin/IBVS?5741" xr:uid="{00000000-0004-0000-0800-00000F000000}"/>
    <hyperlink ref="P123" r:id="rId17" display="http://www.bav-astro.de/sfs/BAVM_link.php?BAVMnr=178" xr:uid="{00000000-0004-0000-0800-000010000000}"/>
    <hyperlink ref="P124" r:id="rId18" display="http://www.konkoly.hu/cgi-bin/IBVS?5668" xr:uid="{00000000-0004-0000-0800-000011000000}"/>
    <hyperlink ref="P125" r:id="rId19" display="http://var.astro.cz/oejv/issues/oejv0003.pdf" xr:uid="{00000000-0004-0000-0800-000012000000}"/>
    <hyperlink ref="P126" r:id="rId20" display="http://www.konkoly.hu/cgi-bin/IBVS?5777" xr:uid="{00000000-0004-0000-0800-000013000000}"/>
    <hyperlink ref="P127" r:id="rId21" display="http://www.bav-astro.de/sfs/BAVM_link.php?BAVMnr=178" xr:uid="{00000000-0004-0000-0800-000014000000}"/>
    <hyperlink ref="P128" r:id="rId22" display="http://www.konkoly.hu/cgi-bin/IBVS?5777" xr:uid="{00000000-0004-0000-0800-000015000000}"/>
    <hyperlink ref="P129" r:id="rId23" display="http://var.astro.cz/oejv/issues/oejv0074.pdf" xr:uid="{00000000-0004-0000-0800-000016000000}"/>
    <hyperlink ref="P130" r:id="rId24" display="http://www.bav-astro.de/sfs/BAVM_link.php?BAVMnr=178" xr:uid="{00000000-0004-0000-0800-000017000000}"/>
    <hyperlink ref="P131" r:id="rId25" display="http://www.konkoly.hu/cgi-bin/IBVS?5777" xr:uid="{00000000-0004-0000-0800-000018000000}"/>
    <hyperlink ref="P132" r:id="rId26" display="http://www.konkoly.hu/cgi-bin/IBVS?5777" xr:uid="{00000000-0004-0000-0800-000019000000}"/>
    <hyperlink ref="P133" r:id="rId27" display="http://www.konkoly.hu/cgi-bin/IBVS?5777" xr:uid="{00000000-0004-0000-0800-00001A000000}"/>
    <hyperlink ref="P134" r:id="rId28" display="http://www.konkoly.hu/cgi-bin/IBVS?5777" xr:uid="{00000000-0004-0000-0800-00001B000000}"/>
    <hyperlink ref="P135" r:id="rId29" display="http://www.bav-astro.de/sfs/BAVM_link.php?BAVMnr=178" xr:uid="{00000000-0004-0000-0800-00001C000000}"/>
    <hyperlink ref="P136" r:id="rId30" display="http://www.bav-astro.de/sfs/BAVM_link.php?BAVMnr=178" xr:uid="{00000000-0004-0000-0800-00001D000000}"/>
    <hyperlink ref="P137" r:id="rId31" display="http://www.konkoly.hu/cgi-bin/IBVS?5777" xr:uid="{00000000-0004-0000-0800-00001E000000}"/>
    <hyperlink ref="P138" r:id="rId32" display="http://www.konkoly.hu/cgi-bin/IBVS?5777" xr:uid="{00000000-0004-0000-0800-00001F000000}"/>
    <hyperlink ref="P139" r:id="rId33" display="http://var.astro.cz/oejv/issues/oejv0074.pdf" xr:uid="{00000000-0004-0000-0800-000020000000}"/>
    <hyperlink ref="P140" r:id="rId34" display="http://www.konkoly.hu/cgi-bin/IBVS?5777" xr:uid="{00000000-0004-0000-0800-000021000000}"/>
    <hyperlink ref="P141" r:id="rId35" display="http://www.bav-astro.de/sfs/BAVM_link.php?BAVMnr=183" xr:uid="{00000000-0004-0000-0800-000022000000}"/>
    <hyperlink ref="P142" r:id="rId36" display="http://www.konkoly.hu/cgi-bin/IBVS?5777" xr:uid="{00000000-0004-0000-0800-000023000000}"/>
    <hyperlink ref="P143" r:id="rId37" display="http://www.bav-astro.de/sfs/BAVM_link.php?BAVMnr=183" xr:uid="{00000000-0004-0000-0800-000024000000}"/>
    <hyperlink ref="P144" r:id="rId38" display="http://var.astro.cz/oejv/issues/oejv0074.pdf" xr:uid="{00000000-0004-0000-0800-000025000000}"/>
    <hyperlink ref="P145" r:id="rId39" display="http://var.astro.cz/oejv/issues/oejv0074.pdf" xr:uid="{00000000-0004-0000-0800-000026000000}"/>
    <hyperlink ref="P146" r:id="rId40" display="http://var.astro.cz/oejv/issues/oejv0074.pdf" xr:uid="{00000000-0004-0000-0800-000027000000}"/>
    <hyperlink ref="P147" r:id="rId41" display="http://var.astro.cz/oejv/issues/oejv0074.pdf" xr:uid="{00000000-0004-0000-0800-000028000000}"/>
    <hyperlink ref="P210" r:id="rId42" display="http://vsolj.cetus-net.org/no46.pdf" xr:uid="{00000000-0004-0000-0800-000029000000}"/>
    <hyperlink ref="P211" r:id="rId43" display="http://var.astro.cz/oejv/issues/oejv0094.pdf" xr:uid="{00000000-0004-0000-0800-00002A000000}"/>
    <hyperlink ref="P212" r:id="rId44" display="http://var.astro.cz/oejv/issues/oejv0094.pdf" xr:uid="{00000000-0004-0000-0800-00002B000000}"/>
    <hyperlink ref="P148" r:id="rId45" display="http://www.bav-astro.de/sfs/BAVM_link.php?BAVMnr=201" xr:uid="{00000000-0004-0000-0800-00002C000000}"/>
    <hyperlink ref="P213" r:id="rId46" display="http://var.astro.cz/oejv/issues/oejv0094.pdf" xr:uid="{00000000-0004-0000-0800-00002D000000}"/>
    <hyperlink ref="P214" r:id="rId47" display="http://var.astro.cz/oejv/issues/oejv0094.pdf" xr:uid="{00000000-0004-0000-0800-00002E000000}"/>
    <hyperlink ref="P215" r:id="rId48" display="http://var.astro.cz/oejv/issues/oejv0094.pdf" xr:uid="{00000000-0004-0000-0800-00002F000000}"/>
    <hyperlink ref="P149" r:id="rId49" display="http://www.aavso.org/sites/default/files/jaavso/v36n2/186.pdf" xr:uid="{00000000-0004-0000-0800-000030000000}"/>
    <hyperlink ref="P150" r:id="rId50" display="http://www.konkoly.hu/cgi-bin/IBVS?5898" xr:uid="{00000000-0004-0000-0800-000031000000}"/>
    <hyperlink ref="P151" r:id="rId51" display="http://www.konkoly.hu/cgi-bin/IBVS?5898" xr:uid="{00000000-0004-0000-0800-000032000000}"/>
    <hyperlink ref="P152" r:id="rId52" display="http://www.konkoly.hu/cgi-bin/IBVS?5898" xr:uid="{00000000-0004-0000-0800-000033000000}"/>
    <hyperlink ref="P153" r:id="rId53" display="http://www.aavso.org/sites/default/files/jaavso/v36n2/186.pdf" xr:uid="{00000000-0004-0000-0800-000034000000}"/>
    <hyperlink ref="P216" r:id="rId54" display="http://var.astro.cz/oejv/issues/oejv0107.pdf" xr:uid="{00000000-0004-0000-0800-000035000000}"/>
    <hyperlink ref="P217" r:id="rId55" display="http://var.astro.cz/oejv/issues/oejv0107.pdf" xr:uid="{00000000-0004-0000-0800-000036000000}"/>
    <hyperlink ref="P218" r:id="rId56" display="http://var.astro.cz/oejv/issues/oejv0107.pdf" xr:uid="{00000000-0004-0000-0800-000037000000}"/>
    <hyperlink ref="P154" r:id="rId57" display="http://www.konkoly.hu/cgi-bin/IBVS?5898" xr:uid="{00000000-0004-0000-0800-000038000000}"/>
    <hyperlink ref="P155" r:id="rId58" display="http://www.konkoly.hu/cgi-bin/IBVS?5898" xr:uid="{00000000-0004-0000-0800-000039000000}"/>
    <hyperlink ref="P156" r:id="rId59" display="http://www.bav-astro.de/sfs/BAVM_link.php?BAVMnr=214" xr:uid="{00000000-0004-0000-0800-00003A000000}"/>
    <hyperlink ref="P157" r:id="rId60" display="http://www.konkoly.hu/cgi-bin/IBVS?5898" xr:uid="{00000000-0004-0000-0800-00003B000000}"/>
    <hyperlink ref="P219" r:id="rId61" display="http://var.astro.cz/oejv/issues/oejv0137.pdf" xr:uid="{00000000-0004-0000-0800-00003C000000}"/>
    <hyperlink ref="P220" r:id="rId62" display="http://var.astro.cz/oejv/issues/oejv0137.pdf" xr:uid="{00000000-0004-0000-0800-00003D000000}"/>
    <hyperlink ref="P221" r:id="rId63" display="http://var.astro.cz/oejv/issues/oejv0137.pdf" xr:uid="{00000000-0004-0000-0800-00003E000000}"/>
    <hyperlink ref="P222" r:id="rId64" display="http://var.astro.cz/oejv/issues/oejv0137.pdf" xr:uid="{00000000-0004-0000-0800-00003F000000}"/>
    <hyperlink ref="P223" r:id="rId65" display="http://var.astro.cz/oejv/issues/oejv0137.pdf" xr:uid="{00000000-0004-0000-0800-000040000000}"/>
    <hyperlink ref="P224" r:id="rId66" display="http://var.astro.cz/oejv/issues/oejv0137.pdf" xr:uid="{00000000-0004-0000-0800-000041000000}"/>
    <hyperlink ref="P225" r:id="rId67" display="http://var.astro.cz/oejv/issues/oejv0137.pdf" xr:uid="{00000000-0004-0000-0800-000042000000}"/>
    <hyperlink ref="P159" r:id="rId68" display="http://www.konkoly.hu/cgi-bin/IBVS?5980" xr:uid="{00000000-0004-0000-0800-000043000000}"/>
    <hyperlink ref="P226" r:id="rId69" display="http://var.astro.cz/oejv/issues/oejv0137.pdf" xr:uid="{00000000-0004-0000-0800-000044000000}"/>
    <hyperlink ref="P227" r:id="rId70" display="http://var.astro.cz/oejv/issues/oejv0137.pdf" xr:uid="{00000000-0004-0000-0800-000045000000}"/>
    <hyperlink ref="P228" r:id="rId71" display="http://www.bav-astro.de/sfs/BAVM_link.php?BAVMnr=212" xr:uid="{00000000-0004-0000-0800-000046000000}"/>
    <hyperlink ref="P161" r:id="rId72" display="http://www.konkoly.hu/cgi-bin/IBVS?5988" xr:uid="{00000000-0004-0000-0800-000047000000}"/>
    <hyperlink ref="P163" r:id="rId73" display="http://www.bav-astro.de/sfs/BAVM_link.php?BAVMnr=214" xr:uid="{00000000-0004-0000-0800-000048000000}"/>
    <hyperlink ref="P229" r:id="rId74" display="http://www.bav-astro.de/sfs/BAVM_link.php?BAVMnr=215" xr:uid="{00000000-0004-0000-0800-000049000000}"/>
    <hyperlink ref="P230" r:id="rId75" display="http://www.bav-astro.de/sfs/BAVM_link.php?BAVMnr=215" xr:uid="{00000000-0004-0000-0800-00004A000000}"/>
    <hyperlink ref="P231" r:id="rId76" display="http://www.bav-astro.de/sfs/BAVM_link.php?BAVMnr=215" xr:uid="{00000000-0004-0000-0800-00004B000000}"/>
    <hyperlink ref="P167" r:id="rId77" display="http://www.bav-astro.de/sfs/BAVM_link.php?BAVMnr=220" xr:uid="{00000000-0004-0000-0800-00004C000000}"/>
    <hyperlink ref="P232" r:id="rId78" display="http://var.astro.cz/oejv/issues/oejv0137.pdf" xr:uid="{00000000-0004-0000-0800-00004D000000}"/>
    <hyperlink ref="P233" r:id="rId79" display="http://vsolj.cetus-net.org/vsoljno53.pdf" xr:uid="{00000000-0004-0000-0800-00004E000000}"/>
    <hyperlink ref="P168" r:id="rId80" display="http://www.bav-astro.de/sfs/BAVM_link.php?BAVMnr=220" xr:uid="{00000000-0004-0000-0800-00004F000000}"/>
    <hyperlink ref="P234" r:id="rId81" display="http://vsolj.cetus-net.org/vsoljno53.pdf" xr:uid="{00000000-0004-0000-0800-000050000000}"/>
    <hyperlink ref="P235" r:id="rId82" display="http://vsolj.cetus-net.org/vsoljno53.pdf" xr:uid="{00000000-0004-0000-0800-000051000000}"/>
    <hyperlink ref="P169" r:id="rId83" display="http://www.bav-astro.de/sfs/BAVM_link.php?BAVMnr=220" xr:uid="{00000000-0004-0000-0800-000052000000}"/>
    <hyperlink ref="P236" r:id="rId84" display="http://www.bav-astro.de/sfs/BAVM_link.php?BAVMnr=225" xr:uid="{00000000-0004-0000-0800-000053000000}"/>
    <hyperlink ref="P237" r:id="rId85" display="http://www.bav-astro.de/sfs/BAVM_link.php?BAVMnr=225" xr:uid="{00000000-0004-0000-0800-000054000000}"/>
    <hyperlink ref="P170" r:id="rId86" display="http://var.astro.cz/oejv/issues/oejv0160.pdf" xr:uid="{00000000-0004-0000-0800-000055000000}"/>
    <hyperlink ref="P171" r:id="rId87" display="http://var.astro.cz/oejv/issues/oejv0160.pdf" xr:uid="{00000000-0004-0000-0800-000056000000}"/>
    <hyperlink ref="P172" r:id="rId88" display="http://var.astro.cz/oejv/issues/oejv0160.pdf" xr:uid="{00000000-0004-0000-0800-000057000000}"/>
    <hyperlink ref="P238" r:id="rId89" display="http://www.bav-astro.de/sfs/BAVM_link.php?BAVMnr=225" xr:uid="{00000000-0004-0000-0800-000058000000}"/>
    <hyperlink ref="P239" r:id="rId90" display="http://www.bav-astro.de/sfs/BAVM_link.php?BAVMnr=225" xr:uid="{00000000-0004-0000-0800-000059000000}"/>
    <hyperlink ref="P174" r:id="rId91" display="http://www.bav-astro.de/sfs/BAVM_link.php?BAVMnr=231" xr:uid="{00000000-0004-0000-0800-00005A000000}"/>
    <hyperlink ref="P175" r:id="rId92" display="http://www.bav-astro.de/sfs/BAVM_link.php?BAVMnr=231" xr:uid="{00000000-0004-0000-0800-00005B000000}"/>
    <hyperlink ref="P176" r:id="rId93" display="http://www.bav-astro.de/sfs/BAVM_link.php?BAVMnr=231" xr:uid="{00000000-0004-0000-0800-00005C000000}"/>
    <hyperlink ref="P177" r:id="rId94" display="http://var.astro.cz/oejv/issues/oejv0160.pdf" xr:uid="{00000000-0004-0000-0800-00005D000000}"/>
    <hyperlink ref="P178" r:id="rId95" display="http://var.astro.cz/oejv/issues/oejv0160.pdf" xr:uid="{00000000-0004-0000-0800-00005E000000}"/>
    <hyperlink ref="P179" r:id="rId96" display="http://var.astro.cz/oejv/issues/oejv0160.pdf" xr:uid="{00000000-0004-0000-0800-00005F000000}"/>
  </hyperlinks>
  <pageMargins left="0.75" right="0.75" top="1" bottom="1" header="0.5" footer="0.5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1266"/>
  <sheetViews>
    <sheetView topLeftCell="A177" workbookViewId="0">
      <selection activeCell="A201" sqref="A201:D222"/>
    </sheetView>
  </sheetViews>
  <sheetFormatPr defaultRowHeight="12.75" x14ac:dyDescent="0.2"/>
  <cols>
    <col min="1" max="1" width="18.140625" style="110" customWidth="1"/>
    <col min="2" max="2" width="4.28515625" style="28" customWidth="1"/>
    <col min="3" max="3" width="10.7109375" style="28" customWidth="1"/>
    <col min="4" max="4" width="5" style="28" customWidth="1"/>
    <col min="5" max="5" width="17.28515625" style="28" customWidth="1"/>
    <col min="6" max="6" width="4" style="134" customWidth="1"/>
    <col min="7" max="11" width="9.140625" style="28"/>
    <col min="12" max="12" width="14" style="28" customWidth="1"/>
    <col min="13" max="13" width="12" style="28" customWidth="1"/>
    <col min="14" max="14" width="14.28515625" style="28" customWidth="1"/>
    <col min="15" max="16384" width="9.140625" style="28"/>
  </cols>
  <sheetData>
    <row r="1" spans="1:15" ht="18" x14ac:dyDescent="0.25">
      <c r="A1" s="133" t="s">
        <v>1041</v>
      </c>
      <c r="F1" s="28"/>
    </row>
    <row r="2" spans="1:15" x14ac:dyDescent="0.2">
      <c r="F2" s="28"/>
    </row>
    <row r="3" spans="1:15" x14ac:dyDescent="0.2">
      <c r="A3" s="125" t="s">
        <v>1042</v>
      </c>
      <c r="F3" s="28"/>
    </row>
    <row r="4" spans="1:15" x14ac:dyDescent="0.2">
      <c r="F4" s="28"/>
    </row>
    <row r="5" spans="1:15" x14ac:dyDescent="0.2">
      <c r="F5" s="28"/>
    </row>
    <row r="6" spans="1:15" x14ac:dyDescent="0.2">
      <c r="F6" s="28"/>
    </row>
    <row r="7" spans="1:15" x14ac:dyDescent="0.2">
      <c r="F7" s="28"/>
    </row>
    <row r="8" spans="1:15" x14ac:dyDescent="0.2">
      <c r="F8" s="28"/>
    </row>
    <row r="9" spans="1:15" x14ac:dyDescent="0.2">
      <c r="F9" s="28"/>
    </row>
    <row r="10" spans="1:15" ht="13.5" thickBot="1" x14ac:dyDescent="0.25">
      <c r="F10" s="61"/>
      <c r="G10" s="61"/>
      <c r="H10" s="61"/>
      <c r="I10" s="61"/>
      <c r="J10" s="61"/>
      <c r="K10" s="61"/>
      <c r="L10" s="61"/>
      <c r="M10" s="61"/>
      <c r="N10" s="61"/>
    </row>
    <row r="11" spans="1:15" x14ac:dyDescent="0.2">
      <c r="A11" s="110" t="str">
        <f t="shared" ref="A11:A74" si="0">L11</f>
        <v>Lurje M</v>
      </c>
      <c r="B11" s="9" t="str">
        <f t="shared" ref="B11:B74" si="1">IF(J11="s","II","I")</f>
        <v>I</v>
      </c>
      <c r="C11" s="110">
        <f t="shared" ref="C11:C74" si="2">I11</f>
        <v>28838.382000000001</v>
      </c>
      <c r="D11" s="28" t="str">
        <f t="shared" ref="D11:D74" si="3">K11</f>
        <v>vis</v>
      </c>
      <c r="E11" s="128">
        <f>VLOOKUP(C11,Active!C$21:E$930,3,FALSE)</f>
        <v>-25735.903226581453</v>
      </c>
      <c r="G11" s="28">
        <v>-25736</v>
      </c>
      <c r="H11" s="28">
        <v>0.1236</v>
      </c>
      <c r="I11" s="28">
        <v>28838.382000000001</v>
      </c>
      <c r="J11" s="28" t="s">
        <v>1043</v>
      </c>
      <c r="K11" s="28" t="s">
        <v>172</v>
      </c>
      <c r="L11" s="28" t="s">
        <v>1044</v>
      </c>
      <c r="O11" s="28" t="s">
        <v>1045</v>
      </c>
    </row>
    <row r="12" spans="1:15" x14ac:dyDescent="0.2">
      <c r="A12" s="110" t="str">
        <f t="shared" si="0"/>
        <v>Kowalczewski M</v>
      </c>
      <c r="B12" s="9" t="str">
        <f t="shared" si="1"/>
        <v>I</v>
      </c>
      <c r="C12" s="110">
        <f t="shared" si="2"/>
        <v>29165.278999999999</v>
      </c>
      <c r="D12" s="28" t="str">
        <f t="shared" si="3"/>
        <v>pg</v>
      </c>
      <c r="E12" s="128">
        <f>VLOOKUP(C12,Active!C$21:E$930,3,FALSE)</f>
        <v>-25174.920459498699</v>
      </c>
      <c r="G12" s="28">
        <v>-25175</v>
      </c>
      <c r="H12" s="28">
        <v>0.1119</v>
      </c>
      <c r="I12" s="28">
        <v>29165.278999999999</v>
      </c>
      <c r="J12" s="28" t="s">
        <v>1043</v>
      </c>
      <c r="K12" s="28" t="s">
        <v>41</v>
      </c>
      <c r="L12" s="28" t="s">
        <v>1046</v>
      </c>
      <c r="N12" s="28" t="s">
        <v>1047</v>
      </c>
    </row>
    <row r="13" spans="1:15" x14ac:dyDescent="0.2">
      <c r="A13" s="110" t="str">
        <f t="shared" si="0"/>
        <v>Kowalczewski M</v>
      </c>
      <c r="B13" s="9" t="str">
        <f t="shared" si="1"/>
        <v>II</v>
      </c>
      <c r="C13" s="110">
        <f t="shared" si="2"/>
        <v>29165.582999999999</v>
      </c>
      <c r="D13" s="28" t="str">
        <f t="shared" si="3"/>
        <v>pg</v>
      </c>
      <c r="E13" s="128">
        <f>VLOOKUP(C13,Active!C$21:E$930,3,FALSE)</f>
        <v>-25174.398769910866</v>
      </c>
      <c r="G13" s="28">
        <v>-25175</v>
      </c>
      <c r="H13" s="28">
        <v>0.1249</v>
      </c>
      <c r="I13" s="28">
        <v>29165.582999999999</v>
      </c>
      <c r="J13" s="28" t="s">
        <v>25</v>
      </c>
      <c r="K13" s="28" t="s">
        <v>41</v>
      </c>
      <c r="L13" s="28" t="s">
        <v>1046</v>
      </c>
      <c r="N13" s="28" t="s">
        <v>1047</v>
      </c>
    </row>
    <row r="14" spans="1:15" x14ac:dyDescent="0.2">
      <c r="A14" s="110" t="str">
        <f t="shared" si="0"/>
        <v>Zessewitsch V P</v>
      </c>
      <c r="B14" s="9" t="str">
        <f t="shared" si="1"/>
        <v>I</v>
      </c>
      <c r="C14" s="110">
        <f t="shared" si="2"/>
        <v>30948.411</v>
      </c>
      <c r="D14" s="28" t="str">
        <f t="shared" si="3"/>
        <v>vis</v>
      </c>
      <c r="E14" s="128">
        <f>VLOOKUP(C14,Active!C$21:E$930,3,FALSE)</f>
        <v>-22114.915860393117</v>
      </c>
      <c r="G14" s="28">
        <v>-22115</v>
      </c>
      <c r="H14" s="28">
        <v>0.10539999999999999</v>
      </c>
      <c r="I14" s="28">
        <v>30948.411</v>
      </c>
      <c r="J14" s="28" t="s">
        <v>1043</v>
      </c>
      <c r="K14" s="28" t="s">
        <v>172</v>
      </c>
      <c r="L14" s="28" t="s">
        <v>1048</v>
      </c>
      <c r="N14" s="28" t="s">
        <v>1049</v>
      </c>
    </row>
    <row r="15" spans="1:15" x14ac:dyDescent="0.2">
      <c r="A15" s="110" t="str">
        <f t="shared" si="0"/>
        <v>Zessewitsch V P</v>
      </c>
      <c r="B15" s="9" t="str">
        <f t="shared" si="1"/>
        <v>II</v>
      </c>
      <c r="C15" s="110">
        <f t="shared" si="2"/>
        <v>30948.701000000001</v>
      </c>
      <c r="D15" s="28" t="str">
        <f t="shared" si="3"/>
        <v>vis</v>
      </c>
      <c r="E15" s="128">
        <f>VLOOKUP(C15,Active!C$21:E$930,3,FALSE)</f>
        <v>-22114.418195983675</v>
      </c>
      <c r="G15" s="28">
        <v>-22115</v>
      </c>
      <c r="H15" s="28">
        <v>0.10440000000000001</v>
      </c>
      <c r="I15" s="28">
        <v>30948.701000000001</v>
      </c>
      <c r="J15" s="28" t="s">
        <v>25</v>
      </c>
      <c r="K15" s="28" t="s">
        <v>172</v>
      </c>
      <c r="L15" s="28" t="s">
        <v>1048</v>
      </c>
      <c r="N15" s="28" t="s">
        <v>1049</v>
      </c>
    </row>
    <row r="16" spans="1:15" x14ac:dyDescent="0.2">
      <c r="A16" s="110" t="str">
        <f t="shared" si="0"/>
        <v>Whitney B S</v>
      </c>
      <c r="B16" s="9" t="str">
        <f t="shared" si="1"/>
        <v>I</v>
      </c>
      <c r="C16" s="110">
        <f t="shared" si="2"/>
        <v>32760.642</v>
      </c>
      <c r="D16" s="28" t="str">
        <f t="shared" si="3"/>
        <v>pg</v>
      </c>
      <c r="E16" s="128">
        <f>VLOOKUP(C16,Active!C$21:E$930,3,FALSE)</f>
        <v>-19004.974928010266</v>
      </c>
      <c r="G16" s="28">
        <v>-19005</v>
      </c>
      <c r="H16" s="28">
        <v>6.1600000000000002E-2</v>
      </c>
      <c r="I16" s="28">
        <v>32760.642</v>
      </c>
      <c r="J16" s="28" t="s">
        <v>1043</v>
      </c>
      <c r="K16" s="28" t="s">
        <v>41</v>
      </c>
      <c r="L16" s="28" t="s">
        <v>1050</v>
      </c>
      <c r="N16" s="28" t="s">
        <v>1051</v>
      </c>
    </row>
    <row r="17" spans="1:14" x14ac:dyDescent="0.2">
      <c r="A17" s="110" t="str">
        <f t="shared" si="0"/>
        <v>Wachmann A A</v>
      </c>
      <c r="B17" s="9" t="str">
        <f t="shared" si="1"/>
        <v>I</v>
      </c>
      <c r="C17" s="110">
        <f t="shared" si="2"/>
        <v>32822.428</v>
      </c>
      <c r="D17" s="28" t="str">
        <f t="shared" si="3"/>
        <v>pg</v>
      </c>
      <c r="E17" s="128">
        <f>VLOOKUP(C17,Active!C$21:E$930,3,FALSE)</f>
        <v>-18898.944951451977</v>
      </c>
      <c r="G17" s="28">
        <v>-18899</v>
      </c>
      <c r="H17" s="28">
        <v>7.8799999999999995E-2</v>
      </c>
      <c r="I17" s="28">
        <v>32822.428</v>
      </c>
      <c r="J17" s="28" t="s">
        <v>1043</v>
      </c>
      <c r="K17" s="28" t="s">
        <v>41</v>
      </c>
      <c r="L17" s="28" t="s">
        <v>1052</v>
      </c>
      <c r="N17" s="28" t="s">
        <v>1053</v>
      </c>
    </row>
    <row r="18" spans="1:14" x14ac:dyDescent="0.2">
      <c r="A18" s="110" t="str">
        <f t="shared" si="0"/>
        <v>Wachmann A A</v>
      </c>
      <c r="B18" s="9" t="str">
        <f t="shared" si="1"/>
        <v>I</v>
      </c>
      <c r="C18" s="110">
        <f t="shared" si="2"/>
        <v>32829.415000000001</v>
      </c>
      <c r="D18" s="28" t="str">
        <f t="shared" si="3"/>
        <v>pg</v>
      </c>
      <c r="E18" s="128">
        <f>VLOOKUP(C18,Active!C$21:E$930,3,FALSE)</f>
        <v>-18886.954671352716</v>
      </c>
      <c r="G18" s="28">
        <v>-18887</v>
      </c>
      <c r="H18" s="28">
        <v>7.3099999999999998E-2</v>
      </c>
      <c r="I18" s="28">
        <v>32829.415000000001</v>
      </c>
      <c r="J18" s="28" t="s">
        <v>1043</v>
      </c>
      <c r="K18" s="28" t="s">
        <v>41</v>
      </c>
      <c r="L18" s="28" t="s">
        <v>1052</v>
      </c>
      <c r="N18" s="28" t="s">
        <v>1053</v>
      </c>
    </row>
    <row r="19" spans="1:14" x14ac:dyDescent="0.2">
      <c r="A19" s="110" t="str">
        <f t="shared" si="0"/>
        <v>Wachmann A A</v>
      </c>
      <c r="B19" s="9" t="str">
        <f t="shared" si="1"/>
        <v>I</v>
      </c>
      <c r="C19" s="110">
        <f t="shared" si="2"/>
        <v>32881.269</v>
      </c>
      <c r="D19" s="28" t="str">
        <f t="shared" si="3"/>
        <v>pg</v>
      </c>
      <c r="E19" s="128">
        <f>VLOOKUP(C19,Active!C$21:E$930,3,FALSE)</f>
        <v>-18797.968842775797</v>
      </c>
      <c r="G19" s="28">
        <v>-18798</v>
      </c>
      <c r="H19" s="28">
        <v>6.4600000000000005E-2</v>
      </c>
      <c r="I19" s="28">
        <v>32881.269</v>
      </c>
      <c r="J19" s="28" t="s">
        <v>1043</v>
      </c>
      <c r="K19" s="28" t="s">
        <v>41</v>
      </c>
      <c r="L19" s="28" t="s">
        <v>1052</v>
      </c>
      <c r="N19" s="28" t="s">
        <v>1053</v>
      </c>
    </row>
    <row r="20" spans="1:14" x14ac:dyDescent="0.2">
      <c r="A20" s="110" t="str">
        <f t="shared" si="0"/>
        <v>Whitney B S</v>
      </c>
      <c r="B20" s="9" t="str">
        <f t="shared" si="1"/>
        <v>I</v>
      </c>
      <c r="C20" s="110">
        <f t="shared" si="2"/>
        <v>33091.633000000002</v>
      </c>
      <c r="D20" s="28" t="str">
        <f t="shared" si="3"/>
        <v>pg</v>
      </c>
      <c r="E20" s="128">
        <f>VLOOKUP(C20,Active!C$21:E$930,3,FALSE)</f>
        <v>-18436.966512333493</v>
      </c>
      <c r="G20" s="28">
        <v>-18437</v>
      </c>
      <c r="H20" s="28">
        <v>6.4799999999999996E-2</v>
      </c>
      <c r="I20" s="28">
        <v>33091.633000000002</v>
      </c>
      <c r="J20" s="28" t="s">
        <v>1043</v>
      </c>
      <c r="K20" s="28" t="s">
        <v>41</v>
      </c>
      <c r="L20" s="28" t="s">
        <v>1050</v>
      </c>
      <c r="N20" s="28" t="s">
        <v>1051</v>
      </c>
    </row>
    <row r="21" spans="1:14" x14ac:dyDescent="0.2">
      <c r="A21" s="110" t="str">
        <f t="shared" si="0"/>
        <v>Wachmann A A</v>
      </c>
      <c r="B21" s="9" t="str">
        <f t="shared" si="1"/>
        <v>I</v>
      </c>
      <c r="C21" s="110">
        <f t="shared" si="2"/>
        <v>33386.523000000001</v>
      </c>
      <c r="D21" s="28" t="str">
        <f t="shared" si="3"/>
        <v>pg</v>
      </c>
      <c r="E21" s="128">
        <f>VLOOKUP(C21,Active!C$21:E$930,3,FALSE)</f>
        <v>-17930.910451295811</v>
      </c>
      <c r="G21" s="28">
        <v>-17931</v>
      </c>
      <c r="H21" s="28">
        <v>9.6000000000000002E-2</v>
      </c>
      <c r="I21" s="28">
        <v>33386.523000000001</v>
      </c>
      <c r="J21" s="28" t="s">
        <v>1043</v>
      </c>
      <c r="K21" s="28" t="s">
        <v>41</v>
      </c>
      <c r="L21" s="28" t="s">
        <v>1052</v>
      </c>
      <c r="N21" s="28" t="s">
        <v>1053</v>
      </c>
    </row>
    <row r="22" spans="1:14" x14ac:dyDescent="0.2">
      <c r="A22" s="110" t="str">
        <f t="shared" si="0"/>
        <v>Wachmann A A</v>
      </c>
      <c r="B22" s="9" t="str">
        <f t="shared" si="1"/>
        <v>I</v>
      </c>
      <c r="C22" s="110">
        <f t="shared" si="2"/>
        <v>33512.39</v>
      </c>
      <c r="D22" s="28" t="str">
        <f t="shared" si="3"/>
        <v>pg</v>
      </c>
      <c r="E22" s="128">
        <f>VLOOKUP(C22,Active!C$21:E$930,3,FALSE)</f>
        <v>-17714.912085007945</v>
      </c>
      <c r="G22" s="28">
        <v>-17715</v>
      </c>
      <c r="H22" s="28">
        <v>9.4399999999999998E-2</v>
      </c>
      <c r="I22" s="28">
        <v>33512.39</v>
      </c>
      <c r="J22" s="28" t="s">
        <v>1043</v>
      </c>
      <c r="K22" s="28" t="s">
        <v>41</v>
      </c>
      <c r="L22" s="28" t="s">
        <v>1052</v>
      </c>
      <c r="N22" s="28" t="s">
        <v>1053</v>
      </c>
    </row>
    <row r="23" spans="1:14" x14ac:dyDescent="0.2">
      <c r="A23" s="110" t="str">
        <f t="shared" si="0"/>
        <v>Whitney B S</v>
      </c>
      <c r="B23" s="9" t="str">
        <f t="shared" si="1"/>
        <v>I</v>
      </c>
      <c r="C23" s="110">
        <f t="shared" si="2"/>
        <v>33577.618000000002</v>
      </c>
      <c r="D23" s="28" t="str">
        <f t="shared" si="3"/>
        <v>pg</v>
      </c>
      <c r="E23" s="128">
        <f>VLOOKUP(C23,Active!C$21:E$930,3,FALSE)</f>
        <v>-17602.975346734802</v>
      </c>
      <c r="G23" s="28">
        <v>-17603</v>
      </c>
      <c r="H23" s="28">
        <v>5.7200000000000001E-2</v>
      </c>
      <c r="I23" s="28">
        <v>33577.618000000002</v>
      </c>
      <c r="J23" s="28" t="s">
        <v>1043</v>
      </c>
      <c r="K23" s="28" t="s">
        <v>41</v>
      </c>
      <c r="L23" s="28" t="s">
        <v>1050</v>
      </c>
      <c r="N23" s="28" t="s">
        <v>1051</v>
      </c>
    </row>
    <row r="24" spans="1:14" x14ac:dyDescent="0.2">
      <c r="A24" s="110" t="str">
        <f t="shared" si="0"/>
        <v>Wachmann A A</v>
      </c>
      <c r="B24" s="9" t="str">
        <f t="shared" si="1"/>
        <v>I</v>
      </c>
      <c r="C24" s="110">
        <f t="shared" si="2"/>
        <v>33893.459000000003</v>
      </c>
      <c r="D24" s="28" t="str">
        <f t="shared" si="3"/>
        <v>pg</v>
      </c>
      <c r="E24" s="128">
        <f>VLOOKUP(C24,Active!C$21:E$930,3,FALSE)</f>
        <v>-17060.965606241047</v>
      </c>
      <c r="G24" s="28">
        <v>-17061</v>
      </c>
      <c r="H24" s="28">
        <v>6.1199999999999997E-2</v>
      </c>
      <c r="I24" s="28">
        <v>33893.459000000003</v>
      </c>
      <c r="J24" s="28" t="s">
        <v>1043</v>
      </c>
      <c r="K24" s="28" t="s">
        <v>41</v>
      </c>
      <c r="L24" s="28" t="s">
        <v>1052</v>
      </c>
      <c r="N24" s="28" t="s">
        <v>1053</v>
      </c>
    </row>
    <row r="25" spans="1:14" x14ac:dyDescent="0.2">
      <c r="A25" s="110" t="str">
        <f t="shared" si="0"/>
        <v>Whitney B S</v>
      </c>
      <c r="B25" s="9" t="str">
        <f t="shared" si="1"/>
        <v>I</v>
      </c>
      <c r="C25" s="110">
        <f t="shared" si="2"/>
        <v>33919.656000000003</v>
      </c>
      <c r="D25" s="28" t="str">
        <f t="shared" si="3"/>
        <v>pg</v>
      </c>
      <c r="E25" s="128">
        <f>VLOOKUP(C25,Active!C$21:E$930,3,FALSE)</f>
        <v>-17016.009349226555</v>
      </c>
      <c r="G25" s="28">
        <v>-17016</v>
      </c>
      <c r="H25" s="28">
        <v>3.56E-2</v>
      </c>
      <c r="I25" s="28">
        <v>33919.656000000003</v>
      </c>
      <c r="J25" s="28" t="s">
        <v>1043</v>
      </c>
      <c r="K25" s="28" t="s">
        <v>41</v>
      </c>
      <c r="L25" s="28" t="s">
        <v>1050</v>
      </c>
      <c r="N25" s="28" t="s">
        <v>1051</v>
      </c>
    </row>
    <row r="26" spans="1:14" x14ac:dyDescent="0.2">
      <c r="A26" s="110" t="str">
        <f t="shared" si="0"/>
        <v>Wachmann A A</v>
      </c>
      <c r="B26" s="9" t="str">
        <f t="shared" si="1"/>
        <v>I</v>
      </c>
      <c r="C26" s="110">
        <f t="shared" si="2"/>
        <v>34119.525000000001</v>
      </c>
      <c r="D26" s="28" t="str">
        <f t="shared" si="3"/>
        <v>pg</v>
      </c>
      <c r="E26" s="128">
        <f>VLOOKUP(C26,Active!C$21:E$930,3,FALSE)</f>
        <v>-16673.017322153613</v>
      </c>
      <c r="G26" s="28">
        <v>-16673</v>
      </c>
      <c r="H26" s="28">
        <v>2.9899999999999999E-2</v>
      </c>
      <c r="I26" s="28">
        <v>34119.525000000001</v>
      </c>
      <c r="J26" s="28" t="s">
        <v>1043</v>
      </c>
      <c r="K26" s="28" t="s">
        <v>41</v>
      </c>
      <c r="L26" s="28" t="s">
        <v>1052</v>
      </c>
      <c r="N26" s="28" t="s">
        <v>1053</v>
      </c>
    </row>
    <row r="27" spans="1:14" x14ac:dyDescent="0.2">
      <c r="A27" s="110" t="str">
        <f t="shared" si="0"/>
        <v>Wachmann A A</v>
      </c>
      <c r="B27" s="9" t="str">
        <f t="shared" si="1"/>
        <v>I</v>
      </c>
      <c r="C27" s="110">
        <f t="shared" si="2"/>
        <v>34133.512000000002</v>
      </c>
      <c r="D27" s="28" t="str">
        <f t="shared" si="3"/>
        <v>pg</v>
      </c>
      <c r="E27" s="128">
        <f>VLOOKUP(C27,Active!C$21:E$930,3,FALSE)</f>
        <v>-16649.014452860876</v>
      </c>
      <c r="G27" s="28">
        <v>-16649</v>
      </c>
      <c r="H27" s="28">
        <v>3.15E-2</v>
      </c>
      <c r="I27" s="28">
        <v>34133.512000000002</v>
      </c>
      <c r="J27" s="28" t="s">
        <v>1043</v>
      </c>
      <c r="K27" s="28" t="s">
        <v>41</v>
      </c>
      <c r="L27" s="28" t="s">
        <v>1052</v>
      </c>
      <c r="N27" s="28" t="s">
        <v>1053</v>
      </c>
    </row>
    <row r="28" spans="1:14" x14ac:dyDescent="0.2">
      <c r="A28" s="110" t="str">
        <f t="shared" si="0"/>
        <v>Whitney B S</v>
      </c>
      <c r="B28" s="9" t="str">
        <f t="shared" si="1"/>
        <v>I</v>
      </c>
      <c r="C28" s="110">
        <f t="shared" si="2"/>
        <v>34215.694000000003</v>
      </c>
      <c r="D28" s="28" t="str">
        <f t="shared" si="3"/>
        <v>pg</v>
      </c>
      <c r="E28" s="128">
        <f>VLOOKUP(C28,Active!C$21:E$930,3,FALSE)</f>
        <v>-16507.983223561143</v>
      </c>
      <c r="G28" s="28">
        <v>-16508</v>
      </c>
      <c r="H28" s="28">
        <v>4.9299999999999997E-2</v>
      </c>
      <c r="I28" s="28">
        <v>34215.694000000003</v>
      </c>
      <c r="J28" s="28" t="s">
        <v>1043</v>
      </c>
      <c r="K28" s="28" t="s">
        <v>41</v>
      </c>
      <c r="L28" s="28" t="s">
        <v>1050</v>
      </c>
      <c r="N28" s="28" t="s">
        <v>1051</v>
      </c>
    </row>
    <row r="29" spans="1:14" x14ac:dyDescent="0.2">
      <c r="A29" s="110" t="str">
        <f t="shared" si="0"/>
        <v>Wachmann A A</v>
      </c>
      <c r="B29" s="9" t="str">
        <f t="shared" si="1"/>
        <v>I</v>
      </c>
      <c r="C29" s="110">
        <f t="shared" si="2"/>
        <v>34238.428999999996</v>
      </c>
      <c r="D29" s="28" t="str">
        <f t="shared" si="3"/>
        <v>pg</v>
      </c>
      <c r="E29" s="128">
        <f>VLOOKUP(C29,Active!C$21:E$930,3,FALSE)</f>
        <v>-16468.968049944917</v>
      </c>
      <c r="G29" s="28">
        <v>-16469</v>
      </c>
      <c r="H29" s="28">
        <v>5.8000000000000003E-2</v>
      </c>
      <c r="I29" s="28">
        <v>34238.428999999996</v>
      </c>
      <c r="J29" s="28" t="s">
        <v>1043</v>
      </c>
      <c r="K29" s="28" t="s">
        <v>41</v>
      </c>
      <c r="L29" s="28" t="s">
        <v>1052</v>
      </c>
      <c r="N29" s="28" t="s">
        <v>1053</v>
      </c>
    </row>
    <row r="30" spans="1:14" x14ac:dyDescent="0.2">
      <c r="A30" s="110" t="str">
        <f t="shared" si="0"/>
        <v>Wachmann A A</v>
      </c>
      <c r="B30" s="9" t="str">
        <f t="shared" si="1"/>
        <v>I</v>
      </c>
      <c r="C30" s="110">
        <f t="shared" si="2"/>
        <v>34601.478000000003</v>
      </c>
      <c r="D30" s="28" t="str">
        <f t="shared" si="3"/>
        <v>pg</v>
      </c>
      <c r="E30" s="128">
        <f>VLOOKUP(C30,Active!C$21:E$930,3,FALSE)</f>
        <v>-15845.945407930361</v>
      </c>
      <c r="G30" s="28">
        <v>-15846</v>
      </c>
      <c r="H30" s="28">
        <v>6.9400000000000003E-2</v>
      </c>
      <c r="I30" s="28">
        <v>34601.478000000003</v>
      </c>
      <c r="J30" s="28" t="s">
        <v>1043</v>
      </c>
      <c r="K30" s="28" t="s">
        <v>41</v>
      </c>
      <c r="L30" s="28" t="s">
        <v>1052</v>
      </c>
      <c r="N30" s="28" t="s">
        <v>1053</v>
      </c>
    </row>
    <row r="31" spans="1:14" x14ac:dyDescent="0.2">
      <c r="A31" s="110" t="str">
        <f t="shared" si="0"/>
        <v>Wachmann A A</v>
      </c>
      <c r="B31" s="9" t="str">
        <f t="shared" si="1"/>
        <v>I</v>
      </c>
      <c r="C31" s="110">
        <f t="shared" si="2"/>
        <v>34604.383000000002</v>
      </c>
      <c r="D31" s="28" t="str">
        <f t="shared" si="3"/>
        <v>pg</v>
      </c>
      <c r="E31" s="128">
        <f>VLOOKUP(C31,Active!C$21:E$930,3,FALSE)</f>
        <v>-15840.960183415071</v>
      </c>
      <c r="G31" s="28">
        <v>-15841</v>
      </c>
      <c r="H31" s="28">
        <v>6.0699999999999997E-2</v>
      </c>
      <c r="I31" s="28">
        <v>34604.383000000002</v>
      </c>
      <c r="J31" s="28" t="s">
        <v>1043</v>
      </c>
      <c r="K31" s="28" t="s">
        <v>41</v>
      </c>
      <c r="L31" s="28" t="s">
        <v>1052</v>
      </c>
      <c r="N31" s="28" t="s">
        <v>1053</v>
      </c>
    </row>
    <row r="32" spans="1:14" x14ac:dyDescent="0.2">
      <c r="A32" s="110" t="str">
        <f t="shared" si="0"/>
        <v>Wachmann A A</v>
      </c>
      <c r="B32" s="9" t="str">
        <f t="shared" si="1"/>
        <v>I</v>
      </c>
      <c r="C32" s="110">
        <f t="shared" si="2"/>
        <v>34622.440999999999</v>
      </c>
      <c r="D32" s="28" t="str">
        <f t="shared" si="3"/>
        <v>pg</v>
      </c>
      <c r="E32" s="128">
        <f>VLOOKUP(C32,Active!C$21:E$930,3,FALSE)</f>
        <v>-15809.971135464251</v>
      </c>
      <c r="G32" s="28">
        <v>-15810</v>
      </c>
      <c r="H32" s="28">
        <v>5.4300000000000001E-2</v>
      </c>
      <c r="I32" s="28">
        <v>34622.440999999999</v>
      </c>
      <c r="J32" s="28" t="s">
        <v>1043</v>
      </c>
      <c r="K32" s="28" t="s">
        <v>41</v>
      </c>
      <c r="L32" s="28" t="s">
        <v>1052</v>
      </c>
      <c r="N32" s="28" t="s">
        <v>1053</v>
      </c>
    </row>
    <row r="33" spans="1:14" x14ac:dyDescent="0.2">
      <c r="A33" s="110" t="str">
        <f t="shared" si="0"/>
        <v>Wachmann A A</v>
      </c>
      <c r="B33" s="9" t="str">
        <f t="shared" si="1"/>
        <v>I</v>
      </c>
      <c r="C33" s="110">
        <f t="shared" si="2"/>
        <v>34629.423999999999</v>
      </c>
      <c r="D33" s="28" t="str">
        <f t="shared" si="3"/>
        <v>pg</v>
      </c>
      <c r="E33" s="128">
        <f>VLOOKUP(C33,Active!C$21:E$930,3,FALSE)</f>
        <v>-15797.987719701676</v>
      </c>
      <c r="G33" s="28">
        <v>-15798</v>
      </c>
      <c r="H33" s="28">
        <v>4.4499999999999998E-2</v>
      </c>
      <c r="I33" s="28">
        <v>34629.423999999999</v>
      </c>
      <c r="J33" s="28" t="s">
        <v>1043</v>
      </c>
      <c r="K33" s="28" t="s">
        <v>41</v>
      </c>
      <c r="L33" s="28" t="s">
        <v>1052</v>
      </c>
      <c r="N33" s="28" t="s">
        <v>1053</v>
      </c>
    </row>
    <row r="34" spans="1:14" x14ac:dyDescent="0.2">
      <c r="A34" s="110" t="str">
        <f t="shared" si="0"/>
        <v>Wachmann A A</v>
      </c>
      <c r="B34" s="9" t="str">
        <f t="shared" si="1"/>
        <v>I</v>
      </c>
      <c r="C34" s="110">
        <f t="shared" si="2"/>
        <v>34636.447</v>
      </c>
      <c r="D34" s="28" t="str">
        <f t="shared" si="3"/>
        <v>pg</v>
      </c>
      <c r="E34" s="128">
        <f>VLOOKUP(C34,Active!C$21:E$930,3,FALSE)</f>
        <v>-15785.935660572277</v>
      </c>
      <c r="G34" s="28">
        <v>-15786</v>
      </c>
      <c r="H34" s="28">
        <v>7.4899999999999994E-2</v>
      </c>
      <c r="I34" s="28">
        <v>34636.447</v>
      </c>
      <c r="J34" s="28" t="s">
        <v>1043</v>
      </c>
      <c r="K34" s="28" t="s">
        <v>41</v>
      </c>
      <c r="L34" s="28" t="s">
        <v>1052</v>
      </c>
      <c r="N34" s="28" t="s">
        <v>1053</v>
      </c>
    </row>
    <row r="35" spans="1:14" x14ac:dyDescent="0.2">
      <c r="A35" s="110" t="str">
        <f t="shared" si="0"/>
        <v>Wachmann A A</v>
      </c>
      <c r="B35" s="9" t="str">
        <f t="shared" si="1"/>
        <v>I</v>
      </c>
      <c r="C35" s="110">
        <f t="shared" si="2"/>
        <v>34664.392</v>
      </c>
      <c r="D35" s="28" t="str">
        <f t="shared" si="3"/>
        <v>pg</v>
      </c>
      <c r="E35" s="128">
        <f>VLOOKUP(C35,Active!C$21:E$930,3,FALSE)</f>
        <v>-15737.979688427757</v>
      </c>
      <c r="G35" s="28">
        <v>-15738</v>
      </c>
      <c r="H35" s="28">
        <v>4.9099999999999998E-2</v>
      </c>
      <c r="I35" s="28">
        <v>34664.392</v>
      </c>
      <c r="J35" s="28" t="s">
        <v>1043</v>
      </c>
      <c r="K35" s="28" t="s">
        <v>41</v>
      </c>
      <c r="L35" s="28" t="s">
        <v>1052</v>
      </c>
      <c r="N35" s="28" t="s">
        <v>1053</v>
      </c>
    </row>
    <row r="36" spans="1:14" x14ac:dyDescent="0.2">
      <c r="A36" s="110" t="str">
        <f t="shared" si="0"/>
        <v>Wachmann A A</v>
      </c>
      <c r="B36" s="9" t="str">
        <f t="shared" si="1"/>
        <v>I</v>
      </c>
      <c r="C36" s="110">
        <f t="shared" si="2"/>
        <v>34692.385000000002</v>
      </c>
      <c r="D36" s="28" t="str">
        <f t="shared" si="3"/>
        <v>pg</v>
      </c>
      <c r="E36" s="128">
        <f>VLOOKUP(C36,Active!C$21:E$930,3,FALSE)</f>
        <v>-15689.941344243047</v>
      </c>
      <c r="G36" s="28">
        <v>-15690</v>
      </c>
      <c r="H36" s="28">
        <v>7.1300000000000002E-2</v>
      </c>
      <c r="I36" s="28">
        <v>34692.385000000002</v>
      </c>
      <c r="J36" s="28" t="s">
        <v>1043</v>
      </c>
      <c r="K36" s="28" t="s">
        <v>41</v>
      </c>
      <c r="L36" s="28" t="s">
        <v>1052</v>
      </c>
      <c r="N36" s="28" t="s">
        <v>1053</v>
      </c>
    </row>
    <row r="37" spans="1:14" x14ac:dyDescent="0.2">
      <c r="A37" s="110" t="str">
        <f t="shared" si="0"/>
        <v>Whitney B S</v>
      </c>
      <c r="B37" s="9" t="str">
        <f t="shared" si="1"/>
        <v>I</v>
      </c>
      <c r="C37" s="110">
        <f t="shared" si="2"/>
        <v>34923.701000000001</v>
      </c>
      <c r="D37" s="28" t="str">
        <f t="shared" si="3"/>
        <v>pg</v>
      </c>
      <c r="E37" s="128">
        <f>VLOOKUP(C37,Active!C$21:E$930,3,FALSE)</f>
        <v>-15292.983618260505</v>
      </c>
      <c r="G37" s="28">
        <v>-15293</v>
      </c>
      <c r="H37" s="28">
        <v>4.5400000000000003E-2</v>
      </c>
      <c r="I37" s="28">
        <v>34923.701000000001</v>
      </c>
      <c r="J37" s="28" t="s">
        <v>1043</v>
      </c>
      <c r="K37" s="28" t="s">
        <v>41</v>
      </c>
      <c r="L37" s="28" t="s">
        <v>1050</v>
      </c>
      <c r="N37" s="28" t="s">
        <v>1051</v>
      </c>
    </row>
    <row r="38" spans="1:14" x14ac:dyDescent="0.2">
      <c r="A38" s="110" t="str">
        <f t="shared" si="0"/>
        <v>Wachmann A A</v>
      </c>
      <c r="B38" s="9" t="str">
        <f t="shared" si="1"/>
        <v>I</v>
      </c>
      <c r="C38" s="110">
        <f t="shared" si="2"/>
        <v>34981.379000000001</v>
      </c>
      <c r="D38" s="28" t="str">
        <f t="shared" si="3"/>
        <v>pg</v>
      </c>
      <c r="E38" s="128">
        <f>VLOOKUP(C38,Active!C$21:E$930,3,FALSE)</f>
        <v>-15194.003315474614</v>
      </c>
      <c r="G38" s="28">
        <v>-15194</v>
      </c>
      <c r="H38" s="28">
        <v>3.3599999999999998E-2</v>
      </c>
      <c r="I38" s="28">
        <v>34981.379000000001</v>
      </c>
      <c r="J38" s="28" t="s">
        <v>1043</v>
      </c>
      <c r="K38" s="28" t="s">
        <v>41</v>
      </c>
      <c r="L38" s="28" t="s">
        <v>1052</v>
      </c>
      <c r="N38" s="28" t="s">
        <v>1053</v>
      </c>
    </row>
    <row r="39" spans="1:14" x14ac:dyDescent="0.2">
      <c r="A39" s="110" t="str">
        <f t="shared" si="0"/>
        <v>Wachmann A A</v>
      </c>
      <c r="B39" s="9" t="str">
        <f t="shared" si="1"/>
        <v>I</v>
      </c>
      <c r="C39" s="110">
        <f t="shared" si="2"/>
        <v>35019.288</v>
      </c>
      <c r="D39" s="28" t="str">
        <f t="shared" si="3"/>
        <v>pg</v>
      </c>
      <c r="E39" s="128">
        <f>VLOOKUP(C39,Active!C$21:E$930,3,FALSE)</f>
        <v>-15128.948280655266</v>
      </c>
      <c r="G39" s="28">
        <v>-15129</v>
      </c>
      <c r="H39" s="28">
        <v>6.5500000000000003E-2</v>
      </c>
      <c r="I39" s="28">
        <v>35019.288</v>
      </c>
      <c r="J39" s="28" t="s">
        <v>1043</v>
      </c>
      <c r="K39" s="28" t="s">
        <v>41</v>
      </c>
      <c r="L39" s="28" t="s">
        <v>1052</v>
      </c>
      <c r="N39" s="28" t="s">
        <v>1053</v>
      </c>
    </row>
    <row r="40" spans="1:14" x14ac:dyDescent="0.2">
      <c r="A40" s="110" t="str">
        <f t="shared" si="0"/>
        <v>Wachmann A A</v>
      </c>
      <c r="B40" s="9" t="str">
        <f t="shared" si="1"/>
        <v>I</v>
      </c>
      <c r="C40" s="110">
        <f t="shared" si="2"/>
        <v>35020.42</v>
      </c>
      <c r="D40" s="28" t="str">
        <f t="shared" si="3"/>
        <v>pg</v>
      </c>
      <c r="E40" s="128">
        <f>VLOOKUP(C40,Active!C$21:E$930,3,FALSE)</f>
        <v>-15127.005673374268</v>
      </c>
      <c r="G40" s="28">
        <v>-15127</v>
      </c>
      <c r="H40" s="28">
        <v>3.2099999999999997E-2</v>
      </c>
      <c r="I40" s="28">
        <v>35020.42</v>
      </c>
      <c r="J40" s="28" t="s">
        <v>1043</v>
      </c>
      <c r="K40" s="28" t="s">
        <v>41</v>
      </c>
      <c r="L40" s="28" t="s">
        <v>1052</v>
      </c>
      <c r="N40" s="28" t="s">
        <v>1053</v>
      </c>
    </row>
    <row r="41" spans="1:14" x14ac:dyDescent="0.2">
      <c r="A41" s="110" t="str">
        <f t="shared" si="0"/>
        <v>Wachmann A A</v>
      </c>
      <c r="B41" s="9" t="str">
        <f t="shared" si="1"/>
        <v>I</v>
      </c>
      <c r="C41" s="110">
        <f t="shared" si="2"/>
        <v>35044.351000000002</v>
      </c>
      <c r="D41" s="28" t="str">
        <f t="shared" si="3"/>
        <v>pg</v>
      </c>
      <c r="E41" s="128">
        <f>VLOOKUP(C41,Active!C$21:E$930,3,FALSE)</f>
        <v>-15085.938063090112</v>
      </c>
      <c r="G41" s="28">
        <v>-15086</v>
      </c>
      <c r="H41" s="28">
        <v>7.1400000000000005E-2</v>
      </c>
      <c r="I41" s="28">
        <v>35044.351000000002</v>
      </c>
      <c r="J41" s="28" t="s">
        <v>1043</v>
      </c>
      <c r="K41" s="28" t="s">
        <v>41</v>
      </c>
      <c r="L41" s="28" t="s">
        <v>1052</v>
      </c>
      <c r="N41" s="28" t="s">
        <v>1053</v>
      </c>
    </row>
    <row r="42" spans="1:14" x14ac:dyDescent="0.2">
      <c r="A42" s="110" t="str">
        <f t="shared" si="0"/>
        <v>Wachmann A A</v>
      </c>
      <c r="B42" s="9" t="str">
        <f t="shared" si="1"/>
        <v>I</v>
      </c>
      <c r="C42" s="110">
        <f t="shared" si="2"/>
        <v>35162.618999999999</v>
      </c>
      <c r="D42" s="28" t="str">
        <f t="shared" si="3"/>
        <v>pg</v>
      </c>
      <c r="E42" s="128">
        <f>VLOOKUP(C42,Active!C$21:E$930,3,FALSE)</f>
        <v>-14882.98022041385</v>
      </c>
      <c r="G42" s="28">
        <v>-14883</v>
      </c>
      <c r="H42" s="28">
        <v>4.6199999999999998E-2</v>
      </c>
      <c r="I42" s="28">
        <v>35162.618999999999</v>
      </c>
      <c r="J42" s="28" t="s">
        <v>1043</v>
      </c>
      <c r="K42" s="28" t="s">
        <v>41</v>
      </c>
      <c r="L42" s="28" t="s">
        <v>1052</v>
      </c>
      <c r="N42" s="28" t="s">
        <v>1053</v>
      </c>
    </row>
    <row r="43" spans="1:14" x14ac:dyDescent="0.2">
      <c r="A43" s="110" t="str">
        <f t="shared" si="0"/>
        <v>Wachmann A A</v>
      </c>
      <c r="B43" s="9" t="str">
        <f t="shared" si="1"/>
        <v>I</v>
      </c>
      <c r="C43" s="110">
        <f t="shared" si="2"/>
        <v>35309.455999999998</v>
      </c>
      <c r="D43" s="28" t="str">
        <f t="shared" si="3"/>
        <v>pg</v>
      </c>
      <c r="E43" s="128">
        <f>VLOOKUP(C43,Active!C$21:E$930,3,FALSE)</f>
        <v>-14630.995569070672</v>
      </c>
      <c r="G43" s="28">
        <v>-14631</v>
      </c>
      <c r="H43" s="28">
        <v>3.6499999999999998E-2</v>
      </c>
      <c r="I43" s="28">
        <v>35309.455999999998</v>
      </c>
      <c r="J43" s="28" t="s">
        <v>1043</v>
      </c>
      <c r="K43" s="28" t="s">
        <v>41</v>
      </c>
      <c r="L43" s="28" t="s">
        <v>1052</v>
      </c>
      <c r="N43" s="28" t="s">
        <v>1053</v>
      </c>
    </row>
    <row r="44" spans="1:14" x14ac:dyDescent="0.2">
      <c r="A44" s="110" t="str">
        <f t="shared" si="0"/>
        <v>Paczynski B</v>
      </c>
      <c r="B44" s="9" t="str">
        <f t="shared" si="1"/>
        <v>I</v>
      </c>
      <c r="C44" s="110">
        <f t="shared" si="2"/>
        <v>35335.67</v>
      </c>
      <c r="D44" s="28" t="str">
        <f t="shared" si="3"/>
        <v>vis</v>
      </c>
      <c r="E44" s="128">
        <f>VLOOKUP(C44,Active!C$21:E$930,3,FALSE)</f>
        <v>-14586.010138625281</v>
      </c>
      <c r="G44" s="28">
        <v>-14586</v>
      </c>
      <c r="H44" s="28">
        <v>2.7799999999999998E-2</v>
      </c>
      <c r="I44" s="28">
        <v>35335.67</v>
      </c>
      <c r="J44" s="28" t="s">
        <v>1043</v>
      </c>
      <c r="K44" s="28" t="s">
        <v>172</v>
      </c>
      <c r="L44" s="28" t="s">
        <v>1054</v>
      </c>
      <c r="N44" s="28" t="s">
        <v>1047</v>
      </c>
    </row>
    <row r="45" spans="1:14" x14ac:dyDescent="0.2">
      <c r="A45" s="110" t="str">
        <f t="shared" si="0"/>
        <v>Paczynski B</v>
      </c>
      <c r="B45" s="9" t="str">
        <f t="shared" si="1"/>
        <v>II</v>
      </c>
      <c r="C45" s="110">
        <f t="shared" si="2"/>
        <v>35335.970999999998</v>
      </c>
      <c r="D45" s="28" t="str">
        <f t="shared" si="3"/>
        <v>vis</v>
      </c>
      <c r="E45" s="128">
        <f>VLOOKUP(C45,Active!C$21:E$930,3,FALSE)</f>
        <v>-14585.493597289962</v>
      </c>
      <c r="G45" s="28">
        <v>-14586</v>
      </c>
      <c r="H45" s="28">
        <v>3.7900000000000003E-2</v>
      </c>
      <c r="I45" s="28">
        <v>35335.970999999998</v>
      </c>
      <c r="J45" s="28" t="s">
        <v>25</v>
      </c>
      <c r="K45" s="28" t="s">
        <v>172</v>
      </c>
      <c r="L45" s="28" t="s">
        <v>1054</v>
      </c>
      <c r="N45" s="28" t="s">
        <v>1047</v>
      </c>
    </row>
    <row r="46" spans="1:14" x14ac:dyDescent="0.2">
      <c r="A46" s="110" t="str">
        <f t="shared" si="0"/>
        <v>Wachmann A A</v>
      </c>
      <c r="B46" s="9" t="str">
        <f t="shared" si="1"/>
        <v>I</v>
      </c>
      <c r="C46" s="110">
        <f t="shared" si="2"/>
        <v>35341.504000000001</v>
      </c>
      <c r="D46" s="28" t="str">
        <f t="shared" si="3"/>
        <v>pg</v>
      </c>
      <c r="E46" s="128">
        <f>VLOOKUP(C46,Active!C$21:E$930,3,FALSE)</f>
        <v>-14575.998503574599</v>
      </c>
      <c r="G46" s="28">
        <v>-14576</v>
      </c>
      <c r="H46" s="28">
        <v>3.4599999999999999E-2</v>
      </c>
      <c r="I46" s="28">
        <v>35341.504000000001</v>
      </c>
      <c r="J46" s="28" t="s">
        <v>1043</v>
      </c>
      <c r="K46" s="28" t="s">
        <v>41</v>
      </c>
      <c r="L46" s="28" t="s">
        <v>1052</v>
      </c>
      <c r="N46" s="28" t="s">
        <v>1053</v>
      </c>
    </row>
    <row r="47" spans="1:14" x14ac:dyDescent="0.2">
      <c r="A47" s="110" t="str">
        <f t="shared" si="0"/>
        <v>Wachmann A A</v>
      </c>
      <c r="B47" s="9" t="str">
        <f t="shared" si="1"/>
        <v>I</v>
      </c>
      <c r="C47" s="110">
        <f t="shared" si="2"/>
        <v>35344.44</v>
      </c>
      <c r="D47" s="28" t="str">
        <f t="shared" si="3"/>
        <v>pg</v>
      </c>
      <c r="E47" s="128">
        <f>VLOOKUP(C47,Active!C$21:E$930,3,FALSE)</f>
        <v>-14570.960080450021</v>
      </c>
      <c r="G47" s="28">
        <v>-14571</v>
      </c>
      <c r="H47" s="28">
        <v>5.7000000000000002E-2</v>
      </c>
      <c r="I47" s="28">
        <v>35344.44</v>
      </c>
      <c r="J47" s="28" t="s">
        <v>1043</v>
      </c>
      <c r="K47" s="28" t="s">
        <v>41</v>
      </c>
      <c r="L47" s="28" t="s">
        <v>1052</v>
      </c>
      <c r="N47" s="28" t="s">
        <v>1053</v>
      </c>
    </row>
    <row r="48" spans="1:14" x14ac:dyDescent="0.2">
      <c r="A48" s="110" t="str">
        <f t="shared" si="0"/>
        <v>Wachmann A A</v>
      </c>
      <c r="B48" s="9" t="str">
        <f t="shared" si="1"/>
        <v>I</v>
      </c>
      <c r="C48" s="110">
        <f t="shared" si="2"/>
        <v>35369.455000000002</v>
      </c>
      <c r="D48" s="28" t="str">
        <f t="shared" si="3"/>
        <v>pg</v>
      </c>
      <c r="E48" s="128">
        <f>VLOOKUP(C48,Active!C$21:E$930,3,FALSE)</f>
        <v>-14528.032234925053</v>
      </c>
      <c r="G48" s="28">
        <v>-14528</v>
      </c>
      <c r="H48" s="28">
        <v>1.4800000000000001E-2</v>
      </c>
      <c r="I48" s="28">
        <v>35369.455000000002</v>
      </c>
      <c r="J48" s="28" t="s">
        <v>1043</v>
      </c>
      <c r="K48" s="28" t="s">
        <v>41</v>
      </c>
      <c r="L48" s="28" t="s">
        <v>1052</v>
      </c>
      <c r="N48" s="28" t="s">
        <v>1053</v>
      </c>
    </row>
    <row r="49" spans="1:15" x14ac:dyDescent="0.2">
      <c r="A49" s="110" t="str">
        <f t="shared" si="0"/>
        <v>Wachmann A A</v>
      </c>
      <c r="B49" s="9" t="str">
        <f t="shared" si="1"/>
        <v>I</v>
      </c>
      <c r="C49" s="110">
        <f t="shared" si="2"/>
        <v>35428.332999999999</v>
      </c>
      <c r="D49" s="28" t="str">
        <f t="shared" si="3"/>
        <v>pg</v>
      </c>
      <c r="E49" s="128">
        <f>VLOOKUP(C49,Active!C$21:E$930,3,FALSE)</f>
        <v>-14426.992631134572</v>
      </c>
      <c r="G49" s="28">
        <v>-14427</v>
      </c>
      <c r="H49" s="28">
        <v>3.7600000000000001E-2</v>
      </c>
      <c r="I49" s="28">
        <v>35428.332999999999</v>
      </c>
      <c r="J49" s="28" t="s">
        <v>1043</v>
      </c>
      <c r="K49" s="28" t="s">
        <v>41</v>
      </c>
      <c r="L49" s="28" t="s">
        <v>1052</v>
      </c>
      <c r="N49" s="28" t="s">
        <v>1053</v>
      </c>
    </row>
    <row r="50" spans="1:15" x14ac:dyDescent="0.2">
      <c r="A50" s="110" t="str">
        <f t="shared" si="0"/>
        <v>Churpina</v>
      </c>
      <c r="B50" s="9" t="str">
        <f t="shared" si="1"/>
        <v>I</v>
      </c>
      <c r="C50" s="110">
        <f t="shared" si="2"/>
        <v>35598.476000000002</v>
      </c>
      <c r="D50" s="28" t="str">
        <f t="shared" si="3"/>
        <v>pg</v>
      </c>
      <c r="E50" s="128">
        <f>VLOOKUP(C50,Active!C$21:E$930,3,FALSE)</f>
        <v>-14135.012922113798</v>
      </c>
      <c r="G50" s="28">
        <v>-14135</v>
      </c>
      <c r="H50" s="28">
        <v>2.4899999999999999E-2</v>
      </c>
      <c r="I50" s="28">
        <v>35598.476000000002</v>
      </c>
      <c r="J50" s="28" t="s">
        <v>1043</v>
      </c>
      <c r="K50" s="28" t="s">
        <v>41</v>
      </c>
      <c r="L50" s="28" t="s">
        <v>1055</v>
      </c>
      <c r="N50" s="28" t="s">
        <v>1056</v>
      </c>
    </row>
    <row r="51" spans="1:15" x14ac:dyDescent="0.2">
      <c r="A51" s="110" t="str">
        <f t="shared" si="0"/>
        <v>Spinrad H</v>
      </c>
      <c r="B51" s="9" t="str">
        <f t="shared" si="1"/>
        <v>I</v>
      </c>
      <c r="C51" s="110">
        <f t="shared" si="2"/>
        <v>36379.9139</v>
      </c>
      <c r="D51" s="28" t="str">
        <f t="shared" si="3"/>
        <v>pe</v>
      </c>
      <c r="E51" s="128">
        <f>VLOOKUP(C51,Active!C$21:E$930,3,FALSE)</f>
        <v>-12793.999711697857</v>
      </c>
      <c r="G51" s="28">
        <v>-12794</v>
      </c>
      <c r="H51" s="28">
        <v>2.86E-2</v>
      </c>
      <c r="I51" s="28">
        <v>36379.9139</v>
      </c>
      <c r="J51" s="28" t="s">
        <v>1043</v>
      </c>
      <c r="K51" s="28" t="s">
        <v>171</v>
      </c>
      <c r="L51" s="28" t="s">
        <v>1057</v>
      </c>
      <c r="N51" s="28" t="s">
        <v>1058</v>
      </c>
    </row>
    <row r="52" spans="1:15" x14ac:dyDescent="0.2">
      <c r="A52" s="110" t="str">
        <f t="shared" si="0"/>
        <v>Wachmann A A</v>
      </c>
      <c r="B52" s="9" t="str">
        <f t="shared" si="1"/>
        <v>I</v>
      </c>
      <c r="C52" s="110">
        <f t="shared" si="2"/>
        <v>36788.428999999996</v>
      </c>
      <c r="D52" s="28" t="str">
        <f t="shared" si="3"/>
        <v>pg</v>
      </c>
      <c r="E52" s="128">
        <f>VLOOKUP(C52,Active!C$21:E$930,3,FALSE)</f>
        <v>-12092.953415179112</v>
      </c>
      <c r="G52" s="28">
        <v>-12093</v>
      </c>
      <c r="H52" s="28">
        <v>5.3400000000000003E-2</v>
      </c>
      <c r="I52" s="28">
        <v>36788.428999999996</v>
      </c>
      <c r="J52" s="28" t="s">
        <v>1043</v>
      </c>
      <c r="K52" s="28" t="s">
        <v>41</v>
      </c>
      <c r="L52" s="28" t="s">
        <v>1052</v>
      </c>
      <c r="N52" s="28" t="s">
        <v>1053</v>
      </c>
    </row>
    <row r="53" spans="1:15" x14ac:dyDescent="0.2">
      <c r="A53" s="110" t="str">
        <f t="shared" si="0"/>
        <v>Wachmann A A</v>
      </c>
      <c r="B53" s="9" t="str">
        <f t="shared" si="1"/>
        <v>I</v>
      </c>
      <c r="C53" s="110">
        <f t="shared" si="2"/>
        <v>36809.4</v>
      </c>
      <c r="D53" s="28" t="str">
        <f t="shared" si="3"/>
        <v>pg</v>
      </c>
      <c r="E53" s="128">
        <f>VLOOKUP(C53,Active!C$21:E$930,3,FALSE)</f>
        <v>-12056.965414039623</v>
      </c>
      <c r="G53" s="28">
        <v>-12057</v>
      </c>
      <c r="H53" s="28">
        <v>4.6300000000000001E-2</v>
      </c>
      <c r="I53" s="28">
        <v>36809.4</v>
      </c>
      <c r="J53" s="28" t="s">
        <v>1043</v>
      </c>
      <c r="K53" s="28" t="s">
        <v>41</v>
      </c>
      <c r="L53" s="28" t="s">
        <v>1052</v>
      </c>
      <c r="N53" s="28" t="s">
        <v>1053</v>
      </c>
    </row>
    <row r="54" spans="1:15" x14ac:dyDescent="0.2">
      <c r="A54" s="110" t="str">
        <f t="shared" si="0"/>
        <v>Wachmann A A</v>
      </c>
      <c r="B54" s="9" t="str">
        <f t="shared" si="1"/>
        <v>I</v>
      </c>
      <c r="C54" s="110">
        <f t="shared" si="2"/>
        <v>36810.550000000003</v>
      </c>
      <c r="D54" s="28" t="str">
        <f t="shared" si="3"/>
        <v>pg</v>
      </c>
      <c r="E54" s="128">
        <f>VLOOKUP(C54,Active!C$21:E$930,3,FALSE)</f>
        <v>-12054.991917243549</v>
      </c>
      <c r="G54" s="28">
        <v>-12055</v>
      </c>
      <c r="H54" s="28">
        <v>3.09E-2</v>
      </c>
      <c r="I54" s="28">
        <v>36810.550000000003</v>
      </c>
      <c r="J54" s="28" t="s">
        <v>1043</v>
      </c>
      <c r="K54" s="28" t="s">
        <v>41</v>
      </c>
      <c r="L54" s="28" t="s">
        <v>1052</v>
      </c>
      <c r="N54" s="28" t="s">
        <v>1053</v>
      </c>
    </row>
    <row r="55" spans="1:15" x14ac:dyDescent="0.2">
      <c r="A55" s="110" t="str">
        <f t="shared" si="0"/>
        <v>Wachmann A A</v>
      </c>
      <c r="B55" s="9" t="str">
        <f t="shared" si="1"/>
        <v>I</v>
      </c>
      <c r="C55" s="110">
        <f t="shared" si="2"/>
        <v>36813.46</v>
      </c>
      <c r="D55" s="28" t="str">
        <f t="shared" si="3"/>
        <v>pg</v>
      </c>
      <c r="E55" s="128">
        <f>VLOOKUP(C55,Active!C$21:E$930,3,FALSE)</f>
        <v>-12049.998112307412</v>
      </c>
      <c r="G55" s="28">
        <v>-12050</v>
      </c>
      <c r="H55" s="28">
        <v>2.7199999999999998E-2</v>
      </c>
      <c r="I55" s="28">
        <v>36813.46</v>
      </c>
      <c r="J55" s="28" t="s">
        <v>1043</v>
      </c>
      <c r="K55" s="28" t="s">
        <v>41</v>
      </c>
      <c r="L55" s="28" t="s">
        <v>1052</v>
      </c>
      <c r="N55" s="28" t="s">
        <v>1053</v>
      </c>
    </row>
    <row r="56" spans="1:15" x14ac:dyDescent="0.2">
      <c r="A56" s="110" t="str">
        <f t="shared" si="0"/>
        <v>Wachmann A A</v>
      </c>
      <c r="B56" s="9" t="str">
        <f t="shared" si="1"/>
        <v>I</v>
      </c>
      <c r="C56" s="110">
        <f t="shared" si="2"/>
        <v>36816.396000000001</v>
      </c>
      <c r="D56" s="28" t="str">
        <f t="shared" si="3"/>
        <v>pg</v>
      </c>
      <c r="E56" s="128">
        <f>VLOOKUP(C56,Active!C$21:E$930,3,FALSE)</f>
        <v>-12044.959689182831</v>
      </c>
      <c r="G56" s="28">
        <v>-12045</v>
      </c>
      <c r="H56" s="28">
        <v>4.9599999999999998E-2</v>
      </c>
      <c r="I56" s="28">
        <v>36816.396000000001</v>
      </c>
      <c r="J56" s="28" t="s">
        <v>1043</v>
      </c>
      <c r="K56" s="28" t="s">
        <v>41</v>
      </c>
      <c r="L56" s="28" t="s">
        <v>1052</v>
      </c>
      <c r="N56" s="28" t="s">
        <v>1053</v>
      </c>
    </row>
    <row r="57" spans="1:15" x14ac:dyDescent="0.2">
      <c r="A57" s="110" t="str">
        <f t="shared" si="0"/>
        <v>Busch H</v>
      </c>
      <c r="B57" s="9" t="str">
        <f t="shared" si="1"/>
        <v>II</v>
      </c>
      <c r="C57" s="110">
        <f t="shared" si="2"/>
        <v>36818.411</v>
      </c>
      <c r="D57" s="28" t="str">
        <f t="shared" si="3"/>
        <v>pg</v>
      </c>
      <c r="E57" s="128">
        <f>VLOOKUP(C57,Active!C$21:E$930,3,FALSE)</f>
        <v>-12041.501779579283</v>
      </c>
      <c r="G57" s="28">
        <v>-12042</v>
      </c>
      <c r="H57" s="28">
        <v>2.5499999999999998E-2</v>
      </c>
      <c r="I57" s="28">
        <v>36818.411</v>
      </c>
      <c r="J57" s="28" t="s">
        <v>25</v>
      </c>
      <c r="K57" s="28" t="s">
        <v>41</v>
      </c>
      <c r="L57" s="28" t="s">
        <v>1059</v>
      </c>
      <c r="O57" s="28" t="s">
        <v>1060</v>
      </c>
    </row>
    <row r="58" spans="1:15" x14ac:dyDescent="0.2">
      <c r="A58" s="110" t="str">
        <f t="shared" si="0"/>
        <v>Wachmann A A</v>
      </c>
      <c r="B58" s="9" t="str">
        <f t="shared" si="1"/>
        <v>I</v>
      </c>
      <c r="C58" s="110">
        <f t="shared" si="2"/>
        <v>36820.442000000003</v>
      </c>
      <c r="D58" s="28" t="str">
        <f t="shared" si="3"/>
        <v>pg</v>
      </c>
      <c r="E58" s="128">
        <f>VLOOKUP(C58,Active!C$21:E$930,3,FALSE)</f>
        <v>-12038.016412629</v>
      </c>
      <c r="G58" s="28">
        <v>-12038</v>
      </c>
      <c r="H58" s="28">
        <v>1.66E-2</v>
      </c>
      <c r="I58" s="28">
        <v>36820.442000000003</v>
      </c>
      <c r="J58" s="28" t="s">
        <v>1043</v>
      </c>
      <c r="K58" s="28" t="s">
        <v>41</v>
      </c>
      <c r="L58" s="28" t="s">
        <v>1052</v>
      </c>
      <c r="N58" s="28" t="s">
        <v>1053</v>
      </c>
    </row>
    <row r="59" spans="1:15" x14ac:dyDescent="0.2">
      <c r="A59" s="110" t="str">
        <f t="shared" si="0"/>
        <v>Busch H</v>
      </c>
      <c r="B59" s="9" t="str">
        <f t="shared" si="1"/>
        <v>I</v>
      </c>
      <c r="C59" s="110">
        <f t="shared" si="2"/>
        <v>36844.368999999999</v>
      </c>
      <c r="D59" s="28" t="str">
        <f t="shared" si="3"/>
        <v>pg</v>
      </c>
      <c r="E59" s="128">
        <f>VLOOKUP(C59,Active!C$21:E$930,3,FALSE)</f>
        <v>-11996.955666681539</v>
      </c>
      <c r="G59" s="28">
        <v>-11997</v>
      </c>
      <c r="H59" s="28">
        <v>5.1799999999999999E-2</v>
      </c>
      <c r="I59" s="28">
        <v>36844.368999999999</v>
      </c>
      <c r="J59" s="28" t="s">
        <v>1043</v>
      </c>
      <c r="K59" s="28" t="s">
        <v>41</v>
      </c>
      <c r="L59" s="28" t="s">
        <v>1059</v>
      </c>
      <c r="O59" s="28" t="s">
        <v>1060</v>
      </c>
    </row>
    <row r="60" spans="1:15" x14ac:dyDescent="0.2">
      <c r="A60" s="110" t="str">
        <f t="shared" si="0"/>
        <v>Busch H</v>
      </c>
      <c r="B60" s="9" t="str">
        <f t="shared" si="1"/>
        <v>I</v>
      </c>
      <c r="C60" s="110">
        <f t="shared" si="2"/>
        <v>36848.436000000002</v>
      </c>
      <c r="D60" s="28" t="str">
        <f t="shared" si="3"/>
        <v>pg</v>
      </c>
      <c r="E60" s="128">
        <f>VLOOKUP(C60,Active!C$21:E$930,3,FALSE)</f>
        <v>-11989.976352360125</v>
      </c>
      <c r="G60" s="28">
        <v>-11990</v>
      </c>
      <c r="H60" s="28">
        <v>3.9800000000000002E-2</v>
      </c>
      <c r="I60" s="28">
        <v>36848.436000000002</v>
      </c>
      <c r="J60" s="28" t="s">
        <v>1043</v>
      </c>
      <c r="K60" s="28" t="s">
        <v>41</v>
      </c>
      <c r="L60" s="28" t="s">
        <v>1059</v>
      </c>
      <c r="O60" s="28" t="s">
        <v>1060</v>
      </c>
    </row>
    <row r="61" spans="1:15" x14ac:dyDescent="0.2">
      <c r="A61" s="110" t="str">
        <f t="shared" si="0"/>
        <v>Busch H</v>
      </c>
      <c r="B61" s="9" t="str">
        <f t="shared" si="1"/>
        <v>II</v>
      </c>
      <c r="C61" s="110">
        <f t="shared" si="2"/>
        <v>36895.324999999997</v>
      </c>
      <c r="D61" s="28" t="str">
        <f t="shared" si="3"/>
        <v>pg</v>
      </c>
      <c r="E61" s="128">
        <f>VLOOKUP(C61,Active!C$21:E$930,3,FALSE)</f>
        <v>-11909.510881689728</v>
      </c>
      <c r="G61" s="28">
        <v>-11910</v>
      </c>
      <c r="H61" s="28">
        <v>1.9699999999999999E-2</v>
      </c>
      <c r="I61" s="28">
        <v>36895.324999999997</v>
      </c>
      <c r="J61" s="28" t="s">
        <v>25</v>
      </c>
      <c r="K61" s="28" t="s">
        <v>41</v>
      </c>
      <c r="L61" s="28" t="s">
        <v>1059</v>
      </c>
      <c r="O61" s="28" t="s">
        <v>1060</v>
      </c>
    </row>
    <row r="62" spans="1:15" x14ac:dyDescent="0.2">
      <c r="A62" s="110" t="str">
        <f t="shared" si="0"/>
        <v>Wachmann A A</v>
      </c>
      <c r="B62" s="9" t="str">
        <f t="shared" si="1"/>
        <v>I</v>
      </c>
      <c r="C62" s="110">
        <f t="shared" si="2"/>
        <v>36903.213000000003</v>
      </c>
      <c r="D62" s="28" t="str">
        <f t="shared" si="3"/>
        <v>pg</v>
      </c>
      <c r="E62" s="128">
        <f>VLOOKUP(C62,Active!C$21:E$930,3,FALSE)</f>
        <v>-11895.974409752842</v>
      </c>
      <c r="G62" s="28">
        <v>-11896</v>
      </c>
      <c r="H62" s="28">
        <v>4.0599999999999997E-2</v>
      </c>
      <c r="I62" s="28">
        <v>36903.213000000003</v>
      </c>
      <c r="J62" s="28" t="s">
        <v>1043</v>
      </c>
      <c r="K62" s="28" t="s">
        <v>41</v>
      </c>
      <c r="L62" s="28" t="s">
        <v>1052</v>
      </c>
      <c r="N62" s="28" t="s">
        <v>1053</v>
      </c>
    </row>
    <row r="63" spans="1:15" x14ac:dyDescent="0.2">
      <c r="A63" s="110" t="str">
        <f t="shared" si="0"/>
        <v>Busch H</v>
      </c>
      <c r="B63" s="9" t="str">
        <f t="shared" si="1"/>
        <v>II</v>
      </c>
      <c r="C63" s="110">
        <f t="shared" si="2"/>
        <v>37202.421999999999</v>
      </c>
      <c r="D63" s="28" t="str">
        <f t="shared" si="3"/>
        <v>pg</v>
      </c>
      <c r="E63" s="128">
        <f>VLOOKUP(C63,Active!C$21:E$930,3,FALSE)</f>
        <v>-11382.506581182794</v>
      </c>
      <c r="G63" s="28">
        <v>-11383</v>
      </c>
      <c r="H63" s="28">
        <v>2.07E-2</v>
      </c>
      <c r="I63" s="28">
        <v>37202.421999999999</v>
      </c>
      <c r="J63" s="28" t="s">
        <v>25</v>
      </c>
      <c r="K63" s="28" t="s">
        <v>41</v>
      </c>
      <c r="L63" s="28" t="s">
        <v>1059</v>
      </c>
      <c r="O63" s="28" t="s">
        <v>1060</v>
      </c>
    </row>
    <row r="64" spans="1:15" x14ac:dyDescent="0.2">
      <c r="A64" s="110" t="str">
        <f t="shared" si="0"/>
        <v>Purgathofer A</v>
      </c>
      <c r="B64" s="9" t="str">
        <f t="shared" si="1"/>
        <v>I</v>
      </c>
      <c r="C64" s="110">
        <f t="shared" si="2"/>
        <v>37526.713000000003</v>
      </c>
      <c r="D64" s="28" t="str">
        <f t="shared" si="3"/>
        <v>pe</v>
      </c>
      <c r="E64" s="128">
        <f>VLOOKUP(C64,Active!C$21:E$930,3,FALSE)</f>
        <v>-10825.99592944834</v>
      </c>
      <c r="G64" s="28">
        <v>-10826</v>
      </c>
      <c r="H64" s="28">
        <v>2.4899999999999999E-2</v>
      </c>
      <c r="I64" s="28">
        <v>37526.713000000003</v>
      </c>
      <c r="J64" s="28" t="s">
        <v>1043</v>
      </c>
      <c r="K64" s="28" t="s">
        <v>171</v>
      </c>
      <c r="L64" s="28" t="s">
        <v>1061</v>
      </c>
      <c r="N64" s="28" t="s">
        <v>1062</v>
      </c>
    </row>
    <row r="65" spans="1:15" x14ac:dyDescent="0.2">
      <c r="A65" s="110" t="str">
        <f t="shared" si="0"/>
        <v>Purgathofer A</v>
      </c>
      <c r="B65" s="9" t="str">
        <f t="shared" si="1"/>
        <v>I</v>
      </c>
      <c r="C65" s="110">
        <f t="shared" si="2"/>
        <v>37547.691299999999</v>
      </c>
      <c r="D65" s="28" t="str">
        <f t="shared" si="3"/>
        <v>pe</v>
      </c>
      <c r="E65" s="128">
        <f>VLOOKUP(C65,Active!C$21:E$930,3,FALSE)</f>
        <v>-10789.995400894422</v>
      </c>
      <c r="G65" s="28">
        <v>-10790</v>
      </c>
      <c r="H65" s="28">
        <v>2.5000000000000001E-2</v>
      </c>
      <c r="I65" s="28">
        <v>37547.691299999999</v>
      </c>
      <c r="J65" s="28" t="s">
        <v>1043</v>
      </c>
      <c r="K65" s="28" t="s">
        <v>171</v>
      </c>
      <c r="L65" s="28" t="s">
        <v>1061</v>
      </c>
      <c r="N65" s="28" t="s">
        <v>1063</v>
      </c>
    </row>
    <row r="66" spans="1:15" x14ac:dyDescent="0.2">
      <c r="A66" s="110" t="str">
        <f t="shared" si="0"/>
        <v>Diethelm Roger</v>
      </c>
      <c r="B66" s="9" t="str">
        <f t="shared" si="1"/>
        <v>I</v>
      </c>
      <c r="C66" s="110">
        <f t="shared" si="2"/>
        <v>40033.542999999998</v>
      </c>
      <c r="D66" s="28" t="str">
        <f t="shared" si="3"/>
        <v>vis</v>
      </c>
      <c r="E66" s="128">
        <f>VLOOKUP(C66,Active!C$21:E$930,3,FALSE)</f>
        <v>-6524.064648322872</v>
      </c>
      <c r="G66" s="28">
        <v>-6524</v>
      </c>
      <c r="H66" s="28">
        <v>-2.81E-2</v>
      </c>
      <c r="I66" s="28">
        <v>40033.542999999998</v>
      </c>
      <c r="J66" s="28" t="s">
        <v>1043</v>
      </c>
      <c r="K66" s="28" t="s">
        <v>172</v>
      </c>
      <c r="L66" s="28" t="s">
        <v>1064</v>
      </c>
      <c r="N66" s="28" t="s">
        <v>1065</v>
      </c>
    </row>
    <row r="67" spans="1:15" x14ac:dyDescent="0.2">
      <c r="A67" s="110" t="str">
        <f t="shared" si="0"/>
        <v>Diethelm Roger</v>
      </c>
      <c r="B67" s="9" t="str">
        <f t="shared" si="1"/>
        <v>II</v>
      </c>
      <c r="C67" s="110">
        <f t="shared" si="2"/>
        <v>40059.481</v>
      </c>
      <c r="D67" s="28" t="str">
        <f t="shared" si="3"/>
        <v>vis</v>
      </c>
      <c r="E67" s="128">
        <f>VLOOKUP(C67,Active!C$21:E$930,3,FALSE)</f>
        <v>-6479.5528571085333</v>
      </c>
      <c r="G67" s="28">
        <v>-6480</v>
      </c>
      <c r="H67" s="28">
        <v>-2.1000000000000001E-2</v>
      </c>
      <c r="I67" s="28">
        <v>40059.481</v>
      </c>
      <c r="J67" s="28" t="s">
        <v>25</v>
      </c>
      <c r="K67" s="28" t="s">
        <v>172</v>
      </c>
      <c r="L67" s="28" t="s">
        <v>1064</v>
      </c>
      <c r="N67" s="28" t="s">
        <v>1065</v>
      </c>
    </row>
    <row r="68" spans="1:15" x14ac:dyDescent="0.2">
      <c r="A68" s="110" t="str">
        <f t="shared" si="0"/>
        <v>Diethelm Roger</v>
      </c>
      <c r="B68" s="9" t="str">
        <f t="shared" si="1"/>
        <v>II</v>
      </c>
      <c r="C68" s="110">
        <f t="shared" si="2"/>
        <v>40073.449000000001</v>
      </c>
      <c r="D68" s="28" t="str">
        <f t="shared" si="3"/>
        <v>vis</v>
      </c>
      <c r="E68" s="128">
        <f>VLOOKUP(C68,Active!C$21:E$930,3,FALSE)</f>
        <v>-6455.582593415038</v>
      </c>
      <c r="G68" s="28">
        <v>-6456</v>
      </c>
      <c r="H68" s="28">
        <v>-3.8399999999999997E-2</v>
      </c>
      <c r="I68" s="28">
        <v>40073.449000000001</v>
      </c>
      <c r="J68" s="28" t="s">
        <v>25</v>
      </c>
      <c r="K68" s="28" t="s">
        <v>172</v>
      </c>
      <c r="L68" s="28" t="s">
        <v>1064</v>
      </c>
      <c r="N68" s="28" t="s">
        <v>1065</v>
      </c>
    </row>
    <row r="69" spans="1:15" x14ac:dyDescent="0.2">
      <c r="A69" s="110" t="str">
        <f t="shared" si="0"/>
        <v>Diethelm Roger</v>
      </c>
      <c r="B69" s="9" t="str">
        <f t="shared" si="1"/>
        <v>I</v>
      </c>
      <c r="C69" s="110">
        <f t="shared" si="2"/>
        <v>40141.396999999997</v>
      </c>
      <c r="D69" s="28" t="str">
        <f t="shared" si="3"/>
        <v>vis</v>
      </c>
      <c r="E69" s="128">
        <f>VLOOKUP(C69,Active!C$21:E$930,3,FALSE)</f>
        <v>-6338.9781061981548</v>
      </c>
      <c r="G69" s="28">
        <v>-6339</v>
      </c>
      <c r="H69" s="28">
        <v>2.18E-2</v>
      </c>
      <c r="I69" s="28">
        <v>40141.396999999997</v>
      </c>
      <c r="J69" s="28" t="s">
        <v>1043</v>
      </c>
      <c r="K69" s="28" t="s">
        <v>172</v>
      </c>
      <c r="L69" s="28" t="s">
        <v>1064</v>
      </c>
      <c r="N69" s="28" t="s">
        <v>1066</v>
      </c>
    </row>
    <row r="70" spans="1:15" x14ac:dyDescent="0.2">
      <c r="A70" s="110" t="str">
        <f t="shared" si="0"/>
        <v>Flin P</v>
      </c>
      <c r="B70" s="9" t="str">
        <f t="shared" si="1"/>
        <v>I</v>
      </c>
      <c r="C70" s="110">
        <f t="shared" si="2"/>
        <v>41156.480000000003</v>
      </c>
      <c r="D70" s="28" t="str">
        <f t="shared" si="3"/>
        <v>vis</v>
      </c>
      <c r="E70" s="128">
        <f>VLOOKUP(C70,Active!C$21:E$930,3,FALSE)</f>
        <v>-4597.0102381581528</v>
      </c>
      <c r="G70" s="28">
        <v>-4597</v>
      </c>
      <c r="H70" s="28">
        <v>-2.2000000000000001E-3</v>
      </c>
      <c r="I70" s="28">
        <v>41156.480000000003</v>
      </c>
      <c r="J70" s="28" t="s">
        <v>1043</v>
      </c>
      <c r="K70" s="28" t="s">
        <v>172</v>
      </c>
      <c r="L70" s="28" t="s">
        <v>1067</v>
      </c>
      <c r="O70" s="28" t="s">
        <v>1068</v>
      </c>
    </row>
    <row r="71" spans="1:15" x14ac:dyDescent="0.2">
      <c r="A71" s="110" t="str">
        <f t="shared" si="0"/>
        <v>Frasnicki L</v>
      </c>
      <c r="B71" s="9" t="str">
        <f t="shared" si="1"/>
        <v>I</v>
      </c>
      <c r="C71" s="110">
        <f t="shared" si="2"/>
        <v>41156.481</v>
      </c>
      <c r="D71" s="28" t="str">
        <f t="shared" si="3"/>
        <v>vis</v>
      </c>
      <c r="E71" s="128">
        <f>VLOOKUP(C71,Active!C$21:E$930,3,FALSE)</f>
        <v>-4597.0085220739884</v>
      </c>
      <c r="G71" s="28">
        <v>-4597</v>
      </c>
      <c r="H71" s="28">
        <v>-1.1999999999999999E-3</v>
      </c>
      <c r="I71" s="28">
        <v>41156.481</v>
      </c>
      <c r="J71" s="28" t="s">
        <v>1043</v>
      </c>
      <c r="K71" s="28" t="s">
        <v>172</v>
      </c>
      <c r="L71" s="28" t="s">
        <v>1069</v>
      </c>
      <c r="N71" s="28" t="s">
        <v>1068</v>
      </c>
    </row>
    <row r="72" spans="1:15" x14ac:dyDescent="0.2">
      <c r="A72" s="110" t="str">
        <f t="shared" si="0"/>
        <v>Zembatny Z</v>
      </c>
      <c r="B72" s="9" t="str">
        <f t="shared" si="1"/>
        <v>I</v>
      </c>
      <c r="C72" s="110">
        <f t="shared" si="2"/>
        <v>41156.489000000001</v>
      </c>
      <c r="D72" s="28" t="str">
        <f t="shared" si="3"/>
        <v>vis</v>
      </c>
      <c r="E72" s="128">
        <f>VLOOKUP(C72,Active!C$21:E$930,3,FALSE)</f>
        <v>-4596.9947934006213</v>
      </c>
      <c r="G72" s="28">
        <v>-4597</v>
      </c>
      <c r="H72" s="28">
        <v>6.7999999999999996E-3</v>
      </c>
      <c r="I72" s="28">
        <v>41156.489000000001</v>
      </c>
      <c r="J72" s="28" t="s">
        <v>1043</v>
      </c>
      <c r="K72" s="28" t="s">
        <v>172</v>
      </c>
      <c r="L72" s="28" t="s">
        <v>1070</v>
      </c>
      <c r="N72" s="28" t="s">
        <v>1068</v>
      </c>
    </row>
    <row r="73" spans="1:15" x14ac:dyDescent="0.2">
      <c r="A73" s="110" t="str">
        <f t="shared" si="0"/>
        <v>Frasincki L</v>
      </c>
      <c r="B73" s="9" t="str">
        <f t="shared" si="1"/>
        <v>I</v>
      </c>
      <c r="C73" s="110">
        <f t="shared" si="2"/>
        <v>41543.408000000003</v>
      </c>
      <c r="D73" s="28" t="str">
        <f t="shared" si="3"/>
        <v>vis</v>
      </c>
      <c r="E73" s="128">
        <f>VLOOKUP(C73,Active!C$21:E$930,3,FALSE)</f>
        <v>-3933.0092222363241</v>
      </c>
      <c r="G73" s="28">
        <v>-3933</v>
      </c>
      <c r="H73" s="28">
        <v>-3.5999999999999999E-3</v>
      </c>
      <c r="I73" s="28">
        <v>41543.408000000003</v>
      </c>
      <c r="J73" s="28" t="s">
        <v>1043</v>
      </c>
      <c r="K73" s="28" t="s">
        <v>172</v>
      </c>
      <c r="L73" s="28" t="s">
        <v>1071</v>
      </c>
      <c r="N73" s="28" t="s">
        <v>1072</v>
      </c>
    </row>
    <row r="74" spans="1:15" x14ac:dyDescent="0.2">
      <c r="A74" s="110" t="str">
        <f t="shared" si="0"/>
        <v>Frasincki L</v>
      </c>
      <c r="B74" s="9" t="str">
        <f t="shared" si="1"/>
        <v>II</v>
      </c>
      <c r="C74" s="110">
        <f t="shared" si="2"/>
        <v>41543.701000000001</v>
      </c>
      <c r="D74" s="28" t="str">
        <f t="shared" si="3"/>
        <v>vis</v>
      </c>
      <c r="E74" s="128">
        <f>VLOOKUP(C74,Active!C$21:E$930,3,FALSE)</f>
        <v>-3932.5064095743724</v>
      </c>
      <c r="G74" s="28">
        <v>-3933</v>
      </c>
      <c r="H74" s="28">
        <v>-1.6000000000000001E-3</v>
      </c>
      <c r="I74" s="28">
        <v>41543.701000000001</v>
      </c>
      <c r="J74" s="28" t="s">
        <v>25</v>
      </c>
      <c r="K74" s="28" t="s">
        <v>172</v>
      </c>
      <c r="L74" s="28" t="s">
        <v>1071</v>
      </c>
      <c r="N74" s="28" t="s">
        <v>1072</v>
      </c>
    </row>
    <row r="75" spans="1:15" x14ac:dyDescent="0.2">
      <c r="A75" s="110" t="str">
        <f t="shared" ref="A75:A138" si="4">L75</f>
        <v>Diethelm Roger</v>
      </c>
      <c r="B75" s="9" t="str">
        <f t="shared" ref="B75:B138" si="5">IF(J75="s","II","I")</f>
        <v>II</v>
      </c>
      <c r="C75" s="110">
        <f t="shared" ref="C75:C138" si="6">I75</f>
        <v>42570.45</v>
      </c>
      <c r="D75" s="28" t="str">
        <f t="shared" ref="D75:D138" si="7">K75</f>
        <v>vis</v>
      </c>
      <c r="E75" s="128">
        <f>VLOOKUP(C75,Active!C$21:E$930,3,FALSE)</f>
        <v>-2170.5187036013763</v>
      </c>
      <c r="G75" s="28">
        <v>-2171</v>
      </c>
      <c r="H75" s="28">
        <v>-1.4E-2</v>
      </c>
      <c r="I75" s="28">
        <v>42570.45</v>
      </c>
      <c r="J75" s="28" t="s">
        <v>25</v>
      </c>
      <c r="K75" s="28" t="s">
        <v>172</v>
      </c>
      <c r="L75" s="28" t="s">
        <v>1064</v>
      </c>
      <c r="N75" s="28" t="s">
        <v>1073</v>
      </c>
    </row>
    <row r="76" spans="1:15" x14ac:dyDescent="0.2">
      <c r="A76" s="110" t="str">
        <f t="shared" si="4"/>
        <v>Diethelm Roger</v>
      </c>
      <c r="B76" s="9" t="str">
        <f t="shared" si="5"/>
        <v>I</v>
      </c>
      <c r="C76" s="110">
        <f t="shared" si="6"/>
        <v>42621.413</v>
      </c>
      <c r="D76" s="28" t="str">
        <f t="shared" si="7"/>
        <v>vis</v>
      </c>
      <c r="E76" s="128">
        <f>VLOOKUP(C76,Active!C$21:E$930,3,FALSE)</f>
        <v>-2083.0619060203626</v>
      </c>
      <c r="G76" s="28">
        <v>-2083</v>
      </c>
      <c r="H76" s="28">
        <v>-3.9800000000000002E-2</v>
      </c>
      <c r="I76" s="28">
        <v>42621.413</v>
      </c>
      <c r="J76" s="28" t="s">
        <v>1043</v>
      </c>
      <c r="K76" s="28" t="s">
        <v>172</v>
      </c>
      <c r="L76" s="28" t="s">
        <v>1064</v>
      </c>
      <c r="N76" s="28" t="s">
        <v>1073</v>
      </c>
    </row>
    <row r="77" spans="1:15" x14ac:dyDescent="0.2">
      <c r="A77" s="110" t="str">
        <f t="shared" si="4"/>
        <v>Peter H</v>
      </c>
      <c r="B77" s="9" t="str">
        <f t="shared" si="5"/>
        <v>II</v>
      </c>
      <c r="C77" s="110">
        <f t="shared" si="6"/>
        <v>42922.417000000001</v>
      </c>
      <c r="D77" s="28" t="str">
        <f t="shared" si="7"/>
        <v>vis</v>
      </c>
      <c r="E77" s="128">
        <f>VLOOKUP(C77,Active!C$21:E$930,3,FALSE)</f>
        <v>-1566.5137063642646</v>
      </c>
      <c r="G77" s="28">
        <v>-1567</v>
      </c>
      <c r="H77" s="28">
        <v>-1.29E-2</v>
      </c>
      <c r="I77" s="28">
        <v>42922.417000000001</v>
      </c>
      <c r="J77" s="28" t="s">
        <v>25</v>
      </c>
      <c r="K77" s="28" t="s">
        <v>172</v>
      </c>
      <c r="L77" s="28" t="s">
        <v>49</v>
      </c>
      <c r="O77" s="28" t="s">
        <v>1074</v>
      </c>
    </row>
    <row r="78" spans="1:15" x14ac:dyDescent="0.2">
      <c r="A78" s="110" t="str">
        <f t="shared" si="4"/>
        <v>Peter H</v>
      </c>
      <c r="B78" s="9" t="str">
        <f t="shared" si="5"/>
        <v>I</v>
      </c>
      <c r="C78" s="110">
        <f t="shared" si="6"/>
        <v>42935.531000000003</v>
      </c>
      <c r="D78" s="28" t="str">
        <f t="shared" si="7"/>
        <v>vis</v>
      </c>
      <c r="E78" s="128">
        <f>VLOOKUP(C78,Active!C$21:E$930,3,FALSE)</f>
        <v>-1544.0089785523724</v>
      </c>
      <c r="G78" s="28">
        <v>-1544</v>
      </c>
      <c r="H78" s="28">
        <v>-1.06E-2</v>
      </c>
      <c r="I78" s="28">
        <v>42935.531000000003</v>
      </c>
      <c r="J78" s="28" t="s">
        <v>1043</v>
      </c>
      <c r="K78" s="28" t="s">
        <v>172</v>
      </c>
      <c r="L78" s="28" t="s">
        <v>49</v>
      </c>
      <c r="O78" s="28" t="s">
        <v>1074</v>
      </c>
    </row>
    <row r="79" spans="1:15" x14ac:dyDescent="0.2">
      <c r="A79" s="110" t="str">
        <f t="shared" si="4"/>
        <v>Peter H</v>
      </c>
      <c r="B79" s="9" t="str">
        <f t="shared" si="5"/>
        <v>I</v>
      </c>
      <c r="C79" s="110">
        <f t="shared" si="6"/>
        <v>42980.411</v>
      </c>
      <c r="D79" s="28" t="str">
        <f t="shared" si="7"/>
        <v>vis</v>
      </c>
      <c r="E79" s="128">
        <f>VLOOKUP(C79,Active!C$21:E$930,3,FALSE)</f>
        <v>-1466.9911209804989</v>
      </c>
      <c r="G79" s="28">
        <v>-1467</v>
      </c>
      <c r="H79" s="28">
        <v>-4.0000000000000002E-4</v>
      </c>
      <c r="I79" s="28">
        <v>42980.411</v>
      </c>
      <c r="J79" s="28" t="s">
        <v>1043</v>
      </c>
      <c r="K79" s="28" t="s">
        <v>172</v>
      </c>
      <c r="L79" s="28" t="s">
        <v>49</v>
      </c>
      <c r="O79" s="28" t="s">
        <v>1075</v>
      </c>
    </row>
    <row r="80" spans="1:15" x14ac:dyDescent="0.2">
      <c r="A80" s="110" t="str">
        <f t="shared" si="4"/>
        <v>Peter H</v>
      </c>
      <c r="B80" s="9" t="str">
        <f t="shared" si="5"/>
        <v>I</v>
      </c>
      <c r="C80" s="110">
        <f t="shared" si="6"/>
        <v>43012.470999999998</v>
      </c>
      <c r="D80" s="28" t="str">
        <f t="shared" si="7"/>
        <v>vis</v>
      </c>
      <c r="E80" s="128">
        <f>VLOOKUP(C80,Active!C$21:E$930,3,FALSE)</f>
        <v>-1411.9734624743883</v>
      </c>
      <c r="G80" s="28">
        <v>-1412</v>
      </c>
      <c r="H80" s="28">
        <v>9.7000000000000003E-3</v>
      </c>
      <c r="I80" s="28">
        <v>43012.470999999998</v>
      </c>
      <c r="J80" s="28" t="s">
        <v>1043</v>
      </c>
      <c r="K80" s="28" t="s">
        <v>172</v>
      </c>
      <c r="L80" s="28" t="s">
        <v>49</v>
      </c>
      <c r="O80" s="28" t="s">
        <v>1075</v>
      </c>
    </row>
    <row r="81" spans="1:15" x14ac:dyDescent="0.2">
      <c r="A81" s="110" t="str">
        <f t="shared" si="4"/>
        <v>Peter H</v>
      </c>
      <c r="B81" s="9" t="str">
        <f t="shared" si="5"/>
        <v>I</v>
      </c>
      <c r="C81" s="110">
        <f t="shared" si="6"/>
        <v>43127.252</v>
      </c>
      <c r="D81" s="28" t="str">
        <f t="shared" si="7"/>
        <v>vis</v>
      </c>
      <c r="E81" s="128">
        <f>VLOOKUP(C81,Active!C$21:E$930,3,FALSE)</f>
        <v>-1214.9996053006371</v>
      </c>
      <c r="G81" s="28">
        <v>-1215</v>
      </c>
      <c r="H81" s="28">
        <v>-6.1000000000000004E-3</v>
      </c>
      <c r="I81" s="28">
        <v>43127.252</v>
      </c>
      <c r="J81" s="28" t="s">
        <v>1043</v>
      </c>
      <c r="K81" s="28" t="s">
        <v>172</v>
      </c>
      <c r="L81" s="28" t="s">
        <v>49</v>
      </c>
      <c r="O81" s="28" t="s">
        <v>1076</v>
      </c>
    </row>
    <row r="82" spans="1:15" x14ac:dyDescent="0.2">
      <c r="A82" s="110" t="str">
        <f t="shared" si="4"/>
        <v>Peter H</v>
      </c>
      <c r="B82" s="9" t="str">
        <f t="shared" si="5"/>
        <v>II</v>
      </c>
      <c r="C82" s="110">
        <f t="shared" si="6"/>
        <v>43429.379000000001</v>
      </c>
      <c r="D82" s="28" t="str">
        <f t="shared" si="7"/>
        <v>vis</v>
      </c>
      <c r="E82" s="128">
        <f>VLOOKUP(C82,Active!C$21:E$930,3,FALSE)</f>
        <v>-696.52424312107212</v>
      </c>
      <c r="G82" s="28">
        <v>-697</v>
      </c>
      <c r="H82" s="28">
        <v>-2.1700000000000001E-2</v>
      </c>
      <c r="I82" s="28">
        <v>43429.379000000001</v>
      </c>
      <c r="J82" s="28" t="s">
        <v>25</v>
      </c>
      <c r="K82" s="28" t="s">
        <v>172</v>
      </c>
      <c r="L82" s="28" t="s">
        <v>49</v>
      </c>
      <c r="O82" s="28" t="s">
        <v>1077</v>
      </c>
    </row>
    <row r="83" spans="1:15" x14ac:dyDescent="0.2">
      <c r="A83" s="110" t="str">
        <f t="shared" si="4"/>
        <v>Peter H</v>
      </c>
      <c r="B83" s="9" t="str">
        <f t="shared" si="5"/>
        <v>II</v>
      </c>
      <c r="C83" s="110">
        <f t="shared" si="6"/>
        <v>43732.411999999997</v>
      </c>
      <c r="D83" s="28" t="str">
        <f t="shared" si="7"/>
        <v>vis</v>
      </c>
      <c r="E83" s="128">
        <f>VLOOKUP(C83,Active!C$21:E$930,3,FALSE)</f>
        <v>-176.4941086830454</v>
      </c>
      <c r="G83" s="28">
        <v>-177</v>
      </c>
      <c r="H83" s="28">
        <v>-5.7000000000000002E-3</v>
      </c>
      <c r="I83" s="28">
        <v>43732.411999999997</v>
      </c>
      <c r="J83" s="28" t="s">
        <v>25</v>
      </c>
      <c r="K83" s="28" t="s">
        <v>172</v>
      </c>
      <c r="L83" s="28" t="s">
        <v>49</v>
      </c>
      <c r="O83" s="28" t="s">
        <v>1078</v>
      </c>
    </row>
    <row r="84" spans="1:15" x14ac:dyDescent="0.2">
      <c r="A84" s="110" t="str">
        <f t="shared" si="4"/>
        <v>Peter H</v>
      </c>
      <c r="B84" s="9" t="str">
        <f t="shared" si="5"/>
        <v>I</v>
      </c>
      <c r="C84" s="110">
        <f t="shared" si="6"/>
        <v>43755.421000000002</v>
      </c>
      <c r="D84" s="28" t="str">
        <f t="shared" si="7"/>
        <v>vis</v>
      </c>
      <c r="E84" s="128">
        <f>VLOOKUP(C84,Active!C$21:E$930,3,FALSE)</f>
        <v>-137.00872800408447</v>
      </c>
      <c r="G84" s="28">
        <v>-137</v>
      </c>
      <c r="H84" s="28">
        <v>-1.47E-2</v>
      </c>
      <c r="I84" s="28">
        <v>43755.421000000002</v>
      </c>
      <c r="J84" s="28" t="s">
        <v>1043</v>
      </c>
      <c r="K84" s="28" t="s">
        <v>172</v>
      </c>
      <c r="L84" s="28" t="s">
        <v>49</v>
      </c>
      <c r="O84" s="28" t="s">
        <v>1079</v>
      </c>
    </row>
    <row r="85" spans="1:15" x14ac:dyDescent="0.2">
      <c r="A85" s="110" t="str">
        <f t="shared" si="4"/>
        <v>Peter H</v>
      </c>
      <c r="B85" s="9" t="str">
        <f t="shared" si="5"/>
        <v>I</v>
      </c>
      <c r="C85" s="110">
        <f t="shared" si="6"/>
        <v>43762.425999999999</v>
      </c>
      <c r="D85" s="28" t="str">
        <f t="shared" si="7"/>
        <v>vis</v>
      </c>
      <c r="E85" s="128">
        <f>VLOOKUP(C85,Active!C$21:E$930,3,FALSE)</f>
        <v>-124.98755838976172</v>
      </c>
      <c r="G85" s="28">
        <v>-125</v>
      </c>
      <c r="H85" s="28">
        <v>-2.3999999999999998E-3</v>
      </c>
      <c r="I85" s="28">
        <v>43762.425999999999</v>
      </c>
      <c r="J85" s="28" t="s">
        <v>1043</v>
      </c>
      <c r="K85" s="28" t="s">
        <v>172</v>
      </c>
      <c r="L85" s="28" t="s">
        <v>49</v>
      </c>
      <c r="O85" s="28" t="s">
        <v>1079</v>
      </c>
    </row>
    <row r="86" spans="1:15" x14ac:dyDescent="0.2">
      <c r="A86" s="110" t="str">
        <f t="shared" si="4"/>
        <v>Peter H</v>
      </c>
      <c r="B86" s="9" t="str">
        <f t="shared" si="5"/>
        <v>II</v>
      </c>
      <c r="C86" s="110">
        <f t="shared" si="6"/>
        <v>43795.343000000001</v>
      </c>
      <c r="D86" s="28" t="str">
        <f t="shared" si="7"/>
        <v>vis</v>
      </c>
      <c r="E86" s="128">
        <f>VLOOKUP(C86,Active!C$21:E$930,3,FALSE)</f>
        <v>-68.499215749529696</v>
      </c>
      <c r="G86" s="28">
        <v>-69</v>
      </c>
      <c r="H86" s="28">
        <v>-8.9999999999999993E-3</v>
      </c>
      <c r="I86" s="28">
        <v>43795.343000000001</v>
      </c>
      <c r="J86" s="28" t="s">
        <v>25</v>
      </c>
      <c r="K86" s="28" t="s">
        <v>172</v>
      </c>
      <c r="L86" s="28" t="s">
        <v>49</v>
      </c>
      <c r="O86" s="28" t="s">
        <v>1079</v>
      </c>
    </row>
    <row r="87" spans="1:15" x14ac:dyDescent="0.2">
      <c r="A87" s="110" t="str">
        <f t="shared" si="4"/>
        <v>Peter H</v>
      </c>
      <c r="B87" s="9" t="str">
        <f t="shared" si="5"/>
        <v>I</v>
      </c>
      <c r="C87" s="110">
        <f t="shared" si="6"/>
        <v>43835.252</v>
      </c>
      <c r="D87" s="28" t="str">
        <f t="shared" si="7"/>
        <v>vis</v>
      </c>
      <c r="E87" s="128">
        <f>VLOOKUP(C87,Active!C$21:E$930,3,FALSE)</f>
        <v>-1.2012589189678971E-2</v>
      </c>
      <c r="G87" s="28">
        <v>0</v>
      </c>
      <c r="H87" s="28">
        <v>-1.7000000000000001E-2</v>
      </c>
      <c r="I87" s="28">
        <v>43835.252</v>
      </c>
      <c r="J87" s="28" t="s">
        <v>1043</v>
      </c>
      <c r="K87" s="28" t="s">
        <v>172</v>
      </c>
      <c r="L87" s="28" t="s">
        <v>49</v>
      </c>
      <c r="O87" s="28" t="s">
        <v>1080</v>
      </c>
    </row>
    <row r="88" spans="1:15" x14ac:dyDescent="0.2">
      <c r="A88" s="110" t="str">
        <f t="shared" si="4"/>
        <v>Herczeg T J</v>
      </c>
      <c r="B88" s="9" t="str">
        <f t="shared" si="5"/>
        <v>II</v>
      </c>
      <c r="C88" s="110">
        <f t="shared" si="6"/>
        <v>44498.696600000003</v>
      </c>
      <c r="D88" s="28" t="str">
        <f t="shared" si="7"/>
        <v>pe</v>
      </c>
      <c r="E88" s="128">
        <f>VLOOKUP(C88,Active!C$21:E$930,3,FALSE)</f>
        <v>1138.514763472127</v>
      </c>
      <c r="G88" s="28">
        <v>1138</v>
      </c>
      <c r="H88" s="28">
        <v>-4.4000000000000003E-3</v>
      </c>
      <c r="I88" s="28">
        <v>44498.696600000003</v>
      </c>
      <c r="J88" s="28" t="s">
        <v>25</v>
      </c>
      <c r="K88" s="28" t="s">
        <v>171</v>
      </c>
      <c r="L88" s="28" t="s">
        <v>1081</v>
      </c>
      <c r="N88" s="28" t="s">
        <v>1056</v>
      </c>
    </row>
    <row r="89" spans="1:15" x14ac:dyDescent="0.2">
      <c r="A89" s="110" t="str">
        <f t="shared" si="4"/>
        <v>Herczeg T J</v>
      </c>
      <c r="B89" s="9" t="str">
        <f t="shared" si="5"/>
        <v>I</v>
      </c>
      <c r="C89" s="110">
        <f t="shared" si="6"/>
        <v>44514.716699999997</v>
      </c>
      <c r="D89" s="28" t="str">
        <f t="shared" si="7"/>
        <v>pe</v>
      </c>
      <c r="E89" s="128">
        <f>VLOOKUP(C89,Active!C$21:E$930,3,FALSE)</f>
        <v>1166.0066034918864</v>
      </c>
      <c r="G89" s="28">
        <v>1166</v>
      </c>
      <c r="H89" s="28">
        <v>-9.5999999999999992E-3</v>
      </c>
      <c r="I89" s="28">
        <v>44514.716699999997</v>
      </c>
      <c r="J89" s="28" t="s">
        <v>1043</v>
      </c>
      <c r="K89" s="28" t="s">
        <v>171</v>
      </c>
      <c r="L89" s="28" t="s">
        <v>1081</v>
      </c>
      <c r="N89" s="28" t="s">
        <v>1056</v>
      </c>
    </row>
    <row r="90" spans="1:15" x14ac:dyDescent="0.2">
      <c r="A90" s="110" t="str">
        <f t="shared" si="4"/>
        <v>Peter H</v>
      </c>
      <c r="B90" s="9" t="str">
        <f t="shared" si="5"/>
        <v>II</v>
      </c>
      <c r="C90" s="110">
        <f t="shared" si="6"/>
        <v>47353.438000000002</v>
      </c>
      <c r="D90" s="28" t="str">
        <f t="shared" si="7"/>
        <v>vis</v>
      </c>
      <c r="E90" s="128">
        <f>VLOOKUP(C90,Active!C$21:E$930,3,FALSE)</f>
        <v>6037.4912908728411</v>
      </c>
      <c r="G90" s="28">
        <v>6037</v>
      </c>
      <c r="H90" s="28">
        <v>-3.2800000000000003E-2</v>
      </c>
      <c r="I90" s="28">
        <v>47353.438000000002</v>
      </c>
      <c r="J90" s="28" t="s">
        <v>25</v>
      </c>
      <c r="K90" s="28" t="s">
        <v>172</v>
      </c>
      <c r="L90" s="28" t="s">
        <v>49</v>
      </c>
      <c r="O90" s="28" t="s">
        <v>1082</v>
      </c>
    </row>
    <row r="91" spans="1:15" x14ac:dyDescent="0.2">
      <c r="A91" s="110" t="str">
        <f t="shared" si="4"/>
        <v>Peter H</v>
      </c>
      <c r="B91" s="9" t="str">
        <f t="shared" si="5"/>
        <v>I</v>
      </c>
      <c r="C91" s="110">
        <f t="shared" si="6"/>
        <v>47362.470999999998</v>
      </c>
      <c r="D91" s="28" t="str">
        <f t="shared" si="7"/>
        <v>vis</v>
      </c>
      <c r="E91" s="128">
        <f>VLOOKUP(C91,Active!C$21:E$930,3,FALSE)</f>
        <v>6052.9926791849284</v>
      </c>
      <c r="G91" s="28">
        <v>6053</v>
      </c>
      <c r="H91" s="28">
        <v>-3.2399999999999998E-2</v>
      </c>
      <c r="I91" s="28">
        <v>47362.470999999998</v>
      </c>
      <c r="J91" s="28" t="s">
        <v>1043</v>
      </c>
      <c r="K91" s="28" t="s">
        <v>172</v>
      </c>
      <c r="L91" s="28" t="s">
        <v>49</v>
      </c>
      <c r="O91" s="28" t="s">
        <v>1082</v>
      </c>
    </row>
    <row r="92" spans="1:15" x14ac:dyDescent="0.2">
      <c r="A92" s="110" t="str">
        <f t="shared" si="4"/>
        <v>Peter H</v>
      </c>
      <c r="B92" s="9" t="str">
        <f t="shared" si="5"/>
        <v>I</v>
      </c>
      <c r="C92" s="110">
        <f t="shared" si="6"/>
        <v>47383.464</v>
      </c>
      <c r="D92" s="28" t="str">
        <f t="shared" si="7"/>
        <v>vis</v>
      </c>
      <c r="E92" s="128">
        <f>VLOOKUP(C92,Active!C$21:E$930,3,FALSE)</f>
        <v>6089.0184341761633</v>
      </c>
      <c r="G92" s="28">
        <v>6089</v>
      </c>
      <c r="H92" s="28">
        <v>-1.7500000000000002E-2</v>
      </c>
      <c r="I92" s="28">
        <v>47383.464</v>
      </c>
      <c r="J92" s="28" t="s">
        <v>1043</v>
      </c>
      <c r="K92" s="28" t="s">
        <v>172</v>
      </c>
      <c r="L92" s="28" t="s">
        <v>49</v>
      </c>
      <c r="O92" s="28" t="s">
        <v>1082</v>
      </c>
    </row>
    <row r="93" spans="1:15" x14ac:dyDescent="0.2">
      <c r="A93" s="110" t="str">
        <f t="shared" si="4"/>
        <v>Peter H</v>
      </c>
      <c r="B93" s="9" t="str">
        <f t="shared" si="5"/>
        <v>I</v>
      </c>
      <c r="C93" s="110">
        <f t="shared" si="6"/>
        <v>47456.303999999996</v>
      </c>
      <c r="D93" s="28" t="str">
        <f t="shared" si="7"/>
        <v>vis</v>
      </c>
      <c r="E93" s="128">
        <f>VLOOKUP(C93,Active!C$21:E$930,3,FALSE)</f>
        <v>6214.0180051551142</v>
      </c>
      <c r="G93" s="28">
        <v>6214</v>
      </c>
      <c r="H93" s="28">
        <v>-1.8200000000000001E-2</v>
      </c>
      <c r="I93" s="28">
        <v>47456.303999999996</v>
      </c>
      <c r="J93" s="28" t="s">
        <v>1043</v>
      </c>
      <c r="K93" s="28" t="s">
        <v>172</v>
      </c>
      <c r="L93" s="28" t="s">
        <v>49</v>
      </c>
      <c r="O93" s="28" t="s">
        <v>1083</v>
      </c>
    </row>
    <row r="94" spans="1:15" x14ac:dyDescent="0.2">
      <c r="A94" s="110" t="str">
        <f t="shared" si="4"/>
        <v>Peter H</v>
      </c>
      <c r="B94" s="9" t="str">
        <f t="shared" si="5"/>
        <v>II</v>
      </c>
      <c r="C94" s="110">
        <f t="shared" si="6"/>
        <v>47461.273999999998</v>
      </c>
      <c r="D94" s="28" t="str">
        <f t="shared" si="7"/>
        <v>vis</v>
      </c>
      <c r="E94" s="128">
        <f>VLOOKUP(C94,Active!C$21:E$930,3,FALSE)</f>
        <v>6222.5469434824836</v>
      </c>
      <c r="G94" s="28">
        <v>6222</v>
      </c>
      <c r="H94" s="28">
        <v>-1E-3</v>
      </c>
      <c r="I94" s="28">
        <v>47461.273999999998</v>
      </c>
      <c r="J94" s="28" t="s">
        <v>25</v>
      </c>
      <c r="K94" s="28" t="s">
        <v>172</v>
      </c>
      <c r="L94" s="28" t="s">
        <v>49</v>
      </c>
      <c r="O94" s="28" t="s">
        <v>1083</v>
      </c>
    </row>
    <row r="95" spans="1:15" x14ac:dyDescent="0.2">
      <c r="A95" s="110" t="str">
        <f t="shared" si="4"/>
        <v>Peter H</v>
      </c>
      <c r="B95" s="9" t="str">
        <f t="shared" si="5"/>
        <v>II</v>
      </c>
      <c r="C95" s="110">
        <f t="shared" si="6"/>
        <v>47468.273999999998</v>
      </c>
      <c r="D95" s="28" t="str">
        <f t="shared" si="7"/>
        <v>vis</v>
      </c>
      <c r="E95" s="128">
        <f>VLOOKUP(C95,Active!C$21:E$930,3,FALSE)</f>
        <v>6234.5595326759585</v>
      </c>
      <c r="G95" s="28">
        <v>6234</v>
      </c>
      <c r="H95" s="28">
        <v>6.4000000000000003E-3</v>
      </c>
      <c r="I95" s="28">
        <v>47468.273999999998</v>
      </c>
      <c r="J95" s="28" t="s">
        <v>25</v>
      </c>
      <c r="K95" s="28" t="s">
        <v>172</v>
      </c>
      <c r="L95" s="28" t="s">
        <v>49</v>
      </c>
      <c r="O95" s="28" t="s">
        <v>1083</v>
      </c>
    </row>
    <row r="96" spans="1:15" x14ac:dyDescent="0.2">
      <c r="A96" s="110" t="str">
        <f t="shared" si="4"/>
        <v>Peter H</v>
      </c>
      <c r="B96" s="9" t="str">
        <f t="shared" si="5"/>
        <v>I</v>
      </c>
      <c r="C96" s="110">
        <f t="shared" si="6"/>
        <v>47470.281999999999</v>
      </c>
      <c r="D96" s="28" t="str">
        <f t="shared" si="7"/>
        <v>vis</v>
      </c>
      <c r="E96" s="128">
        <f>VLOOKUP(C96,Active!C$21:E$930,3,FALSE)</f>
        <v>6238.0054296903172</v>
      </c>
      <c r="G96" s="28">
        <v>6238</v>
      </c>
      <c r="H96" s="28">
        <v>-2.5499999999999998E-2</v>
      </c>
      <c r="I96" s="28">
        <v>47470.281999999999</v>
      </c>
      <c r="J96" s="28" t="s">
        <v>1043</v>
      </c>
      <c r="K96" s="28" t="s">
        <v>172</v>
      </c>
      <c r="L96" s="28" t="s">
        <v>49</v>
      </c>
      <c r="O96" s="28" t="s">
        <v>1083</v>
      </c>
    </row>
    <row r="97" spans="1:15" x14ac:dyDescent="0.2">
      <c r="A97" s="110" t="str">
        <f t="shared" si="4"/>
        <v>Peter H</v>
      </c>
      <c r="B97" s="9" t="str">
        <f t="shared" si="5"/>
        <v>II</v>
      </c>
      <c r="C97" s="110">
        <f t="shared" si="6"/>
        <v>47691.425000000003</v>
      </c>
      <c r="D97" s="28" t="str">
        <f t="shared" si="7"/>
        <v>vis</v>
      </c>
      <c r="E97" s="128">
        <f>VLOOKUP(C97,Active!C$21:E$930,3,FALSE)</f>
        <v>6617.5054314064082</v>
      </c>
      <c r="G97" s="28">
        <v>6617</v>
      </c>
      <c r="H97" s="28">
        <v>-2.63E-2</v>
      </c>
      <c r="I97" s="28">
        <v>47691.425000000003</v>
      </c>
      <c r="J97" s="28" t="s">
        <v>25</v>
      </c>
      <c r="K97" s="28" t="s">
        <v>172</v>
      </c>
      <c r="L97" s="28" t="s">
        <v>49</v>
      </c>
      <c r="O97" s="28" t="s">
        <v>1084</v>
      </c>
    </row>
    <row r="98" spans="1:15" x14ac:dyDescent="0.2">
      <c r="A98" s="110" t="str">
        <f t="shared" si="4"/>
        <v>Peter H</v>
      </c>
      <c r="B98" s="9" t="str">
        <f t="shared" si="5"/>
        <v>I</v>
      </c>
      <c r="C98" s="110">
        <f t="shared" si="6"/>
        <v>47728.419000000002</v>
      </c>
      <c r="D98" s="28" t="str">
        <f t="shared" si="7"/>
        <v>vis</v>
      </c>
      <c r="E98" s="128">
        <f>VLOOKUP(C98,Active!C$21:E$930,3,FALSE)</f>
        <v>6680.9902492097499</v>
      </c>
      <c r="G98" s="28">
        <v>6681</v>
      </c>
      <c r="H98" s="28">
        <v>-3.5700000000000003E-2</v>
      </c>
      <c r="I98" s="28">
        <v>47728.419000000002</v>
      </c>
      <c r="J98" s="28" t="s">
        <v>1043</v>
      </c>
      <c r="K98" s="28" t="s">
        <v>172</v>
      </c>
      <c r="L98" s="28" t="s">
        <v>49</v>
      </c>
      <c r="O98" s="28" t="s">
        <v>1084</v>
      </c>
    </row>
    <row r="99" spans="1:15" x14ac:dyDescent="0.2">
      <c r="A99" s="110" t="str">
        <f t="shared" si="4"/>
        <v>Peter H</v>
      </c>
      <c r="B99" s="9" t="str">
        <f t="shared" si="5"/>
        <v>II</v>
      </c>
      <c r="C99" s="110">
        <f t="shared" si="6"/>
        <v>47758.436000000002</v>
      </c>
      <c r="D99" s="28" t="str">
        <f t="shared" si="7"/>
        <v>vis</v>
      </c>
      <c r="E99" s="128">
        <f>VLOOKUP(C99,Active!C$21:E$930,3,FALSE)</f>
        <v>6732.5019477555397</v>
      </c>
      <c r="G99" s="28">
        <v>6732</v>
      </c>
      <c r="H99" s="28">
        <v>-2.87E-2</v>
      </c>
      <c r="I99" s="28">
        <v>47758.436000000002</v>
      </c>
      <c r="J99" s="28" t="s">
        <v>25</v>
      </c>
      <c r="K99" s="28" t="s">
        <v>172</v>
      </c>
      <c r="L99" s="28" t="s">
        <v>49</v>
      </c>
      <c r="O99" s="28" t="s">
        <v>1084</v>
      </c>
    </row>
    <row r="100" spans="1:15" x14ac:dyDescent="0.2">
      <c r="A100" s="110" t="str">
        <f t="shared" si="4"/>
        <v>Frank</v>
      </c>
      <c r="B100" s="9" t="str">
        <f t="shared" si="5"/>
        <v>I</v>
      </c>
      <c r="C100" s="110">
        <f t="shared" si="6"/>
        <v>47763.39</v>
      </c>
      <c r="D100" s="28" t="str">
        <f t="shared" si="7"/>
        <v>vis</v>
      </c>
      <c r="E100" s="128">
        <f>VLOOKUP(C100,Active!C$21:E$930,3,FALSE)</f>
        <v>6741.003428736175</v>
      </c>
      <c r="G100" s="28">
        <v>6741</v>
      </c>
      <c r="H100" s="28">
        <v>-2.8199999999999999E-2</v>
      </c>
      <c r="I100" s="28">
        <v>47763.39</v>
      </c>
      <c r="J100" s="28" t="s">
        <v>1043</v>
      </c>
      <c r="K100" s="28" t="s">
        <v>172</v>
      </c>
      <c r="L100" s="28" t="s">
        <v>1085</v>
      </c>
      <c r="O100" s="28" t="s">
        <v>1086</v>
      </c>
    </row>
    <row r="101" spans="1:15" x14ac:dyDescent="0.2">
      <c r="A101" s="110" t="str">
        <f t="shared" si="4"/>
        <v>Peter H</v>
      </c>
      <c r="B101" s="9" t="str">
        <f t="shared" si="5"/>
        <v>I</v>
      </c>
      <c r="C101" s="110">
        <f t="shared" si="6"/>
        <v>47770.385999999999</v>
      </c>
      <c r="D101" s="28" t="str">
        <f t="shared" si="7"/>
        <v>vis</v>
      </c>
      <c r="E101" s="128">
        <f>VLOOKUP(C101,Active!C$21:E$930,3,FALSE)</f>
        <v>6753.0091535929669</v>
      </c>
      <c r="G101" s="28">
        <v>6753</v>
      </c>
      <c r="H101" s="28">
        <v>-2.4899999999999999E-2</v>
      </c>
      <c r="I101" s="28">
        <v>47770.385999999999</v>
      </c>
      <c r="J101" s="28" t="s">
        <v>1043</v>
      </c>
      <c r="K101" s="28" t="s">
        <v>172</v>
      </c>
      <c r="L101" s="28" t="s">
        <v>49</v>
      </c>
      <c r="O101" s="28" t="s">
        <v>1084</v>
      </c>
    </row>
    <row r="102" spans="1:15" x14ac:dyDescent="0.2">
      <c r="A102" s="110" t="str">
        <f t="shared" si="4"/>
        <v>Peter H</v>
      </c>
      <c r="B102" s="9" t="str">
        <f t="shared" si="5"/>
        <v>I</v>
      </c>
      <c r="C102" s="110">
        <f t="shared" si="6"/>
        <v>47812.358999999997</v>
      </c>
      <c r="D102" s="28" t="str">
        <f t="shared" si="7"/>
        <v>vis</v>
      </c>
      <c r="E102" s="128">
        <f>VLOOKUP(C102,Active!C$21:E$930,3,FALSE)</f>
        <v>6825.0383544812084</v>
      </c>
      <c r="G102" s="28">
        <v>6825</v>
      </c>
      <c r="H102" s="28">
        <v>-8.0999999999999996E-3</v>
      </c>
      <c r="I102" s="28">
        <v>47812.358999999997</v>
      </c>
      <c r="J102" s="28" t="s">
        <v>1043</v>
      </c>
      <c r="K102" s="28" t="s">
        <v>172</v>
      </c>
      <c r="L102" s="28" t="s">
        <v>49</v>
      </c>
      <c r="O102" s="28" t="s">
        <v>1087</v>
      </c>
    </row>
    <row r="103" spans="1:15" x14ac:dyDescent="0.2">
      <c r="A103" s="110" t="str">
        <f t="shared" si="4"/>
        <v>Peter H</v>
      </c>
      <c r="B103" s="9" t="str">
        <f t="shared" si="5"/>
        <v>II</v>
      </c>
      <c r="C103" s="110">
        <f t="shared" si="6"/>
        <v>47838.294000000002</v>
      </c>
      <c r="D103" s="28" t="str">
        <f t="shared" si="7"/>
        <v>vis</v>
      </c>
      <c r="E103" s="128">
        <f>VLOOKUP(C103,Active!C$21:E$930,3,FALSE)</f>
        <v>6869.5449974430412</v>
      </c>
      <c r="G103" s="28">
        <v>6869</v>
      </c>
      <c r="H103" s="28">
        <v>-4.0000000000000001E-3</v>
      </c>
      <c r="I103" s="28">
        <v>47838.294000000002</v>
      </c>
      <c r="J103" s="28" t="s">
        <v>25</v>
      </c>
      <c r="K103" s="28" t="s">
        <v>172</v>
      </c>
      <c r="L103" s="28" t="s">
        <v>49</v>
      </c>
      <c r="O103" s="28" t="s">
        <v>1088</v>
      </c>
    </row>
    <row r="104" spans="1:15" x14ac:dyDescent="0.2">
      <c r="A104" s="110" t="str">
        <f t="shared" si="4"/>
        <v>Peter H</v>
      </c>
      <c r="B104" s="9" t="str">
        <f t="shared" si="5"/>
        <v>I</v>
      </c>
      <c r="C104" s="110">
        <f t="shared" si="6"/>
        <v>48084.489000000001</v>
      </c>
      <c r="D104" s="28" t="str">
        <f t="shared" si="7"/>
        <v>vis</v>
      </c>
      <c r="E104" s="128">
        <f>VLOOKUP(C104,Active!C$21:E$930,3,FALSE)</f>
        <v>7292.0363397984001</v>
      </c>
      <c r="G104" s="28">
        <v>7292</v>
      </c>
      <c r="H104" s="28">
        <v>-1.0699999999999999E-2</v>
      </c>
      <c r="I104" s="28">
        <v>48084.489000000001</v>
      </c>
      <c r="J104" s="28" t="s">
        <v>1043</v>
      </c>
      <c r="K104" s="28" t="s">
        <v>172</v>
      </c>
      <c r="L104" s="28" t="s">
        <v>49</v>
      </c>
      <c r="O104" s="28" t="s">
        <v>1089</v>
      </c>
    </row>
    <row r="105" spans="1:15" x14ac:dyDescent="0.2">
      <c r="A105" s="110" t="str">
        <f t="shared" si="4"/>
        <v>Peter H</v>
      </c>
      <c r="B105" s="9" t="str">
        <f t="shared" si="5"/>
        <v>II</v>
      </c>
      <c r="C105" s="110">
        <f t="shared" si="6"/>
        <v>48089.436000000002</v>
      </c>
      <c r="D105" s="28" t="str">
        <f t="shared" si="7"/>
        <v>vis</v>
      </c>
      <c r="E105" s="128">
        <f>VLOOKUP(C105,Active!C$21:E$930,3,FALSE)</f>
        <v>7300.5258081898464</v>
      </c>
      <c r="G105" s="28">
        <v>7300</v>
      </c>
      <c r="H105" s="28">
        <v>-1.6500000000000001E-2</v>
      </c>
      <c r="I105" s="28">
        <v>48089.436000000002</v>
      </c>
      <c r="J105" s="28" t="s">
        <v>25</v>
      </c>
      <c r="K105" s="28" t="s">
        <v>172</v>
      </c>
      <c r="L105" s="28" t="s">
        <v>49</v>
      </c>
      <c r="O105" s="28" t="s">
        <v>1089</v>
      </c>
    </row>
    <row r="106" spans="1:15" x14ac:dyDescent="0.2">
      <c r="A106" s="110" t="str">
        <f t="shared" si="4"/>
        <v>Peter H</v>
      </c>
      <c r="B106" s="9" t="str">
        <f t="shared" si="5"/>
        <v>I</v>
      </c>
      <c r="C106" s="110">
        <f t="shared" si="6"/>
        <v>48091.483</v>
      </c>
      <c r="D106" s="28" t="str">
        <f t="shared" si="7"/>
        <v>vis</v>
      </c>
      <c r="E106" s="128">
        <f>VLOOKUP(C106,Active!C$21:E$930,3,FALSE)</f>
        <v>7304.0386324868505</v>
      </c>
      <c r="G106" s="28">
        <v>7304</v>
      </c>
      <c r="H106" s="28">
        <v>-9.4000000000000004E-3</v>
      </c>
      <c r="I106" s="28">
        <v>48091.483</v>
      </c>
      <c r="J106" s="28" t="s">
        <v>1043</v>
      </c>
      <c r="K106" s="28" t="s">
        <v>172</v>
      </c>
      <c r="L106" s="28" t="s">
        <v>49</v>
      </c>
      <c r="O106" s="28" t="s">
        <v>1089</v>
      </c>
    </row>
    <row r="107" spans="1:15" x14ac:dyDescent="0.2">
      <c r="A107" s="110" t="str">
        <f t="shared" si="4"/>
        <v>Peter H</v>
      </c>
      <c r="B107" s="9" t="str">
        <f t="shared" si="5"/>
        <v>I</v>
      </c>
      <c r="C107" s="110">
        <f t="shared" si="6"/>
        <v>48108.387000000002</v>
      </c>
      <c r="D107" s="28" t="str">
        <f t="shared" si="7"/>
        <v>vis</v>
      </c>
      <c r="E107" s="128">
        <f>VLOOKUP(C107,Active!C$21:E$930,3,FALSE)</f>
        <v>7333.0473193049247</v>
      </c>
      <c r="G107" s="28">
        <v>7333</v>
      </c>
      <c r="H107" s="28">
        <v>-4.4000000000000003E-3</v>
      </c>
      <c r="I107" s="28">
        <v>48108.387000000002</v>
      </c>
      <c r="J107" s="28" t="s">
        <v>1043</v>
      </c>
      <c r="K107" s="28" t="s">
        <v>172</v>
      </c>
      <c r="L107" s="28" t="s">
        <v>49</v>
      </c>
      <c r="O107" s="28" t="s">
        <v>1089</v>
      </c>
    </row>
    <row r="108" spans="1:15" x14ac:dyDescent="0.2">
      <c r="A108" s="110" t="str">
        <f t="shared" si="4"/>
        <v>Peter H</v>
      </c>
      <c r="B108" s="9" t="str">
        <f t="shared" si="5"/>
        <v>I</v>
      </c>
      <c r="C108" s="110">
        <f t="shared" si="6"/>
        <v>48115.37</v>
      </c>
      <c r="D108" s="28" t="str">
        <f t="shared" si="7"/>
        <v>vis</v>
      </c>
      <c r="E108" s="128">
        <f>VLOOKUP(C108,Active!C$21:E$930,3,FALSE)</f>
        <v>7345.0307350675021</v>
      </c>
      <c r="G108" s="28">
        <v>7345</v>
      </c>
      <c r="H108" s="28">
        <v>-1.41E-2</v>
      </c>
      <c r="I108" s="28">
        <v>48115.37</v>
      </c>
      <c r="J108" s="28" t="s">
        <v>1043</v>
      </c>
      <c r="K108" s="28" t="s">
        <v>172</v>
      </c>
      <c r="L108" s="28" t="s">
        <v>49</v>
      </c>
      <c r="O108" s="28" t="s">
        <v>1089</v>
      </c>
    </row>
    <row r="109" spans="1:15" x14ac:dyDescent="0.2">
      <c r="A109" s="110" t="str">
        <f t="shared" si="4"/>
        <v>Peter H</v>
      </c>
      <c r="B109" s="9" t="str">
        <f t="shared" si="5"/>
        <v>I</v>
      </c>
      <c r="C109" s="110">
        <f t="shared" si="6"/>
        <v>48175.377999999997</v>
      </c>
      <c r="D109" s="28" t="str">
        <f t="shared" si="7"/>
        <v>vis</v>
      </c>
      <c r="E109" s="128">
        <f>VLOOKUP(C109,Active!C$21:E$930,3,FALSE)</f>
        <v>7448.00951397064</v>
      </c>
      <c r="G109" s="28">
        <v>7448</v>
      </c>
      <c r="H109" s="28">
        <v>-2.6800000000000001E-2</v>
      </c>
      <c r="I109" s="28">
        <v>48175.377999999997</v>
      </c>
      <c r="J109" s="28" t="s">
        <v>1043</v>
      </c>
      <c r="K109" s="28" t="s">
        <v>172</v>
      </c>
      <c r="L109" s="28" t="s">
        <v>49</v>
      </c>
      <c r="O109" s="28" t="s">
        <v>1089</v>
      </c>
    </row>
    <row r="110" spans="1:15" x14ac:dyDescent="0.2">
      <c r="A110" s="110" t="str">
        <f t="shared" si="4"/>
        <v>Peter H</v>
      </c>
      <c r="B110" s="9" t="str">
        <f t="shared" si="5"/>
        <v>I</v>
      </c>
      <c r="C110" s="110">
        <f t="shared" si="6"/>
        <v>48189.377999999997</v>
      </c>
      <c r="D110" s="28" t="str">
        <f t="shared" si="7"/>
        <v>vis</v>
      </c>
      <c r="E110" s="128">
        <f>VLOOKUP(C110,Active!C$21:E$930,3,FALSE)</f>
        <v>7472.0346923575889</v>
      </c>
      <c r="G110" s="28">
        <v>7472</v>
      </c>
      <c r="H110" s="28">
        <v>-1.2200000000000001E-2</v>
      </c>
      <c r="I110" s="28">
        <v>48189.377999999997</v>
      </c>
      <c r="J110" s="28" t="s">
        <v>1043</v>
      </c>
      <c r="K110" s="28" t="s">
        <v>172</v>
      </c>
      <c r="L110" s="28" t="s">
        <v>49</v>
      </c>
      <c r="O110" s="28" t="s">
        <v>1089</v>
      </c>
    </row>
    <row r="111" spans="1:15" x14ac:dyDescent="0.2">
      <c r="A111" s="110" t="str">
        <f t="shared" si="4"/>
        <v>DiVittorio</v>
      </c>
      <c r="B111" s="9" t="str">
        <f t="shared" si="5"/>
        <v>I</v>
      </c>
      <c r="C111" s="110">
        <f t="shared" si="6"/>
        <v>48439.946000000004</v>
      </c>
      <c r="D111" s="28" t="str">
        <f t="shared" si="7"/>
        <v>pe</v>
      </c>
      <c r="E111" s="128">
        <f>VLOOKUP(C111,Active!C$21:E$930,3,FALSE)</f>
        <v>7902.0304707905407</v>
      </c>
      <c r="G111" s="28">
        <v>7902</v>
      </c>
      <c r="H111" s="28">
        <v>-1.5900000000000001E-2</v>
      </c>
      <c r="I111" s="28">
        <v>48439.946000000004</v>
      </c>
      <c r="J111" s="28" t="s">
        <v>1043</v>
      </c>
      <c r="K111" s="28" t="s">
        <v>171</v>
      </c>
      <c r="L111" s="28" t="s">
        <v>1090</v>
      </c>
      <c r="N111" s="28" t="s">
        <v>1056</v>
      </c>
    </row>
    <row r="112" spans="1:15" x14ac:dyDescent="0.2">
      <c r="A112" s="110" t="str">
        <f t="shared" si="4"/>
        <v>Hipparcos</v>
      </c>
      <c r="B112" s="9" t="str">
        <f t="shared" si="5"/>
        <v>I</v>
      </c>
      <c r="C112" s="110">
        <f t="shared" si="6"/>
        <v>48500.542000000001</v>
      </c>
      <c r="D112" s="28" t="str">
        <f t="shared" si="7"/>
        <v>V</v>
      </c>
      <c r="E112" s="128">
        <f>VLOOKUP(C112,Active!C$21:E$930,3,FALSE)</f>
        <v>8006.0183071859365</v>
      </c>
      <c r="G112" s="28">
        <v>8006</v>
      </c>
      <c r="H112" s="28">
        <v>-2.3400000000000001E-2</v>
      </c>
      <c r="I112" s="28">
        <v>48500.542000000001</v>
      </c>
      <c r="J112" s="28" t="s">
        <v>1043</v>
      </c>
      <c r="K112" s="28" t="s">
        <v>156</v>
      </c>
      <c r="L112" s="28" t="s">
        <v>1091</v>
      </c>
      <c r="N112" s="28" t="s">
        <v>1092</v>
      </c>
    </row>
    <row r="113" spans="1:15" x14ac:dyDescent="0.2">
      <c r="A113" s="110" t="str">
        <f t="shared" si="4"/>
        <v>Peter H</v>
      </c>
      <c r="B113" s="9" t="str">
        <f t="shared" si="5"/>
        <v>I</v>
      </c>
      <c r="C113" s="110">
        <f t="shared" si="6"/>
        <v>48862.421999999999</v>
      </c>
      <c r="D113" s="28" t="str">
        <f t="shared" si="7"/>
        <v>vis</v>
      </c>
      <c r="E113" s="128">
        <f>VLOOKUP(C113,Active!C$21:E$930,3,FALSE)</f>
        <v>8627.034846805167</v>
      </c>
      <c r="G113" s="28">
        <v>8627</v>
      </c>
      <c r="H113" s="28">
        <v>-1.5599999999999999E-2</v>
      </c>
      <c r="I113" s="28">
        <v>48862.421999999999</v>
      </c>
      <c r="J113" s="28" t="s">
        <v>1043</v>
      </c>
      <c r="K113" s="28" t="s">
        <v>172</v>
      </c>
      <c r="L113" s="28" t="s">
        <v>49</v>
      </c>
      <c r="O113" s="28" t="s">
        <v>1093</v>
      </c>
    </row>
    <row r="114" spans="1:15" x14ac:dyDescent="0.2">
      <c r="A114" s="110" t="str">
        <f t="shared" si="4"/>
        <v>Peter H</v>
      </c>
      <c r="B114" s="9" t="str">
        <f t="shared" si="5"/>
        <v>I</v>
      </c>
      <c r="C114" s="110">
        <f t="shared" si="6"/>
        <v>48883.404000000002</v>
      </c>
      <c r="D114" s="28" t="str">
        <f t="shared" si="7"/>
        <v>vis</v>
      </c>
      <c r="E114" s="128">
        <f>VLOOKUP(C114,Active!C$21:E$930,3,FALSE)</f>
        <v>8663.0417248705289</v>
      </c>
      <c r="G114" s="28">
        <v>8663</v>
      </c>
      <c r="H114" s="28">
        <v>-1.17E-2</v>
      </c>
      <c r="I114" s="28">
        <v>48883.404000000002</v>
      </c>
      <c r="J114" s="28" t="s">
        <v>1043</v>
      </c>
      <c r="K114" s="28" t="s">
        <v>172</v>
      </c>
      <c r="L114" s="28" t="s">
        <v>49</v>
      </c>
      <c r="O114" s="28" t="s">
        <v>1093</v>
      </c>
    </row>
    <row r="115" spans="1:15" x14ac:dyDescent="0.2">
      <c r="A115" s="110" t="str">
        <f t="shared" si="4"/>
        <v>Peter H</v>
      </c>
      <c r="B115" s="9" t="str">
        <f t="shared" si="5"/>
        <v>I</v>
      </c>
      <c r="C115" s="110">
        <f t="shared" si="6"/>
        <v>48925.339</v>
      </c>
      <c r="D115" s="28" t="str">
        <f t="shared" si="7"/>
        <v>vis</v>
      </c>
      <c r="E115" s="128">
        <f>VLOOKUP(C115,Active!C$21:E$930,3,FALSE)</f>
        <v>8735.0057145602914</v>
      </c>
      <c r="G115" s="28">
        <v>8735</v>
      </c>
      <c r="H115" s="28">
        <v>-3.2899999999999999E-2</v>
      </c>
      <c r="I115" s="28">
        <v>48925.339</v>
      </c>
      <c r="J115" s="28" t="s">
        <v>1043</v>
      </c>
      <c r="K115" s="28" t="s">
        <v>172</v>
      </c>
      <c r="L115" s="28" t="s">
        <v>49</v>
      </c>
      <c r="O115" s="28" t="s">
        <v>1093</v>
      </c>
    </row>
    <row r="116" spans="1:15" x14ac:dyDescent="0.2">
      <c r="A116" s="110" t="str">
        <f t="shared" si="4"/>
        <v>Baule R</v>
      </c>
      <c r="B116" s="9" t="str">
        <f t="shared" si="5"/>
        <v>I</v>
      </c>
      <c r="C116" s="110">
        <f t="shared" si="6"/>
        <v>49919.476000000002</v>
      </c>
      <c r="D116" s="28" t="str">
        <f t="shared" si="7"/>
        <v>vis</v>
      </c>
      <c r="E116" s="128">
        <f>VLOOKUP(C116,Active!C$21:E$930,3,FALSE)</f>
        <v>10441.028483565069</v>
      </c>
      <c r="G116" s="28">
        <v>10441</v>
      </c>
      <c r="H116" s="28">
        <v>-2.47E-2</v>
      </c>
      <c r="I116" s="28">
        <v>49919.476000000002</v>
      </c>
      <c r="J116" s="28" t="s">
        <v>1043</v>
      </c>
      <c r="K116" s="28" t="s">
        <v>172</v>
      </c>
      <c r="L116" s="28" t="s">
        <v>1094</v>
      </c>
      <c r="O116" s="28" t="s">
        <v>1095</v>
      </c>
    </row>
    <row r="117" spans="1:15" x14ac:dyDescent="0.2">
      <c r="A117" s="110" t="str">
        <f t="shared" si="4"/>
        <v>Paschke Anton</v>
      </c>
      <c r="B117" s="9" t="str">
        <f t="shared" si="5"/>
        <v>I</v>
      </c>
      <c r="C117" s="110">
        <f t="shared" si="6"/>
        <v>51274.906999999999</v>
      </c>
      <c r="D117" s="28" t="str">
        <f t="shared" si="7"/>
        <v>ccd</v>
      </c>
      <c r="E117" s="128" t="e">
        <f>VLOOKUP(C117,Active!C$21:E$930,3,FALSE)</f>
        <v>#N/A</v>
      </c>
      <c r="G117" s="28">
        <v>12767</v>
      </c>
      <c r="H117" s="28">
        <v>-1.21E-2</v>
      </c>
      <c r="I117" s="28">
        <v>51274.906999999999</v>
      </c>
      <c r="J117" s="28" t="s">
        <v>1043</v>
      </c>
      <c r="K117" s="28" t="s">
        <v>1096</v>
      </c>
      <c r="L117" s="28" t="s">
        <v>1097</v>
      </c>
      <c r="N117" s="28" t="s">
        <v>1098</v>
      </c>
    </row>
    <row r="118" spans="1:15" x14ac:dyDescent="0.2">
      <c r="A118" s="110" t="str">
        <f t="shared" si="4"/>
        <v>Agerer Franz</v>
      </c>
      <c r="B118" s="9" t="str">
        <f t="shared" si="5"/>
        <v>II</v>
      </c>
      <c r="C118" s="110">
        <f t="shared" si="6"/>
        <v>51393.487500000003</v>
      </c>
      <c r="D118" s="28" t="str">
        <f t="shared" si="7"/>
        <v>V</v>
      </c>
      <c r="E118" s="128">
        <f>VLOOKUP(C118,Active!C$21:E$930,3,FALSE)</f>
        <v>12970.556285844717</v>
      </c>
      <c r="G118" s="28">
        <v>12970</v>
      </c>
      <c r="H118" s="28">
        <v>-1.5699999999999999E-2</v>
      </c>
      <c r="I118" s="28">
        <v>51393.487500000003</v>
      </c>
      <c r="J118" s="28" t="s">
        <v>25</v>
      </c>
      <c r="K118" s="28" t="s">
        <v>156</v>
      </c>
      <c r="L118" s="28" t="s">
        <v>1099</v>
      </c>
      <c r="N118" s="28" t="s">
        <v>1100</v>
      </c>
    </row>
    <row r="119" spans="1:15" x14ac:dyDescent="0.2">
      <c r="A119" s="110" t="str">
        <f t="shared" si="4"/>
        <v>Nelson Robert</v>
      </c>
      <c r="B119" s="9" t="str">
        <f t="shared" si="5"/>
        <v>I</v>
      </c>
      <c r="C119" s="110">
        <f t="shared" si="6"/>
        <v>51742.833899999998</v>
      </c>
      <c r="D119" s="28" t="str">
        <f t="shared" si="7"/>
        <v>ccd</v>
      </c>
      <c r="E119" s="128" t="e">
        <f>VLOOKUP(C119,Active!C$21:E$930,3,FALSE)</f>
        <v>#N/A</v>
      </c>
      <c r="G119" s="28">
        <v>13570</v>
      </c>
      <c r="H119" s="28">
        <v>-1.34E-2</v>
      </c>
      <c r="I119" s="28">
        <v>51742.833899999998</v>
      </c>
      <c r="J119" s="28" t="s">
        <v>1043</v>
      </c>
      <c r="K119" s="28" t="s">
        <v>1096</v>
      </c>
      <c r="L119" s="28" t="s">
        <v>1101</v>
      </c>
      <c r="N119" s="28" t="s">
        <v>1102</v>
      </c>
    </row>
    <row r="120" spans="1:15" x14ac:dyDescent="0.2">
      <c r="A120" s="110" t="str">
        <f t="shared" si="4"/>
        <v>Sarounova Lenka</v>
      </c>
      <c r="B120" s="9" t="str">
        <f t="shared" si="5"/>
        <v>II</v>
      </c>
      <c r="C120" s="110">
        <f t="shared" si="6"/>
        <v>52471.529600000002</v>
      </c>
      <c r="D120" s="28" t="str">
        <f t="shared" si="7"/>
        <v>R</v>
      </c>
      <c r="E120" s="128">
        <f>VLOOKUP(C120,Active!C$21:E$930,3,FALSE)</f>
        <v>14820.567268783407</v>
      </c>
      <c r="G120" s="28">
        <v>14820</v>
      </c>
      <c r="H120" s="28">
        <v>-1.49E-2</v>
      </c>
      <c r="I120" s="28">
        <v>52471.529600000002</v>
      </c>
      <c r="J120" s="28" t="s">
        <v>25</v>
      </c>
      <c r="K120" s="28" t="s">
        <v>137</v>
      </c>
      <c r="L120" s="28" t="s">
        <v>1103</v>
      </c>
      <c r="N120" s="28" t="s">
        <v>1104</v>
      </c>
    </row>
    <row r="121" spans="1:15" x14ac:dyDescent="0.2">
      <c r="A121" s="110" t="str">
        <f t="shared" si="4"/>
        <v>Kotkova Lenka</v>
      </c>
      <c r="B121" s="9" t="str">
        <f t="shared" si="5"/>
        <v>I</v>
      </c>
      <c r="C121" s="110">
        <f t="shared" si="6"/>
        <v>52727.637799999997</v>
      </c>
      <c r="D121" s="28" t="str">
        <f t="shared" si="7"/>
        <v>R</v>
      </c>
      <c r="E121" s="128">
        <f>VLOOKUP(C121,Active!C$21:E$930,3,FALSE)</f>
        <v>15260.070496737722</v>
      </c>
      <c r="G121" s="28">
        <v>15260</v>
      </c>
      <c r="H121" s="28">
        <v>-1.47E-2</v>
      </c>
      <c r="I121" s="28">
        <v>52727.637799999997</v>
      </c>
      <c r="J121" s="28" t="s">
        <v>1043</v>
      </c>
      <c r="K121" s="28" t="s">
        <v>137</v>
      </c>
      <c r="L121" s="28" t="s">
        <v>1105</v>
      </c>
      <c r="N121" s="28" t="s">
        <v>1106</v>
      </c>
    </row>
    <row r="122" spans="1:15" x14ac:dyDescent="0.2">
      <c r="A122" s="110" t="str">
        <f t="shared" si="4"/>
        <v>Proksch Willi</v>
      </c>
      <c r="B122" s="9" t="str">
        <f t="shared" si="5"/>
        <v>I</v>
      </c>
      <c r="C122" s="110">
        <f t="shared" si="6"/>
        <v>52898.381300000001</v>
      </c>
      <c r="D122" s="28" t="str">
        <f t="shared" si="7"/>
        <v>ccd</v>
      </c>
      <c r="E122" s="128">
        <f>VLOOKUP(C122,Active!C$21:E$930,3,FALSE)</f>
        <v>15553.080714302881</v>
      </c>
      <c r="G122" s="28">
        <v>15553</v>
      </c>
      <c r="H122" s="28">
        <v>-9.5999999999999992E-3</v>
      </c>
      <c r="I122" s="28">
        <v>52898.381300000001</v>
      </c>
      <c r="J122" s="28" t="s">
        <v>1043</v>
      </c>
      <c r="K122" s="28" t="s">
        <v>1096</v>
      </c>
      <c r="L122" s="28" t="s">
        <v>1107</v>
      </c>
      <c r="N122" s="28" t="s">
        <v>1108</v>
      </c>
    </row>
    <row r="123" spans="1:15" x14ac:dyDescent="0.2">
      <c r="A123" s="110" t="str">
        <f t="shared" si="4"/>
        <v>Krajci T</v>
      </c>
      <c r="B123" s="9" t="str">
        <f t="shared" si="5"/>
        <v>I</v>
      </c>
      <c r="C123" s="110">
        <f t="shared" si="6"/>
        <v>52914.113499999999</v>
      </c>
      <c r="D123" s="28" t="str">
        <f t="shared" si="7"/>
        <v>ccd</v>
      </c>
      <c r="E123" s="128">
        <f>VLOOKUP(C123,Active!C$21:E$930,3,FALSE)</f>
        <v>15580.078493689962</v>
      </c>
      <c r="G123" s="28">
        <v>15580</v>
      </c>
      <c r="H123" s="28">
        <v>-1.0999999999999999E-2</v>
      </c>
      <c r="I123" s="28">
        <v>52914.113499999999</v>
      </c>
      <c r="J123" s="28" t="s">
        <v>1043</v>
      </c>
      <c r="K123" s="28" t="s">
        <v>1096</v>
      </c>
      <c r="L123" s="28" t="s">
        <v>1109</v>
      </c>
      <c r="N123" s="28" t="s">
        <v>1110</v>
      </c>
    </row>
    <row r="124" spans="1:15" x14ac:dyDescent="0.2">
      <c r="A124" s="110" t="str">
        <f t="shared" si="4"/>
        <v>Nakajima Kazuhir</v>
      </c>
      <c r="B124" s="9" t="str">
        <f t="shared" si="5"/>
        <v>I</v>
      </c>
      <c r="C124" s="110">
        <f t="shared" si="6"/>
        <v>53200.236799999999</v>
      </c>
      <c r="D124" s="28" t="str">
        <f t="shared" si="7"/>
        <v>V</v>
      </c>
      <c r="E124" s="128">
        <f>VLOOKUP(C124,Active!C$21:E$930,3,FALSE)</f>
        <v>16071.090159630152</v>
      </c>
      <c r="G124" s="28">
        <v>16071</v>
      </c>
      <c r="H124" s="28">
        <v>-5.7000000000000002E-3</v>
      </c>
      <c r="I124" s="28">
        <v>53200.236799999999</v>
      </c>
      <c r="J124" s="28" t="s">
        <v>1043</v>
      </c>
      <c r="K124" s="28" t="s">
        <v>156</v>
      </c>
      <c r="L124" s="28" t="s">
        <v>1111</v>
      </c>
      <c r="M124" s="28" t="s">
        <v>1112</v>
      </c>
    </row>
    <row r="125" spans="1:15" x14ac:dyDescent="0.2">
      <c r="A125" s="110" t="str">
        <f t="shared" si="4"/>
        <v>Zejda Milos</v>
      </c>
      <c r="B125" s="9" t="str">
        <f t="shared" si="5"/>
        <v>II</v>
      </c>
      <c r="C125" s="110">
        <f t="shared" si="6"/>
        <v>53256.4735</v>
      </c>
      <c r="D125" s="28" t="str">
        <f t="shared" si="7"/>
        <v>ccd</v>
      </c>
      <c r="E125" s="128">
        <f>VLOOKUP(C125,Active!C$21:E$930,3,FALSE)</f>
        <v>16167.597070301108</v>
      </c>
      <c r="G125" s="28">
        <v>16167</v>
      </c>
      <c r="H125" s="28">
        <v>-1.6000000000000001E-3</v>
      </c>
      <c r="I125" s="28">
        <v>53256.4735</v>
      </c>
      <c r="J125" s="28" t="s">
        <v>25</v>
      </c>
      <c r="K125" s="28" t="s">
        <v>1096</v>
      </c>
      <c r="L125" s="28" t="s">
        <v>1113</v>
      </c>
      <c r="N125" s="28" t="s">
        <v>1114</v>
      </c>
    </row>
    <row r="126" spans="1:15" x14ac:dyDescent="0.2">
      <c r="A126" s="110" t="str">
        <f t="shared" si="4"/>
        <v>Hesseltine C</v>
      </c>
      <c r="B126" s="9" t="str">
        <f t="shared" si="5"/>
        <v>I</v>
      </c>
      <c r="C126" s="110">
        <f t="shared" si="6"/>
        <v>53259.674299999999</v>
      </c>
      <c r="D126" s="28" t="str">
        <f t="shared" si="7"/>
        <v>ccd</v>
      </c>
      <c r="E126" s="128">
        <f>VLOOKUP(C126,Active!C$21:E$930,3,FALSE)</f>
        <v>16173.089912514031</v>
      </c>
      <c r="G126" s="28">
        <v>16173</v>
      </c>
      <c r="H126" s="28">
        <v>-6.1000000000000004E-3</v>
      </c>
      <c r="I126" s="28">
        <v>53259.674299999999</v>
      </c>
      <c r="J126" s="28" t="s">
        <v>1043</v>
      </c>
      <c r="K126" s="28" t="s">
        <v>1096</v>
      </c>
      <c r="L126" s="28" t="s">
        <v>1115</v>
      </c>
      <c r="N126" s="28" t="s">
        <v>1116</v>
      </c>
    </row>
    <row r="127" spans="1:15" x14ac:dyDescent="0.2">
      <c r="A127" s="110" t="str">
        <f t="shared" si="4"/>
        <v>Lubcke G</v>
      </c>
      <c r="B127" s="9" t="str">
        <f t="shared" si="5"/>
        <v>I</v>
      </c>
      <c r="C127" s="110">
        <f t="shared" si="6"/>
        <v>53283.5671</v>
      </c>
      <c r="D127" s="28" t="str">
        <f t="shared" si="7"/>
        <v>R</v>
      </c>
      <c r="E127" s="128">
        <f>VLOOKUP(C127,Active!C$21:E$930,3,FALSE)</f>
        <v>16214.091968382871</v>
      </c>
      <c r="G127" s="28">
        <v>16214</v>
      </c>
      <c r="H127" s="28">
        <v>-5.0000000000000001E-3</v>
      </c>
      <c r="I127" s="28">
        <v>53283.5671</v>
      </c>
      <c r="J127" s="28" t="s">
        <v>1043</v>
      </c>
      <c r="K127" s="28" t="s">
        <v>137</v>
      </c>
      <c r="L127" s="28" t="s">
        <v>1117</v>
      </c>
      <c r="N127" s="28" t="s">
        <v>1118</v>
      </c>
    </row>
    <row r="128" spans="1:15" x14ac:dyDescent="0.2">
      <c r="A128" s="110" t="str">
        <f t="shared" si="4"/>
        <v>Samolyk G</v>
      </c>
      <c r="B128" s="9" t="str">
        <f t="shared" si="5"/>
        <v>I</v>
      </c>
      <c r="C128" s="110">
        <f t="shared" si="6"/>
        <v>53322.608099999998</v>
      </c>
      <c r="D128" s="28" t="str">
        <f t="shared" si="7"/>
        <v>ccd</v>
      </c>
      <c r="E128" s="128">
        <f>VLOOKUP(C128,Active!C$21:E$930,3,FALSE)</f>
        <v>16281.089610483215</v>
      </c>
      <c r="G128" s="28">
        <v>16281</v>
      </c>
      <c r="H128" s="28">
        <v>-6.6E-3</v>
      </c>
      <c r="I128" s="28">
        <v>53322.608099999998</v>
      </c>
      <c r="J128" s="28" t="s">
        <v>1043</v>
      </c>
      <c r="K128" s="28" t="s">
        <v>1096</v>
      </c>
      <c r="L128" s="28" t="s">
        <v>1119</v>
      </c>
      <c r="N128" s="28" t="s">
        <v>1116</v>
      </c>
    </row>
    <row r="129" spans="1:14" x14ac:dyDescent="0.2">
      <c r="A129" s="110" t="str">
        <f t="shared" si="4"/>
        <v>Agerer Franz</v>
      </c>
      <c r="B129" s="9" t="str">
        <f t="shared" si="5"/>
        <v>II</v>
      </c>
      <c r="C129" s="110">
        <f t="shared" si="6"/>
        <v>53517.523500000003</v>
      </c>
      <c r="D129" s="28" t="e">
        <f t="shared" si="7"/>
        <v>#NAME?</v>
      </c>
      <c r="E129" s="128">
        <f>VLOOKUP(C129,Active!C$21:E$930,3,FALSE)</f>
        <v>16615.580843009197</v>
      </c>
      <c r="G129" s="28">
        <v>16615</v>
      </c>
      <c r="H129" s="28">
        <v>-1.24E-2</v>
      </c>
      <c r="I129" s="28">
        <v>53517.523500000003</v>
      </c>
      <c r="J129" s="28" t="s">
        <v>25</v>
      </c>
      <c r="K129" s="28" t="e">
        <f>-Ir</f>
        <v>#NAME?</v>
      </c>
      <c r="L129" s="28" t="s">
        <v>1099</v>
      </c>
      <c r="N129" s="28" t="s">
        <v>1120</v>
      </c>
    </row>
    <row r="130" spans="1:14" x14ac:dyDescent="0.2">
      <c r="A130" s="110" t="str">
        <f t="shared" si="4"/>
        <v>Pribulla Theodor</v>
      </c>
      <c r="B130" s="9" t="str">
        <f t="shared" si="5"/>
        <v>II</v>
      </c>
      <c r="C130" s="110">
        <f t="shared" si="6"/>
        <v>53520.438900000001</v>
      </c>
      <c r="D130" s="28" t="str">
        <f t="shared" si="7"/>
        <v>VRI</v>
      </c>
      <c r="E130" s="128">
        <f>VLOOKUP(C130,Active!C$21:E$930,3,FALSE)</f>
        <v>16620.583914799859</v>
      </c>
      <c r="G130" s="28">
        <v>16620</v>
      </c>
      <c r="H130" s="28">
        <v>-1.06E-2</v>
      </c>
      <c r="I130" s="28">
        <v>53520.438900000001</v>
      </c>
      <c r="J130" s="28" t="s">
        <v>25</v>
      </c>
      <c r="K130" s="28" t="s">
        <v>1121</v>
      </c>
      <c r="L130" s="28" t="s">
        <v>1122</v>
      </c>
      <c r="M130" s="28" t="s">
        <v>1123</v>
      </c>
    </row>
    <row r="131" spans="1:14" x14ac:dyDescent="0.2">
      <c r="A131" s="110" t="str">
        <f t="shared" si="4"/>
        <v>Locher Kurt</v>
      </c>
      <c r="B131" s="9" t="str">
        <f t="shared" si="5"/>
        <v>I</v>
      </c>
      <c r="C131" s="110">
        <f t="shared" si="6"/>
        <v>53547.54</v>
      </c>
      <c r="D131" s="28" t="str">
        <f t="shared" si="7"/>
        <v>vis</v>
      </c>
      <c r="E131" s="128">
        <f>VLOOKUP(C131,Active!C$21:E$930,3,FALSE)</f>
        <v>16667.091683512899</v>
      </c>
      <c r="G131" s="28">
        <v>16667</v>
      </c>
      <c r="H131" s="28">
        <v>-6.6E-3</v>
      </c>
      <c r="I131" s="28">
        <v>53547.54</v>
      </c>
      <c r="J131" s="28" t="s">
        <v>1043</v>
      </c>
      <c r="K131" s="28" t="s">
        <v>172</v>
      </c>
      <c r="L131" s="28" t="s">
        <v>1124</v>
      </c>
      <c r="N131" s="28" t="s">
        <v>1125</v>
      </c>
    </row>
    <row r="132" spans="1:14" x14ac:dyDescent="0.2">
      <c r="A132" s="110" t="str">
        <f t="shared" si="4"/>
        <v>Pribulla Theo</v>
      </c>
      <c r="B132" s="9" t="str">
        <f t="shared" si="5"/>
        <v>I</v>
      </c>
      <c r="C132" s="110">
        <f t="shared" si="6"/>
        <v>53550.447999999997</v>
      </c>
      <c r="D132" s="28" t="str">
        <f t="shared" si="7"/>
        <v>VRI</v>
      </c>
      <c r="E132" s="128">
        <f>VLOOKUP(C132,Active!C$21:E$930,3,FALSE)</f>
        <v>16672.082056280695</v>
      </c>
      <c r="G132" s="28">
        <v>16672</v>
      </c>
      <c r="H132" s="28">
        <v>-1.2200000000000001E-2</v>
      </c>
      <c r="I132" s="28">
        <v>53550.447999999997</v>
      </c>
      <c r="J132" s="28" t="s">
        <v>1043</v>
      </c>
      <c r="K132" s="28" t="s">
        <v>1121</v>
      </c>
      <c r="L132" s="28" t="s">
        <v>1126</v>
      </c>
      <c r="N132" s="28" t="s">
        <v>1127</v>
      </c>
    </row>
    <row r="133" spans="1:14" x14ac:dyDescent="0.2">
      <c r="A133" s="110" t="str">
        <f t="shared" si="4"/>
        <v>Samolyk G</v>
      </c>
      <c r="B133" s="9" t="str">
        <f t="shared" si="5"/>
        <v>I</v>
      </c>
      <c r="C133" s="110">
        <f t="shared" si="6"/>
        <v>53562.684099999999</v>
      </c>
      <c r="D133" s="28" t="str">
        <f t="shared" si="7"/>
        <v>ccd</v>
      </c>
      <c r="E133" s="128">
        <f>VLOOKUP(C133,Active!C$21:E$930,3,FALSE)</f>
        <v>16693.080233799308</v>
      </c>
      <c r="G133" s="28">
        <v>16693</v>
      </c>
      <c r="H133" s="28">
        <v>-1.3299999999999999E-2</v>
      </c>
      <c r="I133" s="28">
        <v>53562.684099999999</v>
      </c>
      <c r="J133" s="28" t="s">
        <v>1043</v>
      </c>
      <c r="K133" s="28" t="s">
        <v>1096</v>
      </c>
      <c r="L133" s="28" t="s">
        <v>1119</v>
      </c>
      <c r="N133" s="28" t="s">
        <v>1116</v>
      </c>
    </row>
    <row r="134" spans="1:14" x14ac:dyDescent="0.2">
      <c r="A134" s="110" t="str">
        <f t="shared" si="4"/>
        <v>Agerer Franz</v>
      </c>
      <c r="B134" s="9" t="str">
        <f t="shared" si="5"/>
        <v>I</v>
      </c>
      <c r="C134" s="110">
        <f t="shared" si="6"/>
        <v>53578.419900000001</v>
      </c>
      <c r="D134" s="28" t="e">
        <f t="shared" si="7"/>
        <v>#NAME?</v>
      </c>
      <c r="E134" s="128">
        <f>VLOOKUP(C134,Active!C$21:E$930,3,FALSE)</f>
        <v>16720.084191089409</v>
      </c>
      <c r="G134" s="28">
        <v>16720</v>
      </c>
      <c r="H134" s="28">
        <v>-1.11E-2</v>
      </c>
      <c r="I134" s="28">
        <v>53578.419900000001</v>
      </c>
      <c r="J134" s="28" t="s">
        <v>1043</v>
      </c>
      <c r="K134" s="28" t="e">
        <f>-Ir</f>
        <v>#NAME?</v>
      </c>
      <c r="L134" s="28" t="s">
        <v>1099</v>
      </c>
      <c r="N134" s="28" t="s">
        <v>1120</v>
      </c>
    </row>
    <row r="135" spans="1:14" x14ac:dyDescent="0.2">
      <c r="A135" s="110" t="str">
        <f t="shared" si="4"/>
        <v>Pribulla Theo</v>
      </c>
      <c r="B135" s="9" t="str">
        <f t="shared" si="5"/>
        <v>II</v>
      </c>
      <c r="C135" s="110">
        <f t="shared" si="6"/>
        <v>53584.537499999999</v>
      </c>
      <c r="D135" s="28" t="str">
        <f t="shared" si="7"/>
        <v>VRI</v>
      </c>
      <c r="E135" s="128">
        <f>VLOOKUP(C135,Active!C$21:E$930,3,FALSE)</f>
        <v>16730.582507610834</v>
      </c>
      <c r="G135" s="28">
        <v>16730</v>
      </c>
      <c r="H135" s="28">
        <v>-1.17E-2</v>
      </c>
      <c r="I135" s="28">
        <v>53584.537499999999</v>
      </c>
      <c r="J135" s="28" t="s">
        <v>25</v>
      </c>
      <c r="K135" s="28" t="s">
        <v>1121</v>
      </c>
      <c r="L135" s="28" t="s">
        <v>1126</v>
      </c>
      <c r="N135" s="28" t="s">
        <v>1127</v>
      </c>
    </row>
    <row r="136" spans="1:14" x14ac:dyDescent="0.2">
      <c r="A136" s="110" t="str">
        <f t="shared" si="4"/>
        <v>Agerer Franz</v>
      </c>
      <c r="B136" s="9" t="str">
        <f t="shared" si="5"/>
        <v>I</v>
      </c>
      <c r="C136" s="110">
        <f t="shared" si="6"/>
        <v>53613.3802</v>
      </c>
      <c r="D136" s="28" t="e">
        <f t="shared" si="7"/>
        <v>#NAME?</v>
      </c>
      <c r="E136" s="128">
        <f>VLOOKUP(C136,Active!C$21:E$930,3,FALSE)</f>
        <v>16780.079008515215</v>
      </c>
      <c r="G136" s="28">
        <v>16780</v>
      </c>
      <c r="H136" s="28">
        <v>-1.43E-2</v>
      </c>
      <c r="I136" s="28">
        <v>53613.3802</v>
      </c>
      <c r="J136" s="28" t="s">
        <v>1043</v>
      </c>
      <c r="K136" s="28" t="e">
        <f>-Ir</f>
        <v>#NAME?</v>
      </c>
      <c r="L136" s="28" t="s">
        <v>1099</v>
      </c>
      <c r="N136" s="28" t="s">
        <v>1120</v>
      </c>
    </row>
    <row r="137" spans="1:14" x14ac:dyDescent="0.2">
      <c r="A137" s="110" t="str">
        <f t="shared" si="4"/>
        <v>Pribulla Theo</v>
      </c>
      <c r="B137" s="9" t="str">
        <f t="shared" si="5"/>
        <v>I</v>
      </c>
      <c r="C137" s="110">
        <f t="shared" si="6"/>
        <v>53617.460500000001</v>
      </c>
      <c r="D137" s="28" t="str">
        <f t="shared" si="7"/>
        <v>VRI</v>
      </c>
      <c r="E137" s="128">
        <f>VLOOKUP(C137,Active!C$21:E$930,3,FALSE)</f>
        <v>16787.081146756092</v>
      </c>
      <c r="G137" s="28">
        <v>16787</v>
      </c>
      <c r="H137" s="28">
        <v>-1.3100000000000001E-2</v>
      </c>
      <c r="I137" s="28">
        <v>53617.460500000001</v>
      </c>
      <c r="J137" s="28" t="s">
        <v>1043</v>
      </c>
      <c r="K137" s="28" t="s">
        <v>1121</v>
      </c>
      <c r="L137" s="28" t="s">
        <v>1126</v>
      </c>
      <c r="N137" s="28" t="s">
        <v>1127</v>
      </c>
    </row>
    <row r="138" spans="1:14" x14ac:dyDescent="0.2">
      <c r="A138" s="110" t="str">
        <f t="shared" si="4"/>
        <v>Pribulla Theo</v>
      </c>
      <c r="B138" s="9" t="str">
        <f t="shared" si="5"/>
        <v>I</v>
      </c>
      <c r="C138" s="110">
        <f t="shared" si="6"/>
        <v>53620.374000000003</v>
      </c>
      <c r="D138" s="28" t="str">
        <f t="shared" si="7"/>
        <v>VRI</v>
      </c>
      <c r="E138" s="128">
        <f>VLOOKUP(C138,Active!C$21:E$930,3,FALSE)</f>
        <v>16792.080957986836</v>
      </c>
      <c r="G138" s="28">
        <v>16792</v>
      </c>
      <c r="H138" s="28">
        <v>-1.32E-2</v>
      </c>
      <c r="I138" s="28">
        <v>53620.374000000003</v>
      </c>
      <c r="J138" s="28" t="s">
        <v>1043</v>
      </c>
      <c r="K138" s="28" t="s">
        <v>1121</v>
      </c>
      <c r="L138" s="28" t="s">
        <v>1126</v>
      </c>
      <c r="N138" s="28" t="s">
        <v>1127</v>
      </c>
    </row>
    <row r="139" spans="1:14" x14ac:dyDescent="0.2">
      <c r="A139" s="110" t="str">
        <f t="shared" ref="A139:A147" si="8">L139</f>
        <v>Pribulla Theo</v>
      </c>
      <c r="B139" s="9" t="str">
        <f t="shared" ref="B139:B147" si="9">IF(J139="s","II","I")</f>
        <v>I</v>
      </c>
      <c r="C139" s="110">
        <f t="shared" ref="C139:C147" si="10">I139</f>
        <v>53651.258399999999</v>
      </c>
      <c r="D139" s="28" t="str">
        <f t="shared" ref="D139:D147" si="11">K139</f>
        <v>VRI</v>
      </c>
      <c r="E139" s="128">
        <f>VLOOKUP(C139,Active!C$21:E$930,3,FALSE)</f>
        <v>16845.081187942109</v>
      </c>
      <c r="G139" s="28">
        <v>16845</v>
      </c>
      <c r="H139" s="28">
        <v>-1.32E-2</v>
      </c>
      <c r="I139" s="28">
        <v>53651.258399999999</v>
      </c>
      <c r="J139" s="28" t="s">
        <v>1043</v>
      </c>
      <c r="K139" s="28" t="s">
        <v>1121</v>
      </c>
      <c r="L139" s="28" t="s">
        <v>1126</v>
      </c>
      <c r="N139" s="28" t="s">
        <v>1127</v>
      </c>
    </row>
    <row r="140" spans="1:14" x14ac:dyDescent="0.2">
      <c r="A140" s="110" t="str">
        <f t="shared" si="8"/>
        <v>Pribulla Theo</v>
      </c>
      <c r="B140" s="9" t="str">
        <f t="shared" si="9"/>
        <v>II</v>
      </c>
      <c r="C140" s="110">
        <f t="shared" si="10"/>
        <v>53653.299700000003</v>
      </c>
      <c r="D140" s="28" t="str">
        <f t="shared" si="11"/>
        <v>VRI</v>
      </c>
      <c r="E140" s="128">
        <f>VLOOKUP(C140,Active!C$21:E$930,3,FALSE)</f>
        <v>16848.584230559351</v>
      </c>
      <c r="G140" s="28">
        <v>16848</v>
      </c>
      <c r="H140" s="28">
        <v>-1.11E-2</v>
      </c>
      <c r="I140" s="28">
        <v>53653.299700000003</v>
      </c>
      <c r="J140" s="28" t="s">
        <v>25</v>
      </c>
      <c r="K140" s="28" t="s">
        <v>1121</v>
      </c>
      <c r="L140" s="28" t="s">
        <v>1126</v>
      </c>
      <c r="N140" s="28" t="s">
        <v>1127</v>
      </c>
    </row>
    <row r="141" spans="1:14" x14ac:dyDescent="0.2">
      <c r="A141" s="110" t="str">
        <f t="shared" si="8"/>
        <v>Raetz Manfred</v>
      </c>
      <c r="B141" s="9" t="str">
        <f t="shared" si="9"/>
        <v>I</v>
      </c>
      <c r="C141" s="110">
        <f t="shared" si="10"/>
        <v>53655.337699999996</v>
      </c>
      <c r="D141" s="28" t="e">
        <f t="shared" si="11"/>
        <v>#NAME?</v>
      </c>
      <c r="E141" s="128">
        <f>VLOOKUP(C141,Active!C$21:E$930,3,FALSE)</f>
        <v>16852.081610098809</v>
      </c>
      <c r="G141" s="28">
        <v>16852</v>
      </c>
      <c r="H141" s="28">
        <v>-1.2999999999999999E-2</v>
      </c>
      <c r="I141" s="28">
        <v>53655.337699999996</v>
      </c>
      <c r="J141" s="28" t="s">
        <v>1043</v>
      </c>
      <c r="K141" s="28" t="e">
        <f>-Ir</f>
        <v>#NAME?</v>
      </c>
      <c r="L141" s="28" t="s">
        <v>1128</v>
      </c>
      <c r="N141" s="28" t="s">
        <v>1120</v>
      </c>
    </row>
    <row r="142" spans="1:14" x14ac:dyDescent="0.2">
      <c r="A142" s="110" t="str">
        <f t="shared" si="8"/>
        <v>Frank Peter</v>
      </c>
      <c r="B142" s="9" t="str">
        <f t="shared" si="9"/>
        <v>II</v>
      </c>
      <c r="C142" s="110">
        <f t="shared" si="10"/>
        <v>53661.459900000002</v>
      </c>
      <c r="D142" s="28" t="e">
        <f t="shared" si="11"/>
        <v>#NAME?</v>
      </c>
      <c r="E142" s="128">
        <f>VLOOKUP(C142,Active!C$21:E$930,3,FALSE)</f>
        <v>16862.587820607434</v>
      </c>
      <c r="G142" s="28">
        <v>16862</v>
      </c>
      <c r="H142" s="28">
        <v>-8.9999999999999993E-3</v>
      </c>
      <c r="I142" s="28">
        <v>53661.459900000002</v>
      </c>
      <c r="J142" s="28" t="s">
        <v>25</v>
      </c>
      <c r="K142" s="28" t="e">
        <f>-Ir</f>
        <v>#NAME?</v>
      </c>
      <c r="L142" s="28" t="s">
        <v>1129</v>
      </c>
      <c r="N142" s="28" t="s">
        <v>1120</v>
      </c>
    </row>
    <row r="143" spans="1:14" x14ac:dyDescent="0.2">
      <c r="A143" s="110" t="str">
        <f t="shared" si="8"/>
        <v>Pribulla Theo</v>
      </c>
      <c r="B143" s="9" t="str">
        <f t="shared" si="9"/>
        <v>II</v>
      </c>
      <c r="C143" s="110">
        <f t="shared" si="10"/>
        <v>53900.375800000002</v>
      </c>
      <c r="D143" s="28" t="str">
        <f t="shared" si="11"/>
        <v>VRI</v>
      </c>
      <c r="E143" s="128">
        <f>VLOOKUP(C143,Active!C$21:E$930,3,FALSE)</f>
        <v>17272.587614677333</v>
      </c>
      <c r="G143" s="28">
        <v>17272</v>
      </c>
      <c r="H143" s="28">
        <v>-1.04E-2</v>
      </c>
      <c r="I143" s="28">
        <v>53900.375800000002</v>
      </c>
      <c r="J143" s="28" t="s">
        <v>25</v>
      </c>
      <c r="K143" s="28" t="s">
        <v>1121</v>
      </c>
      <c r="L143" s="28" t="s">
        <v>1126</v>
      </c>
      <c r="N143" s="28" t="s">
        <v>1127</v>
      </c>
    </row>
    <row r="144" spans="1:14" x14ac:dyDescent="0.2">
      <c r="A144" s="110" t="str">
        <f t="shared" si="8"/>
        <v>Parimucha Stefan</v>
      </c>
      <c r="B144" s="9" t="str">
        <f t="shared" si="9"/>
        <v>I</v>
      </c>
      <c r="C144" s="110">
        <f t="shared" si="10"/>
        <v>53920.479599999999</v>
      </c>
      <c r="D144" s="28" t="str">
        <f t="shared" si="11"/>
        <v>V</v>
      </c>
      <c r="E144" s="128">
        <f>VLOOKUP(C144,Active!C$21:E$930,3,FALSE)</f>
        <v>17307.087427624152</v>
      </c>
      <c r="G144" s="28">
        <v>17307</v>
      </c>
      <c r="H144" s="28">
        <v>-1.0999999999999999E-2</v>
      </c>
      <c r="I144" s="28">
        <v>53920.479599999999</v>
      </c>
      <c r="J144" s="28" t="s">
        <v>1043</v>
      </c>
      <c r="K144" s="28" t="s">
        <v>156</v>
      </c>
      <c r="L144" s="28" t="s">
        <v>1130</v>
      </c>
      <c r="M144" s="28" t="s">
        <v>1131</v>
      </c>
    </row>
    <row r="145" spans="1:15" x14ac:dyDescent="0.2">
      <c r="A145" s="110" t="str">
        <f t="shared" si="8"/>
        <v>Parimucha Stefan</v>
      </c>
      <c r="B145" s="9" t="str">
        <f t="shared" si="9"/>
        <v>I</v>
      </c>
      <c r="C145" s="110">
        <f t="shared" si="10"/>
        <v>53927.471400000002</v>
      </c>
      <c r="D145" s="28" t="str">
        <f t="shared" si="11"/>
        <v>V</v>
      </c>
      <c r="E145" s="128">
        <f>VLOOKUP(C145,Active!C$21:E$930,3,FALSE)</f>
        <v>17319.085944927436</v>
      </c>
      <c r="G145" s="28">
        <v>17319</v>
      </c>
      <c r="H145" s="28">
        <v>-1.1900000000000001E-2</v>
      </c>
      <c r="I145" s="28">
        <v>53927.471400000002</v>
      </c>
      <c r="J145" s="28" t="s">
        <v>1043</v>
      </c>
      <c r="K145" s="28" t="s">
        <v>156</v>
      </c>
      <c r="L145" s="28" t="s">
        <v>1130</v>
      </c>
      <c r="M145" s="28" t="s">
        <v>1131</v>
      </c>
    </row>
    <row r="146" spans="1:15" x14ac:dyDescent="0.2">
      <c r="A146" s="110" t="str">
        <f t="shared" si="8"/>
        <v>Frank P</v>
      </c>
      <c r="B146" s="9" t="str">
        <f t="shared" si="9"/>
        <v>II</v>
      </c>
      <c r="C146" s="110">
        <f t="shared" si="10"/>
        <v>53932.425199999998</v>
      </c>
      <c r="D146" s="28" t="e">
        <f t="shared" si="11"/>
        <v>#NAME?</v>
      </c>
      <c r="E146" s="128">
        <f>VLOOKUP(C146,Active!C$21:E$930,3,FALSE)</f>
        <v>17327.587082691232</v>
      </c>
      <c r="G146" s="28">
        <v>17327</v>
      </c>
      <c r="H146" s="28">
        <v>-1.09E-2</v>
      </c>
      <c r="I146" s="28">
        <v>53932.425199999998</v>
      </c>
      <c r="J146" s="28" t="s">
        <v>25</v>
      </c>
      <c r="K146" s="28" t="e">
        <f>-Ir</f>
        <v>#NAME?</v>
      </c>
      <c r="L146" s="28" t="s">
        <v>1132</v>
      </c>
      <c r="O146" s="28" t="s">
        <v>1133</v>
      </c>
    </row>
    <row r="147" spans="1:15" x14ac:dyDescent="0.2">
      <c r="A147" s="110" t="str">
        <f t="shared" si="8"/>
        <v>Parimucha Stefan</v>
      </c>
      <c r="B147" s="9" t="str">
        <f t="shared" si="9"/>
        <v>I</v>
      </c>
      <c r="C147" s="110">
        <f t="shared" si="10"/>
        <v>53941.458599999998</v>
      </c>
      <c r="D147" s="28" t="str">
        <f t="shared" si="11"/>
        <v>V</v>
      </c>
      <c r="E147" s="128">
        <f>VLOOKUP(C147,Active!C$21:E$930,3,FALSE)</f>
        <v>17343.089157436996</v>
      </c>
      <c r="G147" s="28">
        <v>17343</v>
      </c>
      <c r="H147" s="28">
        <v>-1.01E-2</v>
      </c>
      <c r="I147" s="28">
        <v>53941.458599999998</v>
      </c>
      <c r="J147" s="28" t="s">
        <v>1043</v>
      </c>
      <c r="K147" s="28" t="s">
        <v>156</v>
      </c>
      <c r="L147" s="28" t="s">
        <v>1130</v>
      </c>
      <c r="M147" s="28" t="s">
        <v>1131</v>
      </c>
    </row>
    <row r="148" spans="1:15" x14ac:dyDescent="0.2">
      <c r="A148" s="110" t="str">
        <f t="shared" ref="A148:A192" si="12">L148</f>
        <v>Agerer Franz</v>
      </c>
      <c r="B148" s="9" t="str">
        <f t="shared" ref="B148:B192" si="13">IF(J148="s","II","I")</f>
        <v>II</v>
      </c>
      <c r="C148" s="110">
        <f t="shared" ref="C148:C192" si="14">I148</f>
        <v>53992.448600000003</v>
      </c>
      <c r="D148" s="28" t="e">
        <f t="shared" ref="D148:D192" si="15">K148</f>
        <v>#NAME?</v>
      </c>
      <c r="E148" s="128">
        <f>VLOOKUP(C148,Active!C$21:E$930,3,FALSE)</f>
        <v>17430.592289290616</v>
      </c>
      <c r="G148" s="28">
        <v>17430</v>
      </c>
      <c r="H148" s="28">
        <v>-8.0999999999999996E-3</v>
      </c>
      <c r="I148" s="28">
        <v>53992.448600000003</v>
      </c>
      <c r="J148" s="28" t="s">
        <v>25</v>
      </c>
      <c r="K148" s="28" t="e">
        <f>-Ir</f>
        <v>#NAME?</v>
      </c>
      <c r="L148" s="28" t="s">
        <v>1099</v>
      </c>
      <c r="N148" s="28" t="s">
        <v>1134</v>
      </c>
    </row>
    <row r="149" spans="1:15" x14ac:dyDescent="0.2">
      <c r="A149" s="110" t="str">
        <f t="shared" si="12"/>
        <v>Samolyk G</v>
      </c>
      <c r="B149" s="9" t="str">
        <f t="shared" si="13"/>
        <v>I</v>
      </c>
      <c r="C149" s="110">
        <f t="shared" si="14"/>
        <v>54023.622100000001</v>
      </c>
      <c r="D149" s="28" t="str">
        <f t="shared" si="15"/>
        <v>ccd</v>
      </c>
      <c r="E149" s="128">
        <f>VLOOKUP(C149,Active!C$21:E$930,3,FALSE)</f>
        <v>17484.088639179579</v>
      </c>
      <c r="G149" s="28">
        <v>17484</v>
      </c>
      <c r="H149" s="28">
        <v>-1.0800000000000001E-2</v>
      </c>
      <c r="I149" s="28">
        <v>54023.622100000001</v>
      </c>
      <c r="J149" s="28" t="s">
        <v>1043</v>
      </c>
      <c r="K149" s="28" t="s">
        <v>1096</v>
      </c>
      <c r="L149" s="28" t="s">
        <v>1119</v>
      </c>
      <c r="N149" s="28" t="s">
        <v>1116</v>
      </c>
    </row>
    <row r="150" spans="1:15" x14ac:dyDescent="0.2">
      <c r="A150" s="110" t="str">
        <f t="shared" si="12"/>
        <v>Samolyk G</v>
      </c>
      <c r="B150" s="9" t="str">
        <f t="shared" si="13"/>
        <v>I</v>
      </c>
      <c r="C150" s="110">
        <f t="shared" si="14"/>
        <v>54211.846700000002</v>
      </c>
      <c r="D150" s="28" t="str">
        <f t="shared" si="15"/>
        <v>ccd</v>
      </c>
      <c r="E150" s="128">
        <f>VLOOKUP(C150,Active!C$21:E$930,3,FALSE)</f>
        <v>17807.097895737599</v>
      </c>
      <c r="G150" s="28">
        <v>17807</v>
      </c>
      <c r="H150" s="28">
        <v>-6.4000000000000003E-3</v>
      </c>
      <c r="I150" s="28">
        <v>54211.846700000002</v>
      </c>
      <c r="J150" s="28" t="s">
        <v>1043</v>
      </c>
      <c r="K150" s="28" t="s">
        <v>1096</v>
      </c>
      <c r="L150" s="28" t="s">
        <v>1119</v>
      </c>
      <c r="N150" s="28" t="s">
        <v>1116</v>
      </c>
    </row>
    <row r="151" spans="1:15" x14ac:dyDescent="0.2">
      <c r="A151" s="110" t="str">
        <f t="shared" si="12"/>
        <v>Bialozynski J</v>
      </c>
      <c r="B151" s="9" t="str">
        <f t="shared" si="13"/>
        <v>I</v>
      </c>
      <c r="C151" s="110">
        <f t="shared" si="14"/>
        <v>54239.818399999996</v>
      </c>
      <c r="D151" s="28" t="str">
        <f t="shared" si="15"/>
        <v>ccd</v>
      </c>
      <c r="E151" s="128">
        <f>VLOOKUP(C151,Active!C$21:E$930,3,FALSE)</f>
        <v>17855.099687329461</v>
      </c>
      <c r="G151" s="28">
        <v>17855</v>
      </c>
      <c r="H151" s="28">
        <v>-5.4999999999999997E-3</v>
      </c>
      <c r="I151" s="28">
        <v>54239.818399999996</v>
      </c>
      <c r="J151" s="28" t="s">
        <v>1043</v>
      </c>
      <c r="K151" s="28" t="s">
        <v>1096</v>
      </c>
      <c r="L151" s="28" t="s">
        <v>1135</v>
      </c>
      <c r="N151" s="28" t="s">
        <v>1116</v>
      </c>
    </row>
    <row r="152" spans="1:15" x14ac:dyDescent="0.2">
      <c r="A152" s="110" t="str">
        <f t="shared" si="12"/>
        <v>Zhu L Y</v>
      </c>
      <c r="B152" s="9" t="str">
        <f t="shared" si="13"/>
        <v>I</v>
      </c>
      <c r="C152" s="110">
        <f t="shared" si="14"/>
        <v>54260.2143</v>
      </c>
      <c r="D152" s="28" t="str">
        <f t="shared" si="15"/>
        <v>V</v>
      </c>
      <c r="E152" s="128">
        <f>VLOOKUP(C152,Active!C$21:E$930,3,FALSE)</f>
        <v>17890.100768462496</v>
      </c>
      <c r="G152" s="28">
        <v>17890</v>
      </c>
      <c r="H152" s="28">
        <v>-5.0000000000000001E-3</v>
      </c>
      <c r="I152" s="28">
        <v>54260.2143</v>
      </c>
      <c r="J152" s="28" t="s">
        <v>1043</v>
      </c>
      <c r="K152" s="28" t="s">
        <v>156</v>
      </c>
      <c r="L152" s="28" t="s">
        <v>1136</v>
      </c>
      <c r="O152" s="28" t="s">
        <v>1137</v>
      </c>
    </row>
    <row r="153" spans="1:15" x14ac:dyDescent="0.2">
      <c r="A153" s="110" t="str">
        <f t="shared" si="12"/>
        <v>Itoh Hiroshi</v>
      </c>
      <c r="B153" s="9" t="str">
        <f t="shared" si="13"/>
        <v>I</v>
      </c>
      <c r="C153" s="110">
        <f t="shared" si="14"/>
        <v>54327.227299999999</v>
      </c>
      <c r="D153" s="28" t="str">
        <f t="shared" si="15"/>
        <v>V</v>
      </c>
      <c r="E153" s="128">
        <f>VLOOKUP(C153,Active!C$21:E$930,3,FALSE)</f>
        <v>18005.100716979967</v>
      </c>
      <c r="G153" s="28">
        <v>18005</v>
      </c>
      <c r="H153" s="28">
        <v>-5.3E-3</v>
      </c>
      <c r="I153" s="28">
        <v>54327.227299999999</v>
      </c>
      <c r="J153" s="28" t="s">
        <v>1043</v>
      </c>
      <c r="K153" s="28" t="s">
        <v>156</v>
      </c>
      <c r="L153" s="28" t="s">
        <v>1138</v>
      </c>
      <c r="N153" s="28" t="s">
        <v>1139</v>
      </c>
    </row>
    <row r="154" spans="1:15" x14ac:dyDescent="0.2">
      <c r="A154" s="110" t="str">
        <f t="shared" si="12"/>
        <v>Raetz Manfred</v>
      </c>
      <c r="B154" s="9" t="str">
        <f t="shared" si="13"/>
        <v>II</v>
      </c>
      <c r="C154" s="110">
        <f t="shared" si="14"/>
        <v>54382.300999999999</v>
      </c>
      <c r="D154" s="28" t="str">
        <f t="shared" si="15"/>
        <v>ccd</v>
      </c>
      <c r="E154" s="128">
        <f>VLOOKUP(C154,Active!C$21:E$930,3,FALSE)</f>
        <v>18099.611821760638</v>
      </c>
      <c r="G154" s="28">
        <v>18099</v>
      </c>
      <c r="H154" s="28">
        <v>1.1999999999999999E-3</v>
      </c>
      <c r="I154" s="28">
        <v>54382.300999999999</v>
      </c>
      <c r="J154" s="28" t="s">
        <v>25</v>
      </c>
      <c r="K154" s="28" t="s">
        <v>1096</v>
      </c>
      <c r="L154" s="28" t="s">
        <v>1128</v>
      </c>
      <c r="N154" s="28" t="s">
        <v>1140</v>
      </c>
    </row>
    <row r="155" spans="1:15" x14ac:dyDescent="0.2">
      <c r="A155" s="110" t="str">
        <f t="shared" si="12"/>
        <v>Bialozynski J</v>
      </c>
      <c r="B155" s="9" t="str">
        <f t="shared" si="13"/>
        <v>I</v>
      </c>
      <c r="C155" s="110">
        <f t="shared" si="14"/>
        <v>54612.764300000003</v>
      </c>
      <c r="D155" s="28" t="str">
        <f t="shared" si="15"/>
        <v>ccd</v>
      </c>
      <c r="E155" s="128">
        <f>VLOOKUP(C155,Active!C$21:E$930,3,FALSE)</f>
        <v>18495.106242771006</v>
      </c>
      <c r="G155" s="28">
        <v>18495</v>
      </c>
      <c r="H155" s="28">
        <v>-3.5999999999999999E-3</v>
      </c>
      <c r="I155" s="28">
        <v>54612.764300000003</v>
      </c>
      <c r="J155" s="28" t="s">
        <v>1043</v>
      </c>
      <c r="K155" s="28" t="s">
        <v>1096</v>
      </c>
      <c r="L155" s="28" t="s">
        <v>1135</v>
      </c>
      <c r="N155" s="28" t="s">
        <v>1141</v>
      </c>
    </row>
    <row r="156" spans="1:15" x14ac:dyDescent="0.2">
      <c r="A156" s="110" t="str">
        <f t="shared" si="12"/>
        <v>Dubovsky Pavol</v>
      </c>
      <c r="B156" s="9" t="str">
        <f t="shared" si="13"/>
        <v>I</v>
      </c>
      <c r="C156" s="110">
        <f t="shared" si="14"/>
        <v>54677.444000000003</v>
      </c>
      <c r="D156" s="28" t="str">
        <f t="shared" si="15"/>
        <v>V</v>
      </c>
      <c r="E156" s="128">
        <f>VLOOKUP(C156,Active!C$21:E$930,3,FALSE)</f>
        <v>18606.102052093462</v>
      </c>
      <c r="G156" s="28">
        <v>18606</v>
      </c>
      <c r="H156" s="28">
        <v>-6.3E-3</v>
      </c>
      <c r="I156" s="28">
        <v>54677.444000000003</v>
      </c>
      <c r="J156" s="28" t="s">
        <v>1043</v>
      </c>
      <c r="K156" s="28" t="s">
        <v>156</v>
      </c>
      <c r="L156" s="28" t="s">
        <v>1142</v>
      </c>
      <c r="N156" s="28" t="s">
        <v>1143</v>
      </c>
    </row>
    <row r="157" spans="1:15" x14ac:dyDescent="0.2">
      <c r="A157" s="110" t="str">
        <f t="shared" si="12"/>
        <v>Dubovsky Pavol</v>
      </c>
      <c r="B157" s="9" t="str">
        <f t="shared" si="13"/>
        <v>II</v>
      </c>
      <c r="C157" s="110">
        <f t="shared" si="14"/>
        <v>54679.4954</v>
      </c>
      <c r="D157" s="28" t="str">
        <f t="shared" si="15"/>
        <v>V</v>
      </c>
      <c r="E157" s="128">
        <f>VLOOKUP(C157,Active!C$21:E$930,3,FALSE)</f>
        <v>18609.622427160812</v>
      </c>
      <c r="G157" s="28">
        <v>18609</v>
      </c>
      <c r="H157" s="28">
        <v>5.8999999999999999E-3</v>
      </c>
      <c r="I157" s="28">
        <v>54679.4954</v>
      </c>
      <c r="J157" s="28" t="s">
        <v>25</v>
      </c>
      <c r="K157" s="28" t="s">
        <v>156</v>
      </c>
      <c r="L157" s="28" t="s">
        <v>1142</v>
      </c>
      <c r="N157" s="28" t="s">
        <v>1143</v>
      </c>
    </row>
    <row r="158" spans="1:15" x14ac:dyDescent="0.2">
      <c r="A158" s="110" t="str">
        <f t="shared" si="12"/>
        <v>Dubovsky Pavol</v>
      </c>
      <c r="B158" s="9" t="str">
        <f t="shared" si="13"/>
        <v>I</v>
      </c>
      <c r="C158" s="110">
        <f t="shared" si="14"/>
        <v>54684.437700000002</v>
      </c>
      <c r="D158" s="28" t="str">
        <f t="shared" si="15"/>
        <v>V</v>
      </c>
      <c r="E158" s="128">
        <f>VLOOKUP(C158,Active!C$21:E$930,3,FALSE)</f>
        <v>18618.103829956661</v>
      </c>
      <c r="G158" s="28">
        <v>18618</v>
      </c>
      <c r="H158" s="28">
        <v>-5.3E-3</v>
      </c>
      <c r="I158" s="28">
        <v>54684.437700000002</v>
      </c>
      <c r="J158" s="28" t="s">
        <v>1043</v>
      </c>
      <c r="K158" s="28" t="s">
        <v>156</v>
      </c>
      <c r="L158" s="28" t="s">
        <v>1142</v>
      </c>
      <c r="N158" s="28" t="s">
        <v>1143</v>
      </c>
    </row>
    <row r="159" spans="1:15" x14ac:dyDescent="0.2">
      <c r="A159" s="110" t="str">
        <f t="shared" si="12"/>
        <v>Menzies K</v>
      </c>
      <c r="B159" s="9" t="str">
        <f t="shared" si="13"/>
        <v>I</v>
      </c>
      <c r="C159" s="110">
        <f t="shared" si="14"/>
        <v>54703.668700000002</v>
      </c>
      <c r="D159" s="28" t="str">
        <f t="shared" si="15"/>
        <v>ccd</v>
      </c>
      <c r="E159" s="128">
        <f>VLOOKUP(C159,Active!C$21:E$930,3,FALSE)</f>
        <v>18651.105844639475</v>
      </c>
      <c r="G159" s="28">
        <v>18651</v>
      </c>
      <c r="H159" s="28">
        <v>-4.3E-3</v>
      </c>
      <c r="I159" s="28">
        <v>54703.668700000002</v>
      </c>
      <c r="J159" s="28" t="s">
        <v>1043</v>
      </c>
      <c r="K159" s="28" t="s">
        <v>1096</v>
      </c>
      <c r="L159" s="28" t="s">
        <v>1144</v>
      </c>
      <c r="N159" s="28" t="s">
        <v>1141</v>
      </c>
    </row>
    <row r="160" spans="1:15" x14ac:dyDescent="0.2">
      <c r="A160" s="110" t="str">
        <f t="shared" si="12"/>
        <v>Parimucha S</v>
      </c>
      <c r="B160" s="9" t="str">
        <f t="shared" si="13"/>
        <v>II</v>
      </c>
      <c r="C160" s="110">
        <f t="shared" si="14"/>
        <v>54947.533600000002</v>
      </c>
      <c r="D160" s="28" t="str">
        <f t="shared" si="15"/>
        <v>V</v>
      </c>
      <c r="E160" s="128">
        <f>VLOOKUP(C160,Active!C$21:E$930,3,FALSE)</f>
        <v>19069.598539269162</v>
      </c>
      <c r="G160" s="28">
        <v>19069</v>
      </c>
      <c r="H160" s="28">
        <v>-9.4000000000000004E-3</v>
      </c>
      <c r="I160" s="28">
        <v>54947.533600000002</v>
      </c>
      <c r="J160" s="28" t="s">
        <v>25</v>
      </c>
      <c r="K160" s="28" t="s">
        <v>156</v>
      </c>
      <c r="L160" s="28" t="s">
        <v>1145</v>
      </c>
      <c r="N160" s="28" t="s">
        <v>1146</v>
      </c>
    </row>
    <row r="161" spans="1:15" x14ac:dyDescent="0.2">
      <c r="A161" s="110" t="str">
        <f t="shared" si="12"/>
        <v>Parimucha S</v>
      </c>
      <c r="B161" s="9" t="str">
        <f t="shared" si="13"/>
        <v>II</v>
      </c>
      <c r="C161" s="110">
        <f t="shared" si="14"/>
        <v>54954.527499999997</v>
      </c>
      <c r="D161" s="28" t="str">
        <f t="shared" si="15"/>
        <v>V</v>
      </c>
      <c r="E161" s="128">
        <f>VLOOKUP(C161,Active!C$21:E$930,3,FALSE)</f>
        <v>19081.600660349188</v>
      </c>
      <c r="G161" s="28">
        <v>19081</v>
      </c>
      <c r="H161" s="28">
        <v>-8.2000000000000007E-3</v>
      </c>
      <c r="I161" s="28">
        <v>54954.527499999997</v>
      </c>
      <c r="J161" s="28" t="s">
        <v>25</v>
      </c>
      <c r="K161" s="28" t="s">
        <v>156</v>
      </c>
      <c r="L161" s="28" t="s">
        <v>1145</v>
      </c>
      <c r="N161" s="28" t="s">
        <v>1146</v>
      </c>
    </row>
    <row r="162" spans="1:15" x14ac:dyDescent="0.2">
      <c r="A162" s="110" t="str">
        <f t="shared" si="12"/>
        <v>Raetz M</v>
      </c>
      <c r="B162" s="9" t="str">
        <f t="shared" si="13"/>
        <v>II</v>
      </c>
      <c r="C162" s="110">
        <f t="shared" si="14"/>
        <v>54968.513200000001</v>
      </c>
      <c r="D162" s="28" t="e">
        <f t="shared" si="15"/>
        <v>#NAME?</v>
      </c>
      <c r="E162" s="128">
        <f>VLOOKUP(C162,Active!C$21:E$930,3,FALSE)</f>
        <v>19105.601298732508</v>
      </c>
      <c r="G162" s="28">
        <v>19105</v>
      </c>
      <c r="H162" s="28">
        <v>-7.9000000000000008E-3</v>
      </c>
      <c r="I162" s="28">
        <v>54968.513200000001</v>
      </c>
      <c r="J162" s="28" t="s">
        <v>25</v>
      </c>
      <c r="K162" s="28" t="e">
        <f>-U-I</f>
        <v>#NAME?</v>
      </c>
      <c r="L162" s="28" t="s">
        <v>1147</v>
      </c>
      <c r="O162" s="28" t="s">
        <v>1148</v>
      </c>
    </row>
    <row r="163" spans="1:15" x14ac:dyDescent="0.2">
      <c r="A163" s="110" t="str">
        <f t="shared" si="12"/>
        <v>Parimucha S</v>
      </c>
      <c r="B163" s="9" t="str">
        <f t="shared" si="13"/>
        <v>I</v>
      </c>
      <c r="C163" s="110">
        <f t="shared" si="14"/>
        <v>54973.465600000003</v>
      </c>
      <c r="D163" s="28" t="str">
        <f t="shared" si="15"/>
        <v>V</v>
      </c>
      <c r="E163" s="128">
        <f>VLOOKUP(C163,Active!C$21:E$930,3,FALSE)</f>
        <v>19114.100033978477</v>
      </c>
      <c r="G163" s="28">
        <v>19114</v>
      </c>
      <c r="H163" s="28">
        <v>-9.1000000000000004E-3</v>
      </c>
      <c r="I163" s="28">
        <v>54973.465600000003</v>
      </c>
      <c r="J163" s="28" t="s">
        <v>1043</v>
      </c>
      <c r="K163" s="28" t="s">
        <v>156</v>
      </c>
      <c r="L163" s="28" t="s">
        <v>1145</v>
      </c>
      <c r="N163" s="28" t="s">
        <v>1146</v>
      </c>
    </row>
    <row r="164" spans="1:15" x14ac:dyDescent="0.2">
      <c r="A164" s="110" t="str">
        <f t="shared" si="12"/>
        <v>Zhu L Y</v>
      </c>
      <c r="B164" s="9" t="str">
        <f t="shared" si="13"/>
        <v>I</v>
      </c>
      <c r="C164" s="110">
        <f t="shared" si="14"/>
        <v>55073.112300000001</v>
      </c>
      <c r="D164" s="28" t="str">
        <f t="shared" si="15"/>
        <v>R</v>
      </c>
      <c r="E164" s="128">
        <f>VLOOKUP(C164,Active!C$21:E$930,3,FALSE)</f>
        <v>19285.102158490674</v>
      </c>
      <c r="G164" s="28">
        <v>19285</v>
      </c>
      <c r="H164" s="28">
        <v>-8.3000000000000001E-3</v>
      </c>
      <c r="I164" s="28">
        <v>55073.112300000001</v>
      </c>
      <c r="J164" s="28" t="s">
        <v>1043</v>
      </c>
      <c r="K164" s="28" t="s">
        <v>137</v>
      </c>
      <c r="L164" s="28" t="s">
        <v>1136</v>
      </c>
      <c r="O164" s="28" t="s">
        <v>1137</v>
      </c>
    </row>
    <row r="165" spans="1:15" x14ac:dyDescent="0.2">
      <c r="A165" s="110" t="str">
        <f t="shared" si="12"/>
        <v>Zhu L Y</v>
      </c>
      <c r="B165" s="9" t="str">
        <f t="shared" si="13"/>
        <v>I</v>
      </c>
      <c r="C165" s="110">
        <f t="shared" si="14"/>
        <v>55080.103199999998</v>
      </c>
      <c r="D165" s="28" t="str">
        <f t="shared" si="15"/>
        <v>R</v>
      </c>
      <c r="E165" s="128">
        <f>VLOOKUP(C165,Active!C$21:E$930,3,FALSE)</f>
        <v>19297.099131318195</v>
      </c>
      <c r="G165" s="28">
        <v>19297</v>
      </c>
      <c r="H165" s="28">
        <v>-1.01E-2</v>
      </c>
      <c r="I165" s="28">
        <v>55080.103199999998</v>
      </c>
      <c r="J165" s="28" t="s">
        <v>1043</v>
      </c>
      <c r="K165" s="28" t="s">
        <v>137</v>
      </c>
      <c r="L165" s="28" t="s">
        <v>1136</v>
      </c>
      <c r="O165" s="28" t="s">
        <v>1137</v>
      </c>
    </row>
    <row r="166" spans="1:15" x14ac:dyDescent="0.2">
      <c r="A166" s="110" t="str">
        <f t="shared" si="12"/>
        <v>Parimucha Stefan</v>
      </c>
      <c r="B166" s="9" t="str">
        <f t="shared" si="13"/>
        <v>II</v>
      </c>
      <c r="C166" s="110">
        <f t="shared" si="14"/>
        <v>55090.303699999997</v>
      </c>
      <c r="D166" s="28" t="str">
        <f t="shared" si="15"/>
        <v>V</v>
      </c>
      <c r="E166" s="128">
        <f>VLOOKUP(C166,Active!C$21:E$930,3,FALSE)</f>
        <v>19314.604047899342</v>
      </c>
      <c r="G166" s="28">
        <v>19314</v>
      </c>
      <c r="H166" s="28">
        <v>-7.0000000000000001E-3</v>
      </c>
      <c r="I166" s="28">
        <v>55090.303699999997</v>
      </c>
      <c r="J166" s="28" t="s">
        <v>25</v>
      </c>
      <c r="K166" s="28" t="s">
        <v>156</v>
      </c>
      <c r="L166" s="28" t="s">
        <v>1130</v>
      </c>
      <c r="M166" s="28" t="s">
        <v>1149</v>
      </c>
    </row>
    <row r="167" spans="1:15" x14ac:dyDescent="0.2">
      <c r="A167" s="110" t="str">
        <f t="shared" si="12"/>
        <v>Agerer Franz</v>
      </c>
      <c r="B167" s="9" t="str">
        <f t="shared" si="13"/>
        <v>I</v>
      </c>
      <c r="C167" s="110">
        <f t="shared" si="14"/>
        <v>55103.413699999997</v>
      </c>
      <c r="D167" s="28" t="e">
        <f t="shared" si="15"/>
        <v>#NAME?</v>
      </c>
      <c r="E167" s="128">
        <f>VLOOKUP(C167,Active!C$21:E$930,3,FALSE)</f>
        <v>19337.10191137455</v>
      </c>
      <c r="G167" s="28">
        <v>19337</v>
      </c>
      <c r="H167" s="28">
        <v>-8.6E-3</v>
      </c>
      <c r="I167" s="28">
        <v>55103.413699999997</v>
      </c>
      <c r="J167" s="28" t="s">
        <v>1043</v>
      </c>
      <c r="K167" s="28" t="e">
        <f>-Ir</f>
        <v>#NAME?</v>
      </c>
      <c r="L167" s="28" t="s">
        <v>1099</v>
      </c>
      <c r="N167" s="28" t="s">
        <v>1150</v>
      </c>
    </row>
    <row r="168" spans="1:15" x14ac:dyDescent="0.2">
      <c r="A168" s="110" t="str">
        <f t="shared" si="12"/>
        <v>Menzies K</v>
      </c>
      <c r="B168" s="9" t="str">
        <f t="shared" si="13"/>
        <v>I</v>
      </c>
      <c r="C168" s="110">
        <f t="shared" si="14"/>
        <v>55341.7523</v>
      </c>
      <c r="D168" s="28" t="str">
        <f t="shared" si="15"/>
        <v>ccd</v>
      </c>
      <c r="E168" s="128">
        <f>VLOOKUP(C168,Active!C$21:E$930,3,FALSE)</f>
        <v>19746.111010052824</v>
      </c>
      <c r="G168" s="28">
        <v>19746</v>
      </c>
      <c r="H168" s="28">
        <v>-4.5999999999999999E-3</v>
      </c>
      <c r="I168" s="28">
        <v>55341.7523</v>
      </c>
      <c r="J168" s="28" t="s">
        <v>1043</v>
      </c>
      <c r="K168" s="28" t="s">
        <v>1096</v>
      </c>
      <c r="L168" s="28" t="s">
        <v>1144</v>
      </c>
      <c r="N168" s="28" t="s">
        <v>1151</v>
      </c>
    </row>
    <row r="169" spans="1:15" x14ac:dyDescent="0.2">
      <c r="A169" s="110" t="str">
        <f t="shared" si="12"/>
        <v>Dogru S S</v>
      </c>
      <c r="B169" s="9" t="str">
        <f t="shared" si="13"/>
        <v>I</v>
      </c>
      <c r="C169" s="110">
        <f t="shared" si="14"/>
        <v>55346.414499999999</v>
      </c>
      <c r="D169" s="28" t="str">
        <f t="shared" si="15"/>
        <v>R</v>
      </c>
      <c r="E169" s="128">
        <f>VLOOKUP(C169,Active!C$21:E$930,3,FALSE)</f>
        <v>19754.111737672512</v>
      </c>
      <c r="G169" s="28">
        <v>19754</v>
      </c>
      <c r="H169" s="28">
        <v>-4.1999999999999997E-3</v>
      </c>
      <c r="I169" s="28">
        <v>55346.414499999999</v>
      </c>
      <c r="J169" s="28" t="s">
        <v>1043</v>
      </c>
      <c r="K169" s="28" t="s">
        <v>137</v>
      </c>
      <c r="L169" s="28" t="s">
        <v>1152</v>
      </c>
      <c r="N169" s="28" t="s">
        <v>1153</v>
      </c>
    </row>
    <row r="170" spans="1:15" x14ac:dyDescent="0.2">
      <c r="A170" s="110" t="str">
        <f t="shared" si="12"/>
        <v>Menzies K</v>
      </c>
      <c r="B170" s="9" t="str">
        <f t="shared" si="13"/>
        <v>I</v>
      </c>
      <c r="C170" s="110">
        <f t="shared" si="14"/>
        <v>55355.737999999998</v>
      </c>
      <c r="D170" s="28" t="str">
        <f t="shared" si="15"/>
        <v>ccd</v>
      </c>
      <c r="E170" s="128">
        <f>VLOOKUP(C170,Active!C$21:E$930,3,FALSE)</f>
        <v>19770.111648436134</v>
      </c>
      <c r="G170" s="28">
        <v>19770</v>
      </c>
      <c r="H170" s="28">
        <v>-4.3E-3</v>
      </c>
      <c r="I170" s="28">
        <v>55355.737999999998</v>
      </c>
      <c r="J170" s="28" t="s">
        <v>1043</v>
      </c>
      <c r="K170" s="28" t="s">
        <v>1096</v>
      </c>
      <c r="L170" s="28" t="s">
        <v>1144</v>
      </c>
      <c r="N170" s="28" t="s">
        <v>1151</v>
      </c>
    </row>
    <row r="171" spans="1:15" x14ac:dyDescent="0.2">
      <c r="A171" s="110" t="str">
        <f t="shared" si="12"/>
        <v>Agerer Franz</v>
      </c>
      <c r="B171" s="9" t="str">
        <f t="shared" si="13"/>
        <v>II</v>
      </c>
      <c r="C171" s="110">
        <f t="shared" si="14"/>
        <v>55376.428899999999</v>
      </c>
      <c r="D171" s="28" t="e">
        <f t="shared" si="15"/>
        <v>#NAME?</v>
      </c>
      <c r="E171" s="128">
        <f>VLOOKUP(C171,Active!C$21:E$930,3,FALSE)</f>
        <v>19805.618974399458</v>
      </c>
      <c r="G171" s="28">
        <v>19805</v>
      </c>
      <c r="H171" s="28">
        <v>2.9999999999999997E-4</v>
      </c>
      <c r="I171" s="28">
        <v>55376.428899999999</v>
      </c>
      <c r="J171" s="28" t="s">
        <v>25</v>
      </c>
      <c r="K171" s="28" t="e">
        <f>-Ir</f>
        <v>#NAME?</v>
      </c>
      <c r="L171" s="28" t="s">
        <v>1099</v>
      </c>
      <c r="N171" s="28" t="s">
        <v>1154</v>
      </c>
    </row>
    <row r="172" spans="1:15" x14ac:dyDescent="0.2">
      <c r="A172" s="110" t="str">
        <f t="shared" si="12"/>
        <v>Agerer Franz</v>
      </c>
      <c r="B172" s="9" t="str">
        <f t="shared" si="13"/>
        <v>II</v>
      </c>
      <c r="C172" s="110">
        <f t="shared" si="14"/>
        <v>55387.499199999998</v>
      </c>
      <c r="D172" s="28" t="e">
        <f t="shared" si="15"/>
        <v>#NAME?</v>
      </c>
      <c r="E172" s="128">
        <f>VLOOKUP(C172,Active!C$21:E$930,3,FALSE)</f>
        <v>19824.616540992105</v>
      </c>
      <c r="G172" s="28">
        <v>19824</v>
      </c>
      <c r="H172" s="28">
        <v>-1.1999999999999999E-3</v>
      </c>
      <c r="I172" s="28">
        <v>55387.499199999998</v>
      </c>
      <c r="J172" s="28" t="s">
        <v>25</v>
      </c>
      <c r="K172" s="28" t="e">
        <f>-Ir</f>
        <v>#NAME?</v>
      </c>
      <c r="L172" s="28" t="s">
        <v>1099</v>
      </c>
      <c r="N172" s="28" t="s">
        <v>1155</v>
      </c>
    </row>
    <row r="173" spans="1:15" x14ac:dyDescent="0.2">
      <c r="A173" s="110" t="str">
        <f t="shared" si="12"/>
        <v>Menzies K</v>
      </c>
      <c r="B173" s="9" t="str">
        <f t="shared" si="13"/>
        <v>I</v>
      </c>
      <c r="C173" s="110">
        <f t="shared" si="14"/>
        <v>55404.687100000003</v>
      </c>
      <c r="D173" s="28" t="str">
        <f t="shared" si="15"/>
        <v>ccd</v>
      </c>
      <c r="E173" s="128">
        <f>VLOOKUP(C173,Active!C$21:E$930,3,FALSE)</f>
        <v>19854.112424106188</v>
      </c>
      <c r="G173" s="28">
        <v>19854</v>
      </c>
      <c r="H173" s="28">
        <v>-4.0000000000000001E-3</v>
      </c>
      <c r="I173" s="28">
        <v>55404.687100000003</v>
      </c>
      <c r="J173" s="28" t="s">
        <v>1043</v>
      </c>
      <c r="K173" s="28" t="s">
        <v>1096</v>
      </c>
      <c r="L173" s="28" t="s">
        <v>1144</v>
      </c>
      <c r="N173" s="28" t="s">
        <v>1151</v>
      </c>
    </row>
    <row r="174" spans="1:15" x14ac:dyDescent="0.2">
      <c r="A174" s="110" t="str">
        <f t="shared" si="12"/>
        <v>Menzies K</v>
      </c>
      <c r="B174" s="9" t="str">
        <f t="shared" si="13"/>
        <v>I</v>
      </c>
      <c r="C174" s="110">
        <f t="shared" si="14"/>
        <v>55414.5942</v>
      </c>
      <c r="D174" s="28" t="str">
        <f t="shared" si="15"/>
        <v>ccd</v>
      </c>
      <c r="E174" s="128">
        <f>VLOOKUP(C174,Active!C$21:E$930,3,FALSE)</f>
        <v>19871.113841591705</v>
      </c>
      <c r="G174" s="28">
        <v>19871</v>
      </c>
      <c r="H174" s="28">
        <v>-3.3E-3</v>
      </c>
      <c r="I174" s="28">
        <v>55414.5942</v>
      </c>
      <c r="J174" s="28" t="s">
        <v>1043</v>
      </c>
      <c r="K174" s="28" t="s">
        <v>1096</v>
      </c>
      <c r="L174" s="28" t="s">
        <v>1144</v>
      </c>
      <c r="N174" s="28" t="s">
        <v>1151</v>
      </c>
    </row>
    <row r="175" spans="1:15" x14ac:dyDescent="0.2">
      <c r="A175" s="110" t="str">
        <f t="shared" si="12"/>
        <v>Agerer Franz</v>
      </c>
      <c r="B175" s="9" t="str">
        <f t="shared" si="13"/>
        <v>II</v>
      </c>
      <c r="C175" s="110">
        <f t="shared" si="14"/>
        <v>55429.454599999997</v>
      </c>
      <c r="D175" s="28" t="e">
        <f t="shared" si="15"/>
        <v>#NAME?</v>
      </c>
      <c r="E175" s="128">
        <f>VLOOKUP(C175,Active!C$21:E$930,3,FALSE)</f>
        <v>19896.615538798946</v>
      </c>
      <c r="G175" s="28">
        <v>19896</v>
      </c>
      <c r="H175" s="28">
        <v>-2E-3</v>
      </c>
      <c r="I175" s="28">
        <v>55429.454599999997</v>
      </c>
      <c r="J175" s="28" t="s">
        <v>25</v>
      </c>
      <c r="K175" s="28" t="e">
        <f>-Ir</f>
        <v>#NAME?</v>
      </c>
      <c r="L175" s="28" t="s">
        <v>1099</v>
      </c>
      <c r="N175" s="28" t="s">
        <v>1155</v>
      </c>
    </row>
    <row r="176" spans="1:15" x14ac:dyDescent="0.2">
      <c r="A176" s="110" t="str">
        <f t="shared" si="12"/>
        <v>Menzies K</v>
      </c>
      <c r="B176" s="9" t="str">
        <f t="shared" si="13"/>
        <v>I</v>
      </c>
      <c r="C176" s="110">
        <f t="shared" si="14"/>
        <v>55439.652800000003</v>
      </c>
      <c r="D176" s="28" t="str">
        <f t="shared" si="15"/>
        <v>ccd</v>
      </c>
      <c r="E176" s="128">
        <f>VLOOKUP(C176,Active!C$21:E$930,3,FALSE)</f>
        <v>19914.116508386513</v>
      </c>
      <c r="G176" s="28">
        <v>19914</v>
      </c>
      <c r="H176" s="28">
        <v>-1.8E-3</v>
      </c>
      <c r="I176" s="28">
        <v>55439.652800000003</v>
      </c>
      <c r="J176" s="28" t="s">
        <v>1043</v>
      </c>
      <c r="K176" s="28" t="s">
        <v>1096</v>
      </c>
      <c r="L176" s="28" t="s">
        <v>1144</v>
      </c>
      <c r="N176" s="28" t="s">
        <v>1151</v>
      </c>
    </row>
    <row r="177" spans="1:15" x14ac:dyDescent="0.2">
      <c r="A177" s="110" t="str">
        <f t="shared" si="12"/>
        <v>Agerer Franz</v>
      </c>
      <c r="B177" s="9" t="str">
        <f t="shared" si="13"/>
        <v>II</v>
      </c>
      <c r="C177" s="110">
        <f t="shared" si="14"/>
        <v>55461.5092</v>
      </c>
      <c r="D177" s="28" t="e">
        <f t="shared" si="15"/>
        <v>#NAME?</v>
      </c>
      <c r="E177" s="128">
        <f>VLOOKUP(C177,Active!C$21:E$930,3,FALSE)</f>
        <v>19951.623930450547</v>
      </c>
      <c r="G177" s="28">
        <v>19951</v>
      </c>
      <c r="H177" s="28">
        <v>2.7000000000000001E-3</v>
      </c>
      <c r="I177" s="28">
        <v>55461.5092</v>
      </c>
      <c r="J177" s="28" t="s">
        <v>25</v>
      </c>
      <c r="K177" s="28" t="e">
        <f>-Ir</f>
        <v>#NAME?</v>
      </c>
      <c r="L177" s="28" t="s">
        <v>1099</v>
      </c>
      <c r="N177" s="28" t="s">
        <v>1155</v>
      </c>
    </row>
    <row r="178" spans="1:15" x14ac:dyDescent="0.2">
      <c r="A178" s="110" t="str">
        <f t="shared" si="12"/>
        <v>Raetz Manfred</v>
      </c>
      <c r="B178" s="9" t="str">
        <f t="shared" si="13"/>
        <v>I</v>
      </c>
      <c r="C178" s="110">
        <f t="shared" si="14"/>
        <v>55483.358200000002</v>
      </c>
      <c r="D178" s="28" t="e">
        <f t="shared" si="15"/>
        <v>#NAME?</v>
      </c>
      <c r="E178" s="128">
        <f>VLOOKUP(C178,Active!C$21:E$930,3,FALSE)</f>
        <v>19989.118653491725</v>
      </c>
      <c r="G178" s="28">
        <v>19989</v>
      </c>
      <c r="H178" s="28">
        <v>-8.0000000000000004E-4</v>
      </c>
      <c r="I178" s="28">
        <v>55483.358200000002</v>
      </c>
      <c r="J178" s="28" t="s">
        <v>1043</v>
      </c>
      <c r="K178" s="28" t="e">
        <f>-Ir</f>
        <v>#NAME?</v>
      </c>
      <c r="L178" s="28" t="s">
        <v>1128</v>
      </c>
      <c r="N178" s="28" t="s">
        <v>1156</v>
      </c>
    </row>
    <row r="179" spans="1:15" x14ac:dyDescent="0.2">
      <c r="A179" s="110" t="str">
        <f t="shared" si="12"/>
        <v>Shiokawa Kazuhik</v>
      </c>
      <c r="B179" s="9" t="str">
        <f t="shared" si="13"/>
        <v>II</v>
      </c>
      <c r="C179" s="110">
        <f t="shared" si="14"/>
        <v>55702.176700000004</v>
      </c>
      <c r="D179" s="28" t="str">
        <f t="shared" si="15"/>
        <v>Rc</v>
      </c>
      <c r="E179" s="128">
        <f>VLOOKUP(C179,Active!C$21:E$930,3,FALSE)</f>
        <v>20364.629617553492</v>
      </c>
      <c r="G179" s="28">
        <v>20364</v>
      </c>
      <c r="H179" s="28">
        <v>4.7999999999999996E-3</v>
      </c>
      <c r="I179" s="28">
        <v>55702.176700000004</v>
      </c>
      <c r="J179" s="28" t="s">
        <v>25</v>
      </c>
      <c r="K179" s="28" t="s">
        <v>964</v>
      </c>
      <c r="L179" s="28" t="s">
        <v>1157</v>
      </c>
      <c r="M179" s="28" t="s">
        <v>1158</v>
      </c>
    </row>
    <row r="180" spans="1:15" x14ac:dyDescent="0.2">
      <c r="A180" s="110" t="str">
        <f t="shared" si="12"/>
        <v>Agerer Franz</v>
      </c>
      <c r="B180" s="9" t="str">
        <f t="shared" si="13"/>
        <v>I</v>
      </c>
      <c r="C180" s="110">
        <f t="shared" si="14"/>
        <v>55741.508900000001</v>
      </c>
      <c r="D180" s="28" t="e">
        <f t="shared" si="15"/>
        <v>#NAME?</v>
      </c>
      <c r="E180" s="128">
        <f>VLOOKUP(C180,Active!C$21:E$930,3,FALSE)</f>
        <v>20432.126983364287</v>
      </c>
      <c r="G180" s="28">
        <v>20432</v>
      </c>
      <c r="H180" s="28">
        <v>2.7000000000000001E-3</v>
      </c>
      <c r="I180" s="28">
        <v>55741.508900000001</v>
      </c>
      <c r="J180" s="28" t="s">
        <v>1043</v>
      </c>
      <c r="K180" s="28" t="e">
        <f>-Ir</f>
        <v>#NAME?</v>
      </c>
      <c r="L180" s="28" t="s">
        <v>1099</v>
      </c>
      <c r="N180" s="28" t="s">
        <v>1159</v>
      </c>
    </row>
    <row r="181" spans="1:15" x14ac:dyDescent="0.2">
      <c r="A181" s="110" t="str">
        <f t="shared" si="12"/>
        <v>Itoh Hiroshi</v>
      </c>
      <c r="B181" s="9" t="str">
        <f t="shared" si="13"/>
        <v>II</v>
      </c>
      <c r="C181" s="110">
        <f t="shared" si="14"/>
        <v>55758.12</v>
      </c>
      <c r="D181" s="28" t="str">
        <f t="shared" si="15"/>
        <v>V</v>
      </c>
      <c r="E181" s="128">
        <f>VLOOKUP(C181,Active!C$21:E$930,3,FALSE)</f>
        <v>20460.633029128821</v>
      </c>
      <c r="G181" s="28">
        <v>20460</v>
      </c>
      <c r="H181" s="28">
        <v>6.4999999999999997E-3</v>
      </c>
      <c r="I181" s="28">
        <v>55758.12</v>
      </c>
      <c r="J181" s="28" t="s">
        <v>25</v>
      </c>
      <c r="K181" s="28" t="s">
        <v>156</v>
      </c>
      <c r="L181" s="28" t="s">
        <v>1138</v>
      </c>
      <c r="N181" s="28" t="s">
        <v>1160</v>
      </c>
    </row>
    <row r="182" spans="1:15" x14ac:dyDescent="0.2">
      <c r="A182" s="110" t="str">
        <f t="shared" si="12"/>
        <v>Itoh Hiroshi</v>
      </c>
      <c r="B182" s="9" t="str">
        <f t="shared" si="13"/>
        <v>I</v>
      </c>
      <c r="C182" s="110">
        <f t="shared" si="14"/>
        <v>55758.991000000002</v>
      </c>
      <c r="D182" s="28" t="str">
        <f t="shared" si="15"/>
        <v>V</v>
      </c>
      <c r="E182" s="128">
        <f>VLOOKUP(C182,Active!C$21:E$930,3,FALSE)</f>
        <v>20462.127738441322</v>
      </c>
      <c r="G182" s="28">
        <v>20462</v>
      </c>
      <c r="H182" s="28">
        <v>3.0000000000000001E-3</v>
      </c>
      <c r="I182" s="28">
        <v>55758.991000000002</v>
      </c>
      <c r="J182" s="28" t="s">
        <v>1043</v>
      </c>
      <c r="K182" s="28" t="s">
        <v>156</v>
      </c>
      <c r="L182" s="28" t="s">
        <v>1138</v>
      </c>
      <c r="N182" s="28" t="s">
        <v>1160</v>
      </c>
    </row>
    <row r="183" spans="1:15" x14ac:dyDescent="0.2">
      <c r="A183" s="110" t="str">
        <f t="shared" si="12"/>
        <v>Agerer Franz</v>
      </c>
      <c r="B183" s="9" t="str">
        <f t="shared" si="13"/>
        <v>I</v>
      </c>
      <c r="C183" s="110">
        <f t="shared" si="14"/>
        <v>55776.472399999999</v>
      </c>
      <c r="D183" s="28" t="e">
        <f t="shared" si="15"/>
        <v>#NAME?</v>
      </c>
      <c r="E183" s="128">
        <f>VLOOKUP(C183,Active!C$21:E$930,3,FALSE)</f>
        <v>20492.127292259433</v>
      </c>
      <c r="G183" s="28">
        <v>20492</v>
      </c>
      <c r="H183" s="28">
        <v>2.7000000000000001E-3</v>
      </c>
      <c r="I183" s="28">
        <v>55776.472399999999</v>
      </c>
      <c r="J183" s="28" t="s">
        <v>1043</v>
      </c>
      <c r="K183" s="28" t="e">
        <f>-Ir</f>
        <v>#NAME?</v>
      </c>
      <c r="L183" s="28" t="s">
        <v>1099</v>
      </c>
      <c r="N183" s="28" t="s">
        <v>1159</v>
      </c>
    </row>
    <row r="184" spans="1:15" x14ac:dyDescent="0.2">
      <c r="A184" s="110" t="str">
        <f t="shared" si="12"/>
        <v>Frank Peter</v>
      </c>
      <c r="B184" s="9" t="str">
        <f t="shared" si="13"/>
        <v>II</v>
      </c>
      <c r="C184" s="110">
        <f t="shared" si="14"/>
        <v>55778.508699999998</v>
      </c>
      <c r="D184" s="28" t="str">
        <f t="shared" si="15"/>
        <v>V</v>
      </c>
      <c r="E184" s="128">
        <f>VLOOKUP(C184,Active!C$21:E$930,3,FALSE)</f>
        <v>20495.621754455813</v>
      </c>
      <c r="G184" s="28">
        <v>20495</v>
      </c>
      <c r="H184" s="28">
        <v>-2.0000000000000001E-4</v>
      </c>
      <c r="I184" s="28">
        <v>55778.508699999998</v>
      </c>
      <c r="J184" s="28" t="s">
        <v>25</v>
      </c>
      <c r="K184" s="28" t="s">
        <v>156</v>
      </c>
      <c r="L184" s="28" t="s">
        <v>1129</v>
      </c>
      <c r="N184" s="28" t="s">
        <v>1161</v>
      </c>
    </row>
    <row r="185" spans="1:15" x14ac:dyDescent="0.2">
      <c r="A185" s="110" t="str">
        <f t="shared" si="12"/>
        <v>Frank Peter</v>
      </c>
      <c r="B185" s="9" t="str">
        <f t="shared" si="13"/>
        <v>I</v>
      </c>
      <c r="C185" s="110">
        <f t="shared" si="14"/>
        <v>55794.536899999999</v>
      </c>
      <c r="D185" s="28" t="str">
        <f t="shared" si="15"/>
        <v>ccd</v>
      </c>
      <c r="E185" s="128">
        <f>VLOOKUP(C185,Active!C$21:E$930,3,FALSE)</f>
        <v>20523.127494757366</v>
      </c>
      <c r="G185" s="28">
        <v>20523</v>
      </c>
      <c r="H185" s="28">
        <v>2.7000000000000001E-3</v>
      </c>
      <c r="I185" s="28">
        <v>55794.536899999999</v>
      </c>
      <c r="J185" s="28" t="s">
        <v>1043</v>
      </c>
      <c r="K185" s="28" t="s">
        <v>1096</v>
      </c>
      <c r="L185" s="28" t="s">
        <v>1129</v>
      </c>
      <c r="N185" s="28" t="s">
        <v>1161</v>
      </c>
    </row>
    <row r="186" spans="1:15" x14ac:dyDescent="0.2">
      <c r="A186" s="110" t="str">
        <f t="shared" si="12"/>
        <v>Agerer Franz</v>
      </c>
      <c r="B186" s="9" t="str">
        <f t="shared" si="13"/>
        <v>I</v>
      </c>
      <c r="C186" s="110">
        <f t="shared" si="14"/>
        <v>55804.4421</v>
      </c>
      <c r="D186" s="28" t="e">
        <f t="shared" si="15"/>
        <v>#NAME?</v>
      </c>
      <c r="E186" s="128">
        <f>VLOOKUP(C186,Active!C$21:E$930,3,FALSE)</f>
        <v>20540.125651682967</v>
      </c>
      <c r="G186" s="28">
        <v>20540</v>
      </c>
      <c r="H186" s="28">
        <v>1.6000000000000001E-3</v>
      </c>
      <c r="I186" s="28">
        <v>55804.4421</v>
      </c>
      <c r="J186" s="28" t="s">
        <v>1043</v>
      </c>
      <c r="K186" s="28" t="e">
        <f>-Ir</f>
        <v>#NAME?</v>
      </c>
      <c r="L186" s="28" t="s">
        <v>1099</v>
      </c>
      <c r="N186" s="28" t="s">
        <v>1162</v>
      </c>
    </row>
    <row r="187" spans="1:15" x14ac:dyDescent="0.2">
      <c r="A187" s="110" t="str">
        <f t="shared" si="12"/>
        <v>Raetz Manfred</v>
      </c>
      <c r="B187" s="9" t="str">
        <f t="shared" si="13"/>
        <v>I</v>
      </c>
      <c r="C187" s="110">
        <f t="shared" si="14"/>
        <v>55849.311699999998</v>
      </c>
      <c r="D187" s="28" t="e">
        <f t="shared" si="15"/>
        <v>#NAME?</v>
      </c>
      <c r="E187" s="128">
        <f>VLOOKUP(C187,Active!C$21:E$930,3,FALSE)</f>
        <v>20617.125661979469</v>
      </c>
      <c r="G187" s="28">
        <v>20617</v>
      </c>
      <c r="H187" s="28">
        <v>1.4E-3</v>
      </c>
      <c r="I187" s="28">
        <v>55849.311699999998</v>
      </c>
      <c r="J187" s="28" t="s">
        <v>1043</v>
      </c>
      <c r="K187" s="28" t="e">
        <f>-U-I</f>
        <v>#NAME?</v>
      </c>
      <c r="L187" s="28" t="s">
        <v>1128</v>
      </c>
      <c r="N187" s="28" t="s">
        <v>1163</v>
      </c>
    </row>
    <row r="188" spans="1:15" x14ac:dyDescent="0.2">
      <c r="A188" s="110" t="str">
        <f t="shared" si="12"/>
        <v>Agerer Franz</v>
      </c>
      <c r="B188" s="9" t="str">
        <f t="shared" si="13"/>
        <v>II</v>
      </c>
      <c r="C188" s="110">
        <f t="shared" si="14"/>
        <v>56074.531300000002</v>
      </c>
      <c r="D188" s="28" t="e">
        <f t="shared" si="15"/>
        <v>#NAME?</v>
      </c>
      <c r="E188" s="128">
        <f>VLOOKUP(C188,Active!C$21:E$930,3,FALSE)</f>
        <v>21003.621452425006</v>
      </c>
      <c r="G188" s="28">
        <v>21003</v>
      </c>
      <c r="H188" s="28">
        <v>-1.9E-3</v>
      </c>
      <c r="I188" s="28">
        <v>56074.531300000002</v>
      </c>
      <c r="J188" s="28" t="s">
        <v>25</v>
      </c>
      <c r="K188" s="28" t="e">
        <f>-I</f>
        <v>#NAME?</v>
      </c>
      <c r="L188" s="28" t="s">
        <v>1099</v>
      </c>
      <c r="N188" s="28" t="s">
        <v>1164</v>
      </c>
    </row>
    <row r="189" spans="1:15" x14ac:dyDescent="0.2">
      <c r="A189" s="110" t="str">
        <f t="shared" si="12"/>
        <v>Raetz M</v>
      </c>
      <c r="B189" s="9" t="str">
        <f t="shared" si="13"/>
        <v>I</v>
      </c>
      <c r="C189" s="110">
        <f t="shared" si="14"/>
        <v>56093.467400000001</v>
      </c>
      <c r="D189" s="28" t="e">
        <f t="shared" si="15"/>
        <v>#NAME?</v>
      </c>
      <c r="E189" s="128">
        <f>VLOOKUP(C189,Active!C$21:E$930,3,FALSE)</f>
        <v>21036.117393885943</v>
      </c>
      <c r="G189" s="28">
        <v>21036</v>
      </c>
      <c r="H189" s="28">
        <v>-4.7000000000000002E-3</v>
      </c>
      <c r="I189" s="28">
        <v>56093.467400000001</v>
      </c>
      <c r="J189" s="28" t="s">
        <v>1043</v>
      </c>
      <c r="K189" s="28" t="e">
        <f>-U-I</f>
        <v>#NAME?</v>
      </c>
      <c r="L189" s="28" t="s">
        <v>1147</v>
      </c>
      <c r="O189" s="28" t="s">
        <v>1165</v>
      </c>
    </row>
    <row r="190" spans="1:15" x14ac:dyDescent="0.2">
      <c r="A190" s="110" t="str">
        <f t="shared" si="12"/>
        <v>Frank Peter</v>
      </c>
      <c r="B190" s="9" t="str">
        <f t="shared" si="13"/>
        <v>II</v>
      </c>
      <c r="C190" s="110">
        <f t="shared" si="14"/>
        <v>56179.425799999997</v>
      </c>
      <c r="D190" s="28" t="str">
        <f t="shared" si="15"/>
        <v>V</v>
      </c>
      <c r="E190" s="128">
        <f>VLOOKUP(C190,Active!C$21:E$930,3,FALSE)</f>
        <v>21183.629243447132</v>
      </c>
      <c r="G190" s="28">
        <v>21183</v>
      </c>
      <c r="H190" s="28">
        <v>2.0999999999999999E-3</v>
      </c>
      <c r="I190" s="28">
        <v>56179.425799999997</v>
      </c>
      <c r="J190" s="28" t="s">
        <v>25</v>
      </c>
      <c r="K190" s="28" t="s">
        <v>156</v>
      </c>
      <c r="L190" s="28" t="s">
        <v>1129</v>
      </c>
      <c r="N190" s="28" t="s">
        <v>1166</v>
      </c>
    </row>
    <row r="191" spans="1:15" x14ac:dyDescent="0.2">
      <c r="A191" s="110" t="str">
        <f t="shared" si="12"/>
        <v>Menzies K</v>
      </c>
      <c r="B191" s="9" t="str">
        <f t="shared" si="13"/>
        <v>I</v>
      </c>
      <c r="C191" s="110">
        <f t="shared" si="14"/>
        <v>56541.5867</v>
      </c>
      <c r="D191" s="28" t="str">
        <f t="shared" si="15"/>
        <v>V</v>
      </c>
      <c r="E191" s="128">
        <f>VLOOKUP(C191,Active!C$21:E$930,3,FALSE)</f>
        <v>21805.127831109865</v>
      </c>
      <c r="G191" s="28">
        <v>21805</v>
      </c>
      <c r="H191" s="28">
        <v>-8.9999999999999998E-4</v>
      </c>
      <c r="I191" s="28">
        <v>56541.5867</v>
      </c>
      <c r="J191" s="28" t="s">
        <v>1043</v>
      </c>
      <c r="K191" s="28" t="s">
        <v>156</v>
      </c>
      <c r="L191" s="28" t="s">
        <v>1144</v>
      </c>
      <c r="N191" s="28" t="s">
        <v>1118</v>
      </c>
    </row>
    <row r="192" spans="1:15" x14ac:dyDescent="0.2">
      <c r="A192" s="110" t="str">
        <f t="shared" si="12"/>
        <v>Menzies K</v>
      </c>
      <c r="B192" s="9" t="str">
        <f t="shared" si="13"/>
        <v>I</v>
      </c>
      <c r="C192" s="110">
        <f t="shared" si="14"/>
        <v>56555.573299999996</v>
      </c>
      <c r="D192" s="28" t="str">
        <f t="shared" si="15"/>
        <v>V</v>
      </c>
      <c r="E192" s="128">
        <f>VLOOKUP(C192,Active!C$21:E$930,3,FALSE)</f>
        <v>21829.130013968923</v>
      </c>
      <c r="G192" s="28">
        <v>21829</v>
      </c>
      <c r="H192" s="28">
        <v>2.9999999999999997E-4</v>
      </c>
      <c r="I192" s="28">
        <v>56555.573299999996</v>
      </c>
      <c r="J192" s="28" t="s">
        <v>1043</v>
      </c>
      <c r="K192" s="28" t="s">
        <v>156</v>
      </c>
      <c r="L192" s="28" t="s">
        <v>1144</v>
      </c>
      <c r="N192" s="28" t="s">
        <v>1118</v>
      </c>
    </row>
    <row r="193" spans="1:14" x14ac:dyDescent="0.2">
      <c r="A193" s="110" t="str">
        <f t="shared" ref="A193:A222" si="16">L193</f>
        <v>Smelcer Ladislav</v>
      </c>
      <c r="B193" s="9" t="str">
        <f t="shared" ref="B193:B222" si="17">IF(J193="s","II","I")</f>
        <v>II</v>
      </c>
      <c r="C193" s="110">
        <f t="shared" ref="C193:C222" si="18">I193</f>
        <v>54612.473599999998</v>
      </c>
      <c r="D193" s="28" t="str">
        <f t="shared" ref="D193:D222" si="19">K193</f>
        <v>I</v>
      </c>
      <c r="E193" s="128" t="e">
        <f>VLOOKUP(C193,Active!C$21:E$930,3,FALSE)</f>
        <v>#N/A</v>
      </c>
      <c r="G193" s="28">
        <v>18494</v>
      </c>
      <c r="H193" s="28">
        <v>-2.5000000000000001E-3</v>
      </c>
      <c r="I193" s="28">
        <v>54612.473599999998</v>
      </c>
      <c r="J193" s="28" t="s">
        <v>25</v>
      </c>
      <c r="K193" s="28" t="s">
        <v>57</v>
      </c>
      <c r="L193" s="28" t="s">
        <v>1173</v>
      </c>
      <c r="M193" s="28" t="s">
        <v>1174</v>
      </c>
    </row>
    <row r="194" spans="1:14" x14ac:dyDescent="0.2">
      <c r="A194" s="110" t="str">
        <f t="shared" si="16"/>
        <v>Smelcer L</v>
      </c>
      <c r="B194" s="9" t="str">
        <f t="shared" si="17"/>
        <v>II</v>
      </c>
      <c r="C194" s="110">
        <f t="shared" si="18"/>
        <v>54978.417200000004</v>
      </c>
      <c r="D194" s="28" t="str">
        <f t="shared" si="19"/>
        <v>I</v>
      </c>
      <c r="E194" s="128" t="e">
        <f>VLOOKUP(C194,Active!C$21:E$930,3,FALSE)</f>
        <v>#N/A</v>
      </c>
      <c r="G194" s="28">
        <v>19122</v>
      </c>
      <c r="H194" s="28">
        <v>-1.0200000000000001E-2</v>
      </c>
      <c r="I194" s="28">
        <v>54978.417200000004</v>
      </c>
      <c r="J194" s="28" t="s">
        <v>25</v>
      </c>
      <c r="K194" s="28" t="s">
        <v>57</v>
      </c>
      <c r="L194" s="28" t="s">
        <v>1168</v>
      </c>
      <c r="N194" s="28" t="s">
        <v>1176</v>
      </c>
    </row>
    <row r="195" spans="1:14" x14ac:dyDescent="0.2">
      <c r="A195" s="110" t="str">
        <f t="shared" si="16"/>
        <v>Smelcer L</v>
      </c>
      <c r="B195" s="9" t="str">
        <f t="shared" si="17"/>
        <v>II</v>
      </c>
      <c r="C195" s="110">
        <f t="shared" si="18"/>
        <v>54978.4179</v>
      </c>
      <c r="D195" s="28" t="str">
        <f t="shared" si="19"/>
        <v>R</v>
      </c>
      <c r="E195" s="128" t="e">
        <f>VLOOKUP(C195,Active!C$21:E$930,3,FALSE)</f>
        <v>#N/A</v>
      </c>
      <c r="G195" s="28">
        <v>19122</v>
      </c>
      <c r="H195" s="28">
        <v>-9.4999999999999998E-3</v>
      </c>
      <c r="I195" s="28">
        <v>54978.4179</v>
      </c>
      <c r="J195" s="28" t="s">
        <v>25</v>
      </c>
      <c r="K195" s="28" t="s">
        <v>137</v>
      </c>
      <c r="L195" s="28" t="s">
        <v>1168</v>
      </c>
      <c r="N195" s="28" t="s">
        <v>1176</v>
      </c>
    </row>
    <row r="196" spans="1:14" x14ac:dyDescent="0.2">
      <c r="A196" s="110" t="str">
        <f t="shared" si="16"/>
        <v>Smelcer L</v>
      </c>
      <c r="B196" s="9" t="str">
        <f t="shared" si="17"/>
        <v>I</v>
      </c>
      <c r="C196" s="110">
        <f t="shared" si="18"/>
        <v>55071.363899999997</v>
      </c>
      <c r="D196" s="28" t="str">
        <f t="shared" si="19"/>
        <v>I</v>
      </c>
      <c r="E196" s="128" t="e">
        <f>VLOOKUP(C196,Active!C$21:E$930,3,FALSE)</f>
        <v>#N/A</v>
      </c>
      <c r="G196" s="28">
        <v>19282</v>
      </c>
      <c r="H196" s="28">
        <v>-8.6E-3</v>
      </c>
      <c r="I196" s="28">
        <v>55071.363899999997</v>
      </c>
      <c r="J196" s="28" t="s">
        <v>1043</v>
      </c>
      <c r="K196" s="28" t="s">
        <v>57</v>
      </c>
      <c r="L196" s="28" t="s">
        <v>1168</v>
      </c>
      <c r="N196" s="28" t="s">
        <v>1176</v>
      </c>
    </row>
    <row r="197" spans="1:14" x14ac:dyDescent="0.2">
      <c r="A197" s="110" t="str">
        <f t="shared" si="16"/>
        <v>Smelcer L</v>
      </c>
      <c r="B197" s="9" t="str">
        <f t="shared" si="17"/>
        <v>I</v>
      </c>
      <c r="C197" s="110">
        <f t="shared" si="18"/>
        <v>55497.345200000003</v>
      </c>
      <c r="D197" s="28" t="str">
        <f t="shared" si="19"/>
        <v>R</v>
      </c>
      <c r="E197" s="128" t="e">
        <f>VLOOKUP(C197,Active!C$21:E$930,3,FALSE)</f>
        <v>#N/A</v>
      </c>
      <c r="G197" s="28">
        <v>20013</v>
      </c>
      <c r="H197" s="28">
        <v>8.0000000000000004E-4</v>
      </c>
      <c r="I197" s="28">
        <v>55497.345200000003</v>
      </c>
      <c r="J197" s="28" t="s">
        <v>1043</v>
      </c>
      <c r="K197" s="28" t="s">
        <v>137</v>
      </c>
      <c r="L197" s="28" t="s">
        <v>1168</v>
      </c>
      <c r="N197" s="28" t="s">
        <v>1177</v>
      </c>
    </row>
    <row r="198" spans="1:14" x14ac:dyDescent="0.2">
      <c r="A198" s="110" t="str">
        <f t="shared" si="16"/>
        <v>Smelcer L.</v>
      </c>
      <c r="B198" s="9" t="str">
        <f t="shared" si="17"/>
        <v>I</v>
      </c>
      <c r="C198" s="110">
        <f t="shared" si="18"/>
        <v>55800.363499999999</v>
      </c>
      <c r="D198" s="28" t="str">
        <f t="shared" si="19"/>
        <v>V</v>
      </c>
      <c r="E198" s="128">
        <f>VLOOKUP(C198,Active!C$21:E$930,3,FALSE)</f>
        <v>20533.126430785182</v>
      </c>
      <c r="G198" s="28">
        <v>20533</v>
      </c>
      <c r="H198" s="28">
        <v>2.0999999999999999E-3</v>
      </c>
      <c r="I198" s="28">
        <v>55800.363499999999</v>
      </c>
      <c r="J198" s="28" t="s">
        <v>1043</v>
      </c>
      <c r="K198" s="28" t="s">
        <v>156</v>
      </c>
      <c r="L198" s="28" t="s">
        <v>1178</v>
      </c>
      <c r="N198" s="28" t="s">
        <v>1179</v>
      </c>
    </row>
    <row r="199" spans="1:14" x14ac:dyDescent="0.2">
      <c r="A199" s="110" t="str">
        <f t="shared" si="16"/>
        <v>Smelcer L.</v>
      </c>
      <c r="B199" s="9" t="str">
        <f t="shared" si="17"/>
        <v>I</v>
      </c>
      <c r="C199" s="110">
        <f t="shared" si="18"/>
        <v>55800.364399999999</v>
      </c>
      <c r="D199" s="28" t="str">
        <f t="shared" si="19"/>
        <v>R</v>
      </c>
      <c r="E199" s="128">
        <f>VLOOKUP(C199,Active!C$21:E$930,3,FALSE)</f>
        <v>20533.127975260933</v>
      </c>
      <c r="G199" s="28">
        <v>20533</v>
      </c>
      <c r="H199" s="28">
        <v>3.0000000000000001E-3</v>
      </c>
      <c r="I199" s="28">
        <v>55800.364399999999</v>
      </c>
      <c r="J199" s="28" t="s">
        <v>1043</v>
      </c>
      <c r="K199" s="28" t="s">
        <v>137</v>
      </c>
      <c r="L199" s="28" t="s">
        <v>1178</v>
      </c>
      <c r="N199" s="28" t="s">
        <v>1179</v>
      </c>
    </row>
    <row r="200" spans="1:14" x14ac:dyDescent="0.2">
      <c r="A200" s="110" t="str">
        <f t="shared" si="16"/>
        <v>Smelcer L.</v>
      </c>
      <c r="B200" s="9" t="str">
        <f t="shared" si="17"/>
        <v>I</v>
      </c>
      <c r="C200" s="110">
        <f t="shared" si="18"/>
        <v>55800.364600000001</v>
      </c>
      <c r="D200" s="28" t="str">
        <f t="shared" si="19"/>
        <v>I</v>
      </c>
      <c r="E200" s="128">
        <f>VLOOKUP(C200,Active!C$21:E$930,3,FALSE)</f>
        <v>20533.128318477771</v>
      </c>
      <c r="G200" s="28">
        <v>20533</v>
      </c>
      <c r="H200" s="28">
        <v>3.2000000000000002E-3</v>
      </c>
      <c r="I200" s="28">
        <v>55800.364600000001</v>
      </c>
      <c r="J200" s="28" t="s">
        <v>1043</v>
      </c>
      <c r="K200" s="28" t="s">
        <v>57</v>
      </c>
      <c r="L200" s="28" t="s">
        <v>1178</v>
      </c>
      <c r="N200" s="28" t="s">
        <v>1179</v>
      </c>
    </row>
    <row r="201" spans="1:14" x14ac:dyDescent="0.2">
      <c r="A201" s="110" t="str">
        <f t="shared" si="16"/>
        <v>Smelcer L</v>
      </c>
      <c r="B201" s="9" t="str">
        <f t="shared" si="17"/>
        <v>II</v>
      </c>
      <c r="C201" s="110">
        <f t="shared" si="18"/>
        <v>53584.5383</v>
      </c>
      <c r="D201" s="28" t="str">
        <f t="shared" si="19"/>
        <v>ccdI</v>
      </c>
      <c r="E201" s="128" t="e">
        <f>VLOOKUP(C201,Active!C$21:E$930,3,FALSE)</f>
        <v>#N/A</v>
      </c>
      <c r="G201" s="28">
        <v>16730</v>
      </c>
      <c r="H201" s="28">
        <v>-1.0999999999999999E-2</v>
      </c>
      <c r="I201" s="28">
        <v>53584.5383</v>
      </c>
      <c r="J201" s="28" t="s">
        <v>25</v>
      </c>
      <c r="K201" s="28" t="s">
        <v>1167</v>
      </c>
      <c r="L201" s="28" t="s">
        <v>1168</v>
      </c>
      <c r="N201" s="28" t="s">
        <v>1169</v>
      </c>
    </row>
    <row r="202" spans="1:14" x14ac:dyDescent="0.2">
      <c r="A202" s="110" t="str">
        <f t="shared" si="16"/>
        <v>Smelcer L</v>
      </c>
      <c r="B202" s="9" t="str">
        <f t="shared" si="17"/>
        <v>II</v>
      </c>
      <c r="C202" s="110">
        <f t="shared" si="18"/>
        <v>53922.520100000002</v>
      </c>
      <c r="D202" s="28" t="str">
        <f t="shared" si="19"/>
        <v>ccdI</v>
      </c>
      <c r="E202" s="128" t="e">
        <f>VLOOKUP(C202,Active!C$21:E$930,3,FALSE)</f>
        <v>#N/A</v>
      </c>
      <c r="G202" s="28">
        <v>17310</v>
      </c>
      <c r="H202" s="28">
        <v>-9.5999999999999992E-3</v>
      </c>
      <c r="I202" s="28">
        <v>53922.520100000002</v>
      </c>
      <c r="J202" s="28" t="s">
        <v>25</v>
      </c>
      <c r="K202" s="28" t="s">
        <v>1167</v>
      </c>
      <c r="L202" s="28" t="s">
        <v>1168</v>
      </c>
      <c r="N202" s="28" t="s">
        <v>1169</v>
      </c>
    </row>
    <row r="203" spans="1:14" x14ac:dyDescent="0.2">
      <c r="A203" s="110" t="str">
        <f t="shared" si="16"/>
        <v>Smelcer L</v>
      </c>
      <c r="B203" s="9" t="str">
        <f t="shared" si="17"/>
        <v>II</v>
      </c>
      <c r="C203" s="110">
        <f t="shared" si="18"/>
        <v>54005.267800000001</v>
      </c>
      <c r="D203" s="28" t="str">
        <f t="shared" si="19"/>
        <v>ccdI</v>
      </c>
      <c r="E203" s="128">
        <f>VLOOKUP(C203,Active!C$21:E$930,3,FALSE)</f>
        <v>17452.591115489038</v>
      </c>
      <c r="G203" s="28">
        <v>17452</v>
      </c>
      <c r="H203" s="28">
        <v>-8.8999999999999999E-3</v>
      </c>
      <c r="I203" s="28">
        <v>54005.267800000001</v>
      </c>
      <c r="J203" s="28" t="s">
        <v>25</v>
      </c>
      <c r="K203" s="28" t="s">
        <v>1167</v>
      </c>
      <c r="L203" s="28" t="s">
        <v>1168</v>
      </c>
      <c r="N203" s="28" t="s">
        <v>1169</v>
      </c>
    </row>
    <row r="204" spans="1:14" x14ac:dyDescent="0.2">
      <c r="A204" s="110" t="str">
        <f t="shared" si="16"/>
        <v>Smelcer L</v>
      </c>
      <c r="B204" s="9" t="str">
        <f t="shared" si="17"/>
        <v>II</v>
      </c>
      <c r="C204" s="110">
        <f t="shared" si="18"/>
        <v>54260.506099999999</v>
      </c>
      <c r="D204" s="28" t="str">
        <f t="shared" si="19"/>
        <v>ccdR</v>
      </c>
      <c r="E204" s="128" t="e">
        <f>VLOOKUP(C204,Active!C$21:E$930,3,FALSE)</f>
        <v>#N/A</v>
      </c>
      <c r="G204" s="28">
        <v>17890</v>
      </c>
      <c r="H204" s="28">
        <v>-4.1999999999999997E-3</v>
      </c>
      <c r="I204" s="28">
        <v>54260.506099999999</v>
      </c>
      <c r="J204" s="28" t="s">
        <v>25</v>
      </c>
      <c r="K204" s="28" t="s">
        <v>1170</v>
      </c>
      <c r="L204" s="28" t="s">
        <v>1168</v>
      </c>
      <c r="N204" s="28" t="s">
        <v>1171</v>
      </c>
    </row>
    <row r="205" spans="1:14" x14ac:dyDescent="0.2">
      <c r="A205" s="110" t="str">
        <f t="shared" si="16"/>
        <v>Smelcer L</v>
      </c>
      <c r="B205" s="9" t="str">
        <f t="shared" si="17"/>
        <v>II</v>
      </c>
      <c r="C205" s="110">
        <f t="shared" si="18"/>
        <v>54260.507700000002</v>
      </c>
      <c r="D205" s="28" t="str">
        <f t="shared" si="19"/>
        <v>ccdV</v>
      </c>
      <c r="E205" s="128" t="e">
        <f>VLOOKUP(C205,Active!C$21:E$930,3,FALSE)</f>
        <v>#N/A</v>
      </c>
      <c r="G205" s="28">
        <v>17890</v>
      </c>
      <c r="H205" s="28">
        <v>-2.5000000000000001E-3</v>
      </c>
      <c r="I205" s="28">
        <v>54260.507700000002</v>
      </c>
      <c r="J205" s="28" t="s">
        <v>25</v>
      </c>
      <c r="K205" s="28" t="s">
        <v>1172</v>
      </c>
      <c r="L205" s="28" t="s">
        <v>1168</v>
      </c>
      <c r="N205" s="28" t="s">
        <v>1171</v>
      </c>
    </row>
    <row r="206" spans="1:14" x14ac:dyDescent="0.2">
      <c r="A206" s="110" t="str">
        <f t="shared" si="16"/>
        <v>Smelcer L</v>
      </c>
      <c r="B206" s="9" t="str">
        <f t="shared" si="17"/>
        <v>II</v>
      </c>
      <c r="C206" s="110">
        <f t="shared" si="18"/>
        <v>54260.508699999998</v>
      </c>
      <c r="D206" s="28" t="str">
        <f t="shared" si="19"/>
        <v>ccdI</v>
      </c>
      <c r="E206" s="128" t="e">
        <f>VLOOKUP(C206,Active!C$21:E$930,3,FALSE)</f>
        <v>#N/A</v>
      </c>
      <c r="G206" s="28">
        <v>17890</v>
      </c>
      <c r="H206" s="28">
        <v>-1.5E-3</v>
      </c>
      <c r="I206" s="28">
        <v>54260.508699999998</v>
      </c>
      <c r="J206" s="28" t="s">
        <v>25</v>
      </c>
      <c r="K206" s="28" t="s">
        <v>1167</v>
      </c>
      <c r="L206" s="28" t="s">
        <v>1168</v>
      </c>
      <c r="N206" s="28" t="s">
        <v>1171</v>
      </c>
    </row>
    <row r="207" spans="1:14" x14ac:dyDescent="0.2">
      <c r="A207" s="110" t="str">
        <f t="shared" si="16"/>
        <v>Smelcer Ladislav</v>
      </c>
      <c r="B207" s="9" t="str">
        <f t="shared" si="17"/>
        <v>II</v>
      </c>
      <c r="C207" s="110">
        <f t="shared" si="18"/>
        <v>54375.306900000003</v>
      </c>
      <c r="D207" s="28" t="str">
        <f t="shared" si="19"/>
        <v>R</v>
      </c>
      <c r="E207" s="128" t="e">
        <f>VLOOKUP(C207,Active!C$21:E$930,3,FALSE)</f>
        <v>#N/A</v>
      </c>
      <c r="G207" s="28">
        <v>18087</v>
      </c>
      <c r="H207" s="28">
        <v>-2.0000000000000001E-4</v>
      </c>
      <c r="I207" s="28">
        <v>54375.306900000003</v>
      </c>
      <c r="J207" s="28" t="s">
        <v>25</v>
      </c>
      <c r="K207" s="28" t="s">
        <v>137</v>
      </c>
      <c r="L207" s="28" t="s">
        <v>1173</v>
      </c>
      <c r="M207" s="28" t="s">
        <v>1174</v>
      </c>
    </row>
    <row r="208" spans="1:14" x14ac:dyDescent="0.2">
      <c r="A208" s="110" t="str">
        <f t="shared" si="16"/>
        <v>Smelcer Ladislav</v>
      </c>
      <c r="B208" s="9" t="str">
        <f t="shared" si="17"/>
        <v>II</v>
      </c>
      <c r="C208" s="110">
        <f t="shared" si="18"/>
        <v>54375.307500000003</v>
      </c>
      <c r="D208" s="28" t="str">
        <f t="shared" si="19"/>
        <v>I</v>
      </c>
      <c r="E208" s="128" t="e">
        <f>VLOOKUP(C208,Active!C$21:E$930,3,FALSE)</f>
        <v>#N/A</v>
      </c>
      <c r="G208" s="28">
        <v>18087</v>
      </c>
      <c r="H208" s="28">
        <v>4.0000000000000002E-4</v>
      </c>
      <c r="I208" s="28">
        <v>54375.307500000003</v>
      </c>
      <c r="J208" s="28" t="s">
        <v>25</v>
      </c>
      <c r="K208" s="28" t="s">
        <v>57</v>
      </c>
      <c r="L208" s="28" t="s">
        <v>1173</v>
      </c>
      <c r="M208" s="28" t="s">
        <v>1174</v>
      </c>
    </row>
    <row r="209" spans="1:14" x14ac:dyDescent="0.2">
      <c r="A209" s="110" t="str">
        <f t="shared" si="16"/>
        <v>Smelcer Ladislav</v>
      </c>
      <c r="B209" s="9" t="str">
        <f t="shared" si="17"/>
        <v>II</v>
      </c>
      <c r="C209" s="110">
        <f t="shared" si="18"/>
        <v>54612.474199999997</v>
      </c>
      <c r="D209" s="28" t="str">
        <f t="shared" si="19"/>
        <v>R</v>
      </c>
      <c r="E209" s="128" t="e">
        <f>VLOOKUP(C209,Active!C$21:E$930,3,FALSE)</f>
        <v>#N/A</v>
      </c>
      <c r="G209" s="28">
        <v>18494</v>
      </c>
      <c r="H209" s="28">
        <v>-2E-3</v>
      </c>
      <c r="I209" s="28">
        <v>54612.474199999997</v>
      </c>
      <c r="J209" s="28" t="s">
        <v>25</v>
      </c>
      <c r="K209" s="28" t="s">
        <v>137</v>
      </c>
      <c r="L209" s="28" t="s">
        <v>1173</v>
      </c>
      <c r="M209" s="28" t="s">
        <v>1174</v>
      </c>
    </row>
    <row r="210" spans="1:14" x14ac:dyDescent="0.2">
      <c r="A210" s="110" t="str">
        <f t="shared" si="16"/>
        <v>Smelcer Ladislav</v>
      </c>
      <c r="B210" s="9" t="str">
        <f t="shared" si="17"/>
        <v>II</v>
      </c>
      <c r="C210" s="110">
        <f t="shared" si="18"/>
        <v>54612.475599999998</v>
      </c>
      <c r="D210" s="28" t="str">
        <f t="shared" si="19"/>
        <v>V</v>
      </c>
      <c r="E210" s="128" t="e">
        <f>VLOOKUP(C210,Active!C$21:E$930,3,FALSE)</f>
        <v>#N/A</v>
      </c>
      <c r="G210" s="28">
        <v>18494</v>
      </c>
      <c r="H210" s="28">
        <v>-5.9999999999999995E-4</v>
      </c>
      <c r="I210" s="28">
        <v>54612.475599999998</v>
      </c>
      <c r="J210" s="28" t="s">
        <v>25</v>
      </c>
      <c r="K210" s="28" t="s">
        <v>156</v>
      </c>
      <c r="L210" s="28" t="s">
        <v>1173</v>
      </c>
      <c r="M210" s="28" t="s">
        <v>1174</v>
      </c>
    </row>
    <row r="211" spans="1:14" x14ac:dyDescent="0.2">
      <c r="A211" s="110" t="str">
        <f t="shared" si="16"/>
        <v>Smelcer Ladislav</v>
      </c>
      <c r="B211" s="9" t="str">
        <f t="shared" si="17"/>
        <v>II</v>
      </c>
      <c r="C211" s="110">
        <f t="shared" si="18"/>
        <v>54738.340300000003</v>
      </c>
      <c r="D211" s="28" t="str">
        <f t="shared" si="19"/>
        <v>R</v>
      </c>
      <c r="E211" s="128" t="e">
        <f>VLOOKUP(C211,Active!C$21:E$930,3,FALSE)</f>
        <v>#N/A</v>
      </c>
      <c r="G211" s="28">
        <v>18710</v>
      </c>
      <c r="H211" s="28">
        <v>-4.4999999999999997E-3</v>
      </c>
      <c r="I211" s="28">
        <v>54738.340300000003</v>
      </c>
      <c r="J211" s="28" t="s">
        <v>25</v>
      </c>
      <c r="K211" s="28" t="s">
        <v>137</v>
      </c>
      <c r="L211" s="28" t="s">
        <v>1173</v>
      </c>
      <c r="M211" s="28" t="s">
        <v>1175</v>
      </c>
    </row>
    <row r="212" spans="1:14" x14ac:dyDescent="0.2">
      <c r="A212" s="110" t="str">
        <f t="shared" si="16"/>
        <v>Smelcer Ladislav</v>
      </c>
      <c r="B212" s="9" t="str">
        <f t="shared" si="17"/>
        <v>II</v>
      </c>
      <c r="C212" s="110">
        <f t="shared" si="18"/>
        <v>54738.341099999998</v>
      </c>
      <c r="D212" s="28" t="str">
        <f t="shared" si="19"/>
        <v>V</v>
      </c>
      <c r="E212" s="128" t="e">
        <f>VLOOKUP(C212,Active!C$21:E$930,3,FALSE)</f>
        <v>#N/A</v>
      </c>
      <c r="G212" s="28">
        <v>18710</v>
      </c>
      <c r="H212" s="28">
        <v>-3.7000000000000002E-3</v>
      </c>
      <c r="I212" s="28">
        <v>54738.341099999998</v>
      </c>
      <c r="J212" s="28" t="s">
        <v>25</v>
      </c>
      <c r="K212" s="28" t="s">
        <v>156</v>
      </c>
      <c r="L212" s="28" t="s">
        <v>1173</v>
      </c>
      <c r="M212" s="28" t="s">
        <v>1175</v>
      </c>
    </row>
    <row r="213" spans="1:14" x14ac:dyDescent="0.2">
      <c r="A213" s="110" t="str">
        <f t="shared" si="16"/>
        <v>Smelcer Ladislav</v>
      </c>
      <c r="B213" s="9" t="str">
        <f t="shared" si="17"/>
        <v>II</v>
      </c>
      <c r="C213" s="110">
        <f t="shared" si="18"/>
        <v>54738.3416</v>
      </c>
      <c r="D213" s="28" t="str">
        <f t="shared" si="19"/>
        <v>I</v>
      </c>
      <c r="E213" s="128" t="e">
        <f>VLOOKUP(C213,Active!C$21:E$930,3,FALSE)</f>
        <v>#N/A</v>
      </c>
      <c r="G213" s="28">
        <v>18710</v>
      </c>
      <c r="H213" s="28">
        <v>-3.2000000000000002E-3</v>
      </c>
      <c r="I213" s="28">
        <v>54738.3416</v>
      </c>
      <c r="J213" s="28" t="s">
        <v>25</v>
      </c>
      <c r="K213" s="28" t="s">
        <v>57</v>
      </c>
      <c r="L213" s="28" t="s">
        <v>1173</v>
      </c>
      <c r="M213" s="28" t="s">
        <v>1175</v>
      </c>
    </row>
    <row r="214" spans="1:14" x14ac:dyDescent="0.2">
      <c r="A214" s="110" t="str">
        <f t="shared" si="16"/>
        <v>Smelcer L</v>
      </c>
      <c r="B214" s="9" t="str">
        <f t="shared" si="17"/>
        <v>II</v>
      </c>
      <c r="C214" s="110">
        <f t="shared" si="18"/>
        <v>54996.483</v>
      </c>
      <c r="D214" s="28" t="str">
        <f t="shared" si="19"/>
        <v>I</v>
      </c>
      <c r="E214" s="128" t="e">
        <f>VLOOKUP(C214,Active!C$21:E$930,3,FALSE)</f>
        <v>#N/A</v>
      </c>
      <c r="G214" s="28">
        <v>19153</v>
      </c>
      <c r="H214" s="28">
        <v>-8.9999999999999993E-3</v>
      </c>
      <c r="I214" s="28">
        <v>54996.483</v>
      </c>
      <c r="J214" s="28" t="s">
        <v>25</v>
      </c>
      <c r="K214" s="28" t="s">
        <v>57</v>
      </c>
      <c r="L214" s="28" t="s">
        <v>1168</v>
      </c>
      <c r="N214" s="28" t="s">
        <v>1176</v>
      </c>
    </row>
    <row r="215" spans="1:14" x14ac:dyDescent="0.2">
      <c r="A215" s="110" t="str">
        <f t="shared" si="16"/>
        <v>Smelcer L</v>
      </c>
      <c r="B215" s="9" t="str">
        <f t="shared" si="17"/>
        <v>II</v>
      </c>
      <c r="C215" s="110">
        <f t="shared" si="18"/>
        <v>54996.483800000002</v>
      </c>
      <c r="D215" s="28" t="str">
        <f t="shared" si="19"/>
        <v>R</v>
      </c>
      <c r="E215" s="128" t="e">
        <f>VLOOKUP(C215,Active!C$21:E$930,3,FALSE)</f>
        <v>#N/A</v>
      </c>
      <c r="G215" s="28">
        <v>19153</v>
      </c>
      <c r="H215" s="28">
        <v>-8.2000000000000007E-3</v>
      </c>
      <c r="I215" s="28">
        <v>54996.483800000002</v>
      </c>
      <c r="J215" s="28" t="s">
        <v>25</v>
      </c>
      <c r="K215" s="28" t="s">
        <v>137</v>
      </c>
      <c r="L215" s="28" t="s">
        <v>1168</v>
      </c>
      <c r="N215" s="28" t="s">
        <v>1176</v>
      </c>
    </row>
    <row r="216" spans="1:14" x14ac:dyDescent="0.2">
      <c r="A216" s="110" t="str">
        <f t="shared" si="16"/>
        <v>Smelcer L</v>
      </c>
      <c r="B216" s="9" t="str">
        <f t="shared" si="17"/>
        <v>I</v>
      </c>
      <c r="C216" s="110">
        <f t="shared" si="18"/>
        <v>55071.363599999997</v>
      </c>
      <c r="D216" s="28" t="str">
        <f t="shared" si="19"/>
        <v>R</v>
      </c>
      <c r="E216" s="128" t="e">
        <f>VLOOKUP(C216,Active!C$21:E$930,3,FALSE)</f>
        <v>#N/A</v>
      </c>
      <c r="G216" s="28">
        <v>19282</v>
      </c>
      <c r="H216" s="28">
        <v>-8.8999999999999999E-3</v>
      </c>
      <c r="I216" s="28">
        <v>55071.363599999997</v>
      </c>
      <c r="J216" s="28" t="s">
        <v>1043</v>
      </c>
      <c r="K216" s="28" t="s">
        <v>137</v>
      </c>
      <c r="L216" s="28" t="s">
        <v>1168</v>
      </c>
      <c r="N216" s="28" t="s">
        <v>1176</v>
      </c>
    </row>
    <row r="217" spans="1:14" x14ac:dyDescent="0.2">
      <c r="A217" s="110" t="str">
        <f t="shared" si="16"/>
        <v>Smelcer L</v>
      </c>
      <c r="B217" s="9" t="str">
        <f t="shared" si="17"/>
        <v>I</v>
      </c>
      <c r="C217" s="110">
        <f t="shared" si="18"/>
        <v>55071.364000000001</v>
      </c>
      <c r="D217" s="28" t="str">
        <f t="shared" si="19"/>
        <v>V</v>
      </c>
      <c r="E217" s="128" t="e">
        <f>VLOOKUP(C217,Active!C$21:E$930,3,FALSE)</f>
        <v>#N/A</v>
      </c>
      <c r="G217" s="28">
        <v>19282</v>
      </c>
      <c r="H217" s="28">
        <v>-8.5000000000000006E-3</v>
      </c>
      <c r="I217" s="28">
        <v>55071.364000000001</v>
      </c>
      <c r="J217" s="28" t="s">
        <v>1043</v>
      </c>
      <c r="K217" s="28" t="s">
        <v>156</v>
      </c>
      <c r="L217" s="28" t="s">
        <v>1168</v>
      </c>
      <c r="N217" s="28" t="s">
        <v>1176</v>
      </c>
    </row>
    <row r="218" spans="1:14" x14ac:dyDescent="0.2">
      <c r="A218" s="110" t="str">
        <f t="shared" si="16"/>
        <v>Smelcer L</v>
      </c>
      <c r="B218" s="9" t="str">
        <f t="shared" si="17"/>
        <v>II</v>
      </c>
      <c r="C218" s="110">
        <f t="shared" si="18"/>
        <v>55094.383500000004</v>
      </c>
      <c r="D218" s="28" t="str">
        <f t="shared" si="19"/>
        <v>V</v>
      </c>
      <c r="E218" s="128" t="e">
        <f>VLOOKUP(C218,Active!C$21:E$930,3,FALSE)</f>
        <v>#N/A</v>
      </c>
      <c r="G218" s="28">
        <v>19321</v>
      </c>
      <c r="H218" s="28">
        <v>-6.3E-3</v>
      </c>
      <c r="I218" s="28">
        <v>55094.383500000004</v>
      </c>
      <c r="J218" s="28" t="s">
        <v>25</v>
      </c>
      <c r="K218" s="28" t="s">
        <v>156</v>
      </c>
      <c r="L218" s="28" t="s">
        <v>1168</v>
      </c>
      <c r="N218" s="28" t="s">
        <v>1176</v>
      </c>
    </row>
    <row r="219" spans="1:14" x14ac:dyDescent="0.2">
      <c r="A219" s="110" t="str">
        <f t="shared" si="16"/>
        <v>Smelcer L</v>
      </c>
      <c r="B219" s="9" t="str">
        <f t="shared" si="17"/>
        <v>II</v>
      </c>
      <c r="C219" s="110">
        <f t="shared" si="18"/>
        <v>55094.384599999998</v>
      </c>
      <c r="D219" s="28" t="str">
        <f t="shared" si="19"/>
        <v>R</v>
      </c>
      <c r="E219" s="128">
        <f>VLOOKUP(C219,Active!C$21:E$930,3,FALSE)</f>
        <v>19321.607215790722</v>
      </c>
      <c r="G219" s="28">
        <v>19321</v>
      </c>
      <c r="H219" s="28">
        <v>-5.1999999999999998E-3</v>
      </c>
      <c r="I219" s="28">
        <v>55094.384599999998</v>
      </c>
      <c r="J219" s="28" t="s">
        <v>25</v>
      </c>
      <c r="K219" s="28" t="s">
        <v>137</v>
      </c>
      <c r="L219" s="28" t="s">
        <v>1168</v>
      </c>
      <c r="N219" s="28" t="s">
        <v>1176</v>
      </c>
    </row>
    <row r="220" spans="1:14" x14ac:dyDescent="0.2">
      <c r="A220" s="110" t="str">
        <f t="shared" si="16"/>
        <v>Poddany S</v>
      </c>
      <c r="B220" s="9" t="str">
        <f t="shared" si="17"/>
        <v>I</v>
      </c>
      <c r="C220" s="110">
        <f t="shared" si="18"/>
        <v>56508.3704</v>
      </c>
      <c r="D220" s="28" t="str">
        <f t="shared" si="19"/>
        <v>V</v>
      </c>
      <c r="E220" s="128" t="e">
        <f>VLOOKUP(C220,Active!C$21:E$930,3,FALSE)</f>
        <v>#N/A</v>
      </c>
      <c r="G220" s="28">
        <v>21748</v>
      </c>
      <c r="H220" s="28">
        <v>-1.9E-3</v>
      </c>
      <c r="I220" s="28">
        <v>56508.3704</v>
      </c>
      <c r="J220" s="28" t="s">
        <v>1043</v>
      </c>
      <c r="K220" s="28" t="s">
        <v>156</v>
      </c>
      <c r="L220" s="28" t="s">
        <v>1180</v>
      </c>
      <c r="N220" s="28" t="s">
        <v>1181</v>
      </c>
    </row>
    <row r="221" spans="1:14" x14ac:dyDescent="0.2">
      <c r="A221" s="110" t="str">
        <f t="shared" si="16"/>
        <v>Poddany S</v>
      </c>
      <c r="B221" s="9" t="str">
        <f t="shared" si="17"/>
        <v>I</v>
      </c>
      <c r="C221" s="110">
        <f t="shared" si="18"/>
        <v>56508.370699999999</v>
      </c>
      <c r="D221" s="28" t="str">
        <f t="shared" si="19"/>
        <v>R</v>
      </c>
      <c r="E221" s="128" t="e">
        <f>VLOOKUP(C221,Active!C$21:E$930,3,FALSE)</f>
        <v>#N/A</v>
      </c>
      <c r="G221" s="28">
        <v>21748</v>
      </c>
      <c r="H221" s="28">
        <v>-1.6000000000000001E-3</v>
      </c>
      <c r="I221" s="28">
        <v>56508.370699999999</v>
      </c>
      <c r="J221" s="28" t="s">
        <v>1043</v>
      </c>
      <c r="K221" s="28" t="s">
        <v>137</v>
      </c>
      <c r="L221" s="28" t="s">
        <v>1180</v>
      </c>
      <c r="N221" s="28" t="s">
        <v>1181</v>
      </c>
    </row>
    <row r="222" spans="1:14" x14ac:dyDescent="0.2">
      <c r="A222" s="110" t="str">
        <f t="shared" si="16"/>
        <v>Poddany S</v>
      </c>
      <c r="B222" s="9" t="str">
        <f t="shared" si="17"/>
        <v>I</v>
      </c>
      <c r="C222" s="110">
        <f t="shared" si="18"/>
        <v>56508.370999999999</v>
      </c>
      <c r="D222" s="28" t="str">
        <f t="shared" si="19"/>
        <v>I</v>
      </c>
      <c r="E222" s="128" t="e">
        <f>VLOOKUP(C222,Active!C$21:E$930,3,FALSE)</f>
        <v>#N/A</v>
      </c>
      <c r="G222" s="28">
        <v>21748</v>
      </c>
      <c r="H222" s="28">
        <v>-1.2999999999999999E-3</v>
      </c>
      <c r="I222" s="28">
        <v>56508.370999999999</v>
      </c>
      <c r="J222" s="28" t="s">
        <v>1043</v>
      </c>
      <c r="K222" s="28" t="s">
        <v>57</v>
      </c>
      <c r="L222" s="28" t="s">
        <v>1180</v>
      </c>
      <c r="N222" s="28" t="s">
        <v>1181</v>
      </c>
    </row>
    <row r="223" spans="1:14" x14ac:dyDescent="0.2">
      <c r="B223" s="9"/>
      <c r="C223" s="110"/>
      <c r="E223" s="128"/>
    </row>
    <row r="224" spans="1:14" x14ac:dyDescent="0.2">
      <c r="B224" s="9"/>
      <c r="C224" s="110"/>
      <c r="E224" s="128"/>
    </row>
    <row r="225" spans="2:5" x14ac:dyDescent="0.2">
      <c r="B225" s="9"/>
      <c r="C225" s="110"/>
      <c r="E225" s="128"/>
    </row>
    <row r="226" spans="2:5" x14ac:dyDescent="0.2">
      <c r="B226" s="9"/>
      <c r="C226" s="110"/>
      <c r="E226" s="128"/>
    </row>
    <row r="227" spans="2:5" x14ac:dyDescent="0.2">
      <c r="B227" s="9"/>
      <c r="C227" s="110"/>
      <c r="E227" s="128"/>
    </row>
    <row r="228" spans="2:5" x14ac:dyDescent="0.2">
      <c r="B228" s="9"/>
      <c r="C228" s="110"/>
      <c r="E228" s="128"/>
    </row>
    <row r="229" spans="2:5" x14ac:dyDescent="0.2">
      <c r="B229" s="9"/>
      <c r="C229" s="110"/>
      <c r="E229" s="128"/>
    </row>
    <row r="230" spans="2:5" x14ac:dyDescent="0.2">
      <c r="B230" s="9"/>
      <c r="C230" s="110"/>
      <c r="E230" s="128"/>
    </row>
    <row r="231" spans="2:5" x14ac:dyDescent="0.2">
      <c r="B231" s="9"/>
      <c r="C231" s="110"/>
      <c r="E231" s="128"/>
    </row>
    <row r="232" spans="2:5" x14ac:dyDescent="0.2">
      <c r="B232" s="9"/>
      <c r="C232" s="110"/>
      <c r="E232" s="128"/>
    </row>
    <row r="233" spans="2:5" x14ac:dyDescent="0.2">
      <c r="B233" s="9"/>
      <c r="C233" s="110"/>
      <c r="E233" s="128"/>
    </row>
    <row r="234" spans="2:5" x14ac:dyDescent="0.2">
      <c r="B234" s="9"/>
      <c r="C234" s="110"/>
      <c r="E234" s="128"/>
    </row>
    <row r="235" spans="2:5" x14ac:dyDescent="0.2">
      <c r="B235" s="9"/>
      <c r="C235" s="110"/>
      <c r="E235" s="128"/>
    </row>
    <row r="236" spans="2:5" x14ac:dyDescent="0.2">
      <c r="B236" s="9"/>
      <c r="C236" s="110"/>
      <c r="E236" s="128"/>
    </row>
    <row r="237" spans="2:5" x14ac:dyDescent="0.2">
      <c r="B237" s="9"/>
      <c r="C237" s="110"/>
      <c r="E237" s="128"/>
    </row>
    <row r="238" spans="2:5" x14ac:dyDescent="0.2">
      <c r="B238" s="9"/>
      <c r="C238" s="110"/>
      <c r="E238" s="128"/>
    </row>
    <row r="239" spans="2:5" x14ac:dyDescent="0.2">
      <c r="B239" s="9"/>
      <c r="C239" s="110"/>
      <c r="E239" s="128"/>
    </row>
    <row r="240" spans="2:5" x14ac:dyDescent="0.2">
      <c r="B240" s="9"/>
      <c r="C240" s="110"/>
      <c r="E240" s="128"/>
    </row>
    <row r="241" spans="2:5" x14ac:dyDescent="0.2">
      <c r="B241" s="9"/>
      <c r="C241" s="110"/>
      <c r="E241" s="128"/>
    </row>
    <row r="242" spans="2:5" x14ac:dyDescent="0.2">
      <c r="B242" s="9"/>
      <c r="C242" s="110"/>
      <c r="E242" s="128"/>
    </row>
    <row r="243" spans="2:5" x14ac:dyDescent="0.2">
      <c r="B243" s="9"/>
      <c r="C243" s="110"/>
      <c r="E243" s="128"/>
    </row>
    <row r="244" spans="2:5" x14ac:dyDescent="0.2">
      <c r="B244" s="9"/>
      <c r="C244" s="110"/>
      <c r="E244" s="128"/>
    </row>
    <row r="245" spans="2:5" x14ac:dyDescent="0.2">
      <c r="B245" s="9"/>
      <c r="C245" s="110"/>
      <c r="E245" s="128"/>
    </row>
    <row r="246" spans="2:5" x14ac:dyDescent="0.2">
      <c r="B246" s="9"/>
      <c r="C246" s="110"/>
      <c r="E246" s="128"/>
    </row>
    <row r="247" spans="2:5" x14ac:dyDescent="0.2">
      <c r="B247" s="9"/>
      <c r="C247" s="110"/>
      <c r="E247" s="128"/>
    </row>
    <row r="248" spans="2:5" x14ac:dyDescent="0.2">
      <c r="B248" s="9"/>
      <c r="C248" s="110"/>
      <c r="E248" s="128"/>
    </row>
    <row r="249" spans="2:5" x14ac:dyDescent="0.2">
      <c r="B249" s="9"/>
      <c r="C249" s="110"/>
      <c r="E249" s="128"/>
    </row>
    <row r="250" spans="2:5" x14ac:dyDescent="0.2">
      <c r="B250" s="9"/>
      <c r="C250" s="110"/>
      <c r="E250" s="128"/>
    </row>
    <row r="251" spans="2:5" x14ac:dyDescent="0.2">
      <c r="B251" s="9"/>
      <c r="C251" s="110"/>
      <c r="E251" s="128"/>
    </row>
    <row r="252" spans="2:5" x14ac:dyDescent="0.2">
      <c r="B252" s="9"/>
      <c r="C252" s="110"/>
      <c r="E252" s="128"/>
    </row>
    <row r="253" spans="2:5" x14ac:dyDescent="0.2">
      <c r="B253" s="9"/>
      <c r="C253" s="110"/>
      <c r="E253" s="128"/>
    </row>
    <row r="254" spans="2:5" x14ac:dyDescent="0.2">
      <c r="B254" s="9"/>
      <c r="C254" s="110"/>
      <c r="E254" s="128"/>
    </row>
    <row r="255" spans="2:5" x14ac:dyDescent="0.2">
      <c r="B255" s="9"/>
      <c r="C255" s="110"/>
    </row>
    <row r="256" spans="2:5" x14ac:dyDescent="0.2">
      <c r="B256" s="9"/>
      <c r="C256" s="110"/>
    </row>
    <row r="257" spans="2:3" x14ac:dyDescent="0.2">
      <c r="B257" s="9"/>
      <c r="C257" s="110"/>
    </row>
    <row r="258" spans="2:3" x14ac:dyDescent="0.2">
      <c r="B258" s="9"/>
      <c r="C258" s="110"/>
    </row>
    <row r="259" spans="2:3" x14ac:dyDescent="0.2">
      <c r="B259" s="9"/>
      <c r="C259" s="110"/>
    </row>
    <row r="260" spans="2:3" x14ac:dyDescent="0.2">
      <c r="B260" s="9"/>
      <c r="C260" s="110"/>
    </row>
    <row r="261" spans="2:3" x14ac:dyDescent="0.2">
      <c r="B261" s="9"/>
      <c r="C261" s="110"/>
    </row>
    <row r="262" spans="2:3" x14ac:dyDescent="0.2">
      <c r="B262" s="9"/>
      <c r="C262" s="110"/>
    </row>
    <row r="263" spans="2:3" x14ac:dyDescent="0.2">
      <c r="B263" s="9"/>
      <c r="C263" s="110"/>
    </row>
    <row r="264" spans="2:3" x14ac:dyDescent="0.2">
      <c r="B264" s="9"/>
      <c r="C264" s="110"/>
    </row>
    <row r="265" spans="2:3" x14ac:dyDescent="0.2">
      <c r="B265" s="9"/>
      <c r="C265" s="110"/>
    </row>
    <row r="266" spans="2:3" x14ac:dyDescent="0.2">
      <c r="B266" s="9"/>
      <c r="C266" s="110"/>
    </row>
    <row r="267" spans="2:3" x14ac:dyDescent="0.2">
      <c r="B267" s="9"/>
      <c r="C267" s="110"/>
    </row>
    <row r="268" spans="2:3" x14ac:dyDescent="0.2">
      <c r="B268" s="9"/>
      <c r="C268" s="110"/>
    </row>
    <row r="269" spans="2:3" x14ac:dyDescent="0.2">
      <c r="B269" s="9"/>
      <c r="C269" s="110"/>
    </row>
    <row r="270" spans="2:3" x14ac:dyDescent="0.2">
      <c r="B270" s="9"/>
      <c r="C270" s="110"/>
    </row>
    <row r="271" spans="2:3" x14ac:dyDescent="0.2">
      <c r="B271" s="9"/>
      <c r="C271" s="110"/>
    </row>
    <row r="272" spans="2:3" x14ac:dyDescent="0.2">
      <c r="B272" s="9"/>
      <c r="C272" s="110"/>
    </row>
    <row r="273" spans="2:3" x14ac:dyDescent="0.2">
      <c r="B273" s="9"/>
      <c r="C273" s="110"/>
    </row>
    <row r="274" spans="2:3" x14ac:dyDescent="0.2">
      <c r="B274" s="9"/>
      <c r="C274" s="110"/>
    </row>
    <row r="275" spans="2:3" x14ac:dyDescent="0.2">
      <c r="B275" s="9"/>
      <c r="C275" s="110"/>
    </row>
    <row r="276" spans="2:3" x14ac:dyDescent="0.2">
      <c r="B276" s="9"/>
      <c r="C276" s="110"/>
    </row>
    <row r="277" spans="2:3" x14ac:dyDescent="0.2">
      <c r="B277" s="9"/>
      <c r="C277" s="110"/>
    </row>
    <row r="278" spans="2:3" x14ac:dyDescent="0.2">
      <c r="B278" s="9"/>
      <c r="C278" s="110"/>
    </row>
    <row r="279" spans="2:3" x14ac:dyDescent="0.2">
      <c r="B279" s="9"/>
      <c r="C279" s="110"/>
    </row>
    <row r="280" spans="2:3" x14ac:dyDescent="0.2">
      <c r="B280" s="9"/>
      <c r="C280" s="110"/>
    </row>
    <row r="281" spans="2:3" x14ac:dyDescent="0.2">
      <c r="B281" s="9"/>
      <c r="C281" s="110"/>
    </row>
    <row r="282" spans="2:3" x14ac:dyDescent="0.2">
      <c r="B282" s="9"/>
      <c r="C282" s="110"/>
    </row>
    <row r="283" spans="2:3" x14ac:dyDescent="0.2">
      <c r="B283" s="9"/>
      <c r="C283" s="110"/>
    </row>
    <row r="284" spans="2:3" x14ac:dyDescent="0.2">
      <c r="B284" s="9"/>
      <c r="C284" s="110"/>
    </row>
    <row r="285" spans="2:3" x14ac:dyDescent="0.2">
      <c r="B285" s="9"/>
      <c r="C285" s="110"/>
    </row>
    <row r="286" spans="2:3" x14ac:dyDescent="0.2">
      <c r="B286" s="9"/>
      <c r="C286" s="110"/>
    </row>
    <row r="287" spans="2:3" x14ac:dyDescent="0.2">
      <c r="B287" s="9"/>
      <c r="C287" s="110"/>
    </row>
    <row r="288" spans="2:3" x14ac:dyDescent="0.2">
      <c r="B288" s="9"/>
      <c r="C288" s="110"/>
    </row>
    <row r="289" spans="2:3" x14ac:dyDescent="0.2">
      <c r="B289" s="9"/>
      <c r="C289" s="110"/>
    </row>
    <row r="290" spans="2:3" x14ac:dyDescent="0.2">
      <c r="B290" s="9"/>
      <c r="C290" s="110"/>
    </row>
    <row r="291" spans="2:3" x14ac:dyDescent="0.2">
      <c r="B291" s="9"/>
      <c r="C291" s="110"/>
    </row>
    <row r="292" spans="2:3" x14ac:dyDescent="0.2">
      <c r="B292" s="9"/>
      <c r="C292" s="110"/>
    </row>
    <row r="293" spans="2:3" x14ac:dyDescent="0.2">
      <c r="B293" s="9"/>
      <c r="C293" s="110"/>
    </row>
    <row r="294" spans="2:3" x14ac:dyDescent="0.2">
      <c r="B294" s="9"/>
      <c r="C294" s="110"/>
    </row>
    <row r="295" spans="2:3" x14ac:dyDescent="0.2">
      <c r="B295" s="9"/>
      <c r="C295" s="110"/>
    </row>
    <row r="296" spans="2:3" x14ac:dyDescent="0.2">
      <c r="B296" s="9"/>
      <c r="C296" s="110"/>
    </row>
    <row r="297" spans="2:3" x14ac:dyDescent="0.2">
      <c r="B297" s="9"/>
      <c r="C297" s="110"/>
    </row>
    <row r="298" spans="2:3" x14ac:dyDescent="0.2">
      <c r="B298" s="9"/>
      <c r="C298" s="110"/>
    </row>
    <row r="299" spans="2:3" x14ac:dyDescent="0.2">
      <c r="B299" s="9"/>
      <c r="C299" s="110"/>
    </row>
    <row r="300" spans="2:3" x14ac:dyDescent="0.2">
      <c r="B300" s="9"/>
      <c r="C300" s="110"/>
    </row>
    <row r="301" spans="2:3" x14ac:dyDescent="0.2">
      <c r="B301" s="9"/>
      <c r="C301" s="110"/>
    </row>
    <row r="302" spans="2:3" x14ac:dyDescent="0.2">
      <c r="B302" s="9"/>
      <c r="C302" s="110"/>
    </row>
    <row r="303" spans="2:3" x14ac:dyDescent="0.2">
      <c r="B303" s="9"/>
      <c r="C303" s="110"/>
    </row>
    <row r="304" spans="2:3" x14ac:dyDescent="0.2">
      <c r="B304" s="9"/>
      <c r="C304" s="110"/>
    </row>
    <row r="305" spans="2:3" x14ac:dyDescent="0.2">
      <c r="B305" s="9"/>
      <c r="C305" s="110"/>
    </row>
    <row r="306" spans="2:3" x14ac:dyDescent="0.2">
      <c r="B306" s="9"/>
      <c r="C306" s="110"/>
    </row>
    <row r="307" spans="2:3" x14ac:dyDescent="0.2">
      <c r="B307" s="9"/>
      <c r="C307" s="110"/>
    </row>
    <row r="308" spans="2:3" x14ac:dyDescent="0.2">
      <c r="B308" s="9"/>
      <c r="C308" s="110"/>
    </row>
    <row r="309" spans="2:3" x14ac:dyDescent="0.2">
      <c r="B309" s="9"/>
      <c r="C309" s="110"/>
    </row>
    <row r="310" spans="2:3" x14ac:dyDescent="0.2">
      <c r="B310" s="9"/>
      <c r="C310" s="110"/>
    </row>
    <row r="311" spans="2:3" x14ac:dyDescent="0.2">
      <c r="B311" s="9"/>
      <c r="C311" s="110"/>
    </row>
    <row r="312" spans="2:3" x14ac:dyDescent="0.2">
      <c r="B312" s="9"/>
      <c r="C312" s="110"/>
    </row>
    <row r="313" spans="2:3" x14ac:dyDescent="0.2">
      <c r="B313" s="9"/>
      <c r="C313" s="110"/>
    </row>
    <row r="314" spans="2:3" x14ac:dyDescent="0.2">
      <c r="B314" s="9"/>
      <c r="C314" s="110"/>
    </row>
    <row r="315" spans="2:3" x14ac:dyDescent="0.2">
      <c r="B315" s="9"/>
      <c r="C315" s="110"/>
    </row>
    <row r="316" spans="2:3" x14ac:dyDescent="0.2">
      <c r="B316" s="9"/>
      <c r="C316" s="110"/>
    </row>
    <row r="317" spans="2:3" x14ac:dyDescent="0.2">
      <c r="B317" s="9"/>
      <c r="C317" s="110"/>
    </row>
    <row r="318" spans="2:3" x14ac:dyDescent="0.2">
      <c r="B318" s="9"/>
      <c r="C318" s="110"/>
    </row>
    <row r="319" spans="2:3" x14ac:dyDescent="0.2">
      <c r="B319" s="9"/>
      <c r="C319" s="110"/>
    </row>
    <row r="320" spans="2:3" x14ac:dyDescent="0.2">
      <c r="B320" s="9"/>
      <c r="C320" s="110"/>
    </row>
    <row r="321" spans="2:3" x14ac:dyDescent="0.2">
      <c r="B321" s="9"/>
      <c r="C321" s="110"/>
    </row>
    <row r="322" spans="2:3" x14ac:dyDescent="0.2">
      <c r="B322" s="9"/>
      <c r="C322" s="110"/>
    </row>
    <row r="323" spans="2:3" x14ac:dyDescent="0.2">
      <c r="B323" s="9"/>
      <c r="C323" s="110"/>
    </row>
    <row r="324" spans="2:3" x14ac:dyDescent="0.2">
      <c r="B324" s="9"/>
      <c r="C324" s="110"/>
    </row>
    <row r="325" spans="2:3" x14ac:dyDescent="0.2">
      <c r="B325" s="9"/>
      <c r="C325" s="110"/>
    </row>
    <row r="326" spans="2:3" x14ac:dyDescent="0.2">
      <c r="B326" s="9"/>
      <c r="C326" s="110"/>
    </row>
    <row r="327" spans="2:3" x14ac:dyDescent="0.2">
      <c r="B327" s="9"/>
      <c r="C327" s="110"/>
    </row>
    <row r="328" spans="2:3" x14ac:dyDescent="0.2">
      <c r="B328" s="9"/>
      <c r="C328" s="110"/>
    </row>
    <row r="329" spans="2:3" x14ac:dyDescent="0.2">
      <c r="B329" s="9"/>
      <c r="C329" s="110"/>
    </row>
    <row r="330" spans="2:3" x14ac:dyDescent="0.2">
      <c r="B330" s="9"/>
      <c r="C330" s="110"/>
    </row>
    <row r="331" spans="2:3" x14ac:dyDescent="0.2">
      <c r="B331" s="9"/>
      <c r="C331" s="110"/>
    </row>
    <row r="332" spans="2:3" x14ac:dyDescent="0.2">
      <c r="B332" s="9"/>
      <c r="C332" s="110"/>
    </row>
    <row r="333" spans="2:3" x14ac:dyDescent="0.2">
      <c r="B333" s="9"/>
      <c r="C333" s="110"/>
    </row>
    <row r="334" spans="2:3" x14ac:dyDescent="0.2">
      <c r="B334" s="9"/>
      <c r="C334" s="110"/>
    </row>
    <row r="335" spans="2:3" x14ac:dyDescent="0.2">
      <c r="B335" s="9"/>
      <c r="C335" s="110"/>
    </row>
    <row r="336" spans="2:3" x14ac:dyDescent="0.2">
      <c r="B336" s="9"/>
      <c r="C336" s="110"/>
    </row>
    <row r="337" spans="2:3" x14ac:dyDescent="0.2">
      <c r="B337" s="9"/>
      <c r="C337" s="110"/>
    </row>
    <row r="338" spans="2:3" x14ac:dyDescent="0.2">
      <c r="B338" s="9"/>
      <c r="C338" s="110"/>
    </row>
    <row r="339" spans="2:3" x14ac:dyDescent="0.2">
      <c r="B339" s="9"/>
      <c r="C339" s="110"/>
    </row>
    <row r="340" spans="2:3" x14ac:dyDescent="0.2">
      <c r="B340" s="9"/>
      <c r="C340" s="110"/>
    </row>
    <row r="341" spans="2:3" x14ac:dyDescent="0.2">
      <c r="B341" s="9"/>
      <c r="C341" s="110"/>
    </row>
    <row r="342" spans="2:3" x14ac:dyDescent="0.2">
      <c r="B342" s="9"/>
      <c r="C342" s="110"/>
    </row>
    <row r="343" spans="2:3" x14ac:dyDescent="0.2">
      <c r="B343" s="9"/>
      <c r="C343" s="110"/>
    </row>
    <row r="344" spans="2:3" x14ac:dyDescent="0.2">
      <c r="B344" s="9"/>
      <c r="C344" s="110"/>
    </row>
    <row r="345" spans="2:3" x14ac:dyDescent="0.2">
      <c r="B345" s="9"/>
      <c r="C345" s="110"/>
    </row>
    <row r="346" spans="2:3" x14ac:dyDescent="0.2">
      <c r="B346" s="9"/>
      <c r="C346" s="110"/>
    </row>
    <row r="347" spans="2:3" x14ac:dyDescent="0.2">
      <c r="B347" s="9"/>
      <c r="C347" s="110"/>
    </row>
    <row r="348" spans="2:3" x14ac:dyDescent="0.2">
      <c r="B348" s="9"/>
      <c r="C348" s="110"/>
    </row>
    <row r="349" spans="2:3" x14ac:dyDescent="0.2">
      <c r="B349" s="9"/>
      <c r="C349" s="110"/>
    </row>
    <row r="350" spans="2:3" x14ac:dyDescent="0.2">
      <c r="B350" s="9"/>
      <c r="C350" s="110"/>
    </row>
    <row r="351" spans="2:3" x14ac:dyDescent="0.2">
      <c r="B351" s="9"/>
      <c r="C351" s="110"/>
    </row>
    <row r="352" spans="2:3" x14ac:dyDescent="0.2">
      <c r="B352" s="9"/>
      <c r="C352" s="110"/>
    </row>
    <row r="353" spans="2:3" x14ac:dyDescent="0.2">
      <c r="B353" s="9"/>
      <c r="C353" s="110"/>
    </row>
    <row r="354" spans="2:3" x14ac:dyDescent="0.2">
      <c r="B354" s="9"/>
      <c r="C354" s="110"/>
    </row>
    <row r="355" spans="2:3" x14ac:dyDescent="0.2">
      <c r="B355" s="9"/>
      <c r="C355" s="110"/>
    </row>
    <row r="356" spans="2:3" x14ac:dyDescent="0.2">
      <c r="B356" s="9"/>
      <c r="C356" s="110"/>
    </row>
    <row r="357" spans="2:3" x14ac:dyDescent="0.2">
      <c r="B357" s="9"/>
      <c r="C357" s="110"/>
    </row>
    <row r="358" spans="2:3" x14ac:dyDescent="0.2">
      <c r="B358" s="9"/>
      <c r="C358" s="110"/>
    </row>
    <row r="359" spans="2:3" x14ac:dyDescent="0.2">
      <c r="B359" s="9"/>
      <c r="C359" s="110"/>
    </row>
    <row r="360" spans="2:3" x14ac:dyDescent="0.2">
      <c r="B360" s="9"/>
      <c r="C360" s="110"/>
    </row>
    <row r="361" spans="2:3" x14ac:dyDescent="0.2">
      <c r="B361" s="9"/>
      <c r="C361" s="110"/>
    </row>
    <row r="362" spans="2:3" x14ac:dyDescent="0.2">
      <c r="B362" s="9"/>
      <c r="C362" s="110"/>
    </row>
    <row r="363" spans="2:3" x14ac:dyDescent="0.2">
      <c r="B363" s="9"/>
      <c r="C363" s="110"/>
    </row>
    <row r="364" spans="2:3" x14ac:dyDescent="0.2">
      <c r="B364" s="9"/>
      <c r="C364" s="110"/>
    </row>
    <row r="365" spans="2:3" x14ac:dyDescent="0.2">
      <c r="B365" s="9"/>
      <c r="C365" s="110"/>
    </row>
    <row r="366" spans="2:3" x14ac:dyDescent="0.2">
      <c r="B366" s="9"/>
      <c r="C366" s="110"/>
    </row>
    <row r="367" spans="2:3" x14ac:dyDescent="0.2">
      <c r="B367" s="9"/>
      <c r="C367" s="110"/>
    </row>
    <row r="368" spans="2:3" x14ac:dyDescent="0.2">
      <c r="B368" s="9"/>
      <c r="C368" s="110"/>
    </row>
    <row r="369" spans="2:3" x14ac:dyDescent="0.2">
      <c r="B369" s="9"/>
      <c r="C369" s="110"/>
    </row>
    <row r="370" spans="2:3" x14ac:dyDescent="0.2">
      <c r="B370" s="9"/>
      <c r="C370" s="110"/>
    </row>
    <row r="371" spans="2:3" x14ac:dyDescent="0.2">
      <c r="B371" s="9"/>
      <c r="C371" s="110"/>
    </row>
    <row r="372" spans="2:3" x14ac:dyDescent="0.2">
      <c r="B372" s="9"/>
      <c r="C372" s="110"/>
    </row>
    <row r="373" spans="2:3" x14ac:dyDescent="0.2">
      <c r="B373" s="9"/>
      <c r="C373" s="110"/>
    </row>
    <row r="374" spans="2:3" x14ac:dyDescent="0.2">
      <c r="B374" s="9"/>
      <c r="C374" s="110"/>
    </row>
    <row r="375" spans="2:3" x14ac:dyDescent="0.2">
      <c r="B375" s="9"/>
      <c r="C375" s="110"/>
    </row>
    <row r="376" spans="2:3" x14ac:dyDescent="0.2">
      <c r="B376" s="9"/>
      <c r="C376" s="110"/>
    </row>
    <row r="377" spans="2:3" x14ac:dyDescent="0.2">
      <c r="B377" s="9"/>
      <c r="C377" s="110"/>
    </row>
    <row r="378" spans="2:3" x14ac:dyDescent="0.2">
      <c r="B378" s="9"/>
      <c r="C378" s="110"/>
    </row>
    <row r="379" spans="2:3" x14ac:dyDescent="0.2">
      <c r="B379" s="9"/>
      <c r="C379" s="110"/>
    </row>
    <row r="380" spans="2:3" x14ac:dyDescent="0.2">
      <c r="B380" s="9"/>
      <c r="C380" s="110"/>
    </row>
    <row r="381" spans="2:3" x14ac:dyDescent="0.2">
      <c r="B381" s="9"/>
      <c r="C381" s="110"/>
    </row>
    <row r="382" spans="2:3" x14ac:dyDescent="0.2">
      <c r="B382" s="9"/>
      <c r="C382" s="110"/>
    </row>
    <row r="383" spans="2:3" x14ac:dyDescent="0.2">
      <c r="B383" s="9"/>
      <c r="C383" s="110"/>
    </row>
    <row r="384" spans="2:3" x14ac:dyDescent="0.2">
      <c r="B384" s="9"/>
      <c r="C384" s="110"/>
    </row>
    <row r="385" spans="2:3" x14ac:dyDescent="0.2">
      <c r="B385" s="9"/>
      <c r="C385" s="110"/>
    </row>
    <row r="386" spans="2:3" x14ac:dyDescent="0.2">
      <c r="B386" s="9"/>
      <c r="C386" s="110"/>
    </row>
    <row r="387" spans="2:3" x14ac:dyDescent="0.2">
      <c r="B387" s="9"/>
      <c r="C387" s="110"/>
    </row>
    <row r="388" spans="2:3" x14ac:dyDescent="0.2">
      <c r="B388" s="9"/>
      <c r="C388" s="110"/>
    </row>
    <row r="389" spans="2:3" x14ac:dyDescent="0.2">
      <c r="B389" s="9"/>
      <c r="C389" s="110"/>
    </row>
    <row r="390" spans="2:3" x14ac:dyDescent="0.2">
      <c r="B390" s="9"/>
      <c r="C390" s="110"/>
    </row>
    <row r="391" spans="2:3" x14ac:dyDescent="0.2">
      <c r="B391" s="9"/>
      <c r="C391" s="110"/>
    </row>
    <row r="392" spans="2:3" x14ac:dyDescent="0.2">
      <c r="B392" s="9"/>
      <c r="C392" s="110"/>
    </row>
    <row r="393" spans="2:3" x14ac:dyDescent="0.2">
      <c r="B393" s="9"/>
      <c r="C393" s="110"/>
    </row>
    <row r="394" spans="2:3" x14ac:dyDescent="0.2">
      <c r="B394" s="9"/>
      <c r="C394" s="110"/>
    </row>
    <row r="395" spans="2:3" x14ac:dyDescent="0.2">
      <c r="B395" s="9"/>
      <c r="C395" s="110"/>
    </row>
    <row r="396" spans="2:3" x14ac:dyDescent="0.2">
      <c r="B396" s="9"/>
      <c r="C396" s="110"/>
    </row>
    <row r="397" spans="2:3" x14ac:dyDescent="0.2">
      <c r="B397" s="9"/>
      <c r="C397" s="110"/>
    </row>
    <row r="398" spans="2:3" x14ac:dyDescent="0.2">
      <c r="B398" s="9"/>
      <c r="C398" s="110"/>
    </row>
    <row r="399" spans="2:3" x14ac:dyDescent="0.2">
      <c r="B399" s="9"/>
      <c r="C399" s="110"/>
    </row>
    <row r="400" spans="2:3" x14ac:dyDescent="0.2">
      <c r="B400" s="9"/>
      <c r="C400" s="110"/>
    </row>
    <row r="401" spans="2:3" x14ac:dyDescent="0.2">
      <c r="B401" s="9"/>
      <c r="C401" s="110"/>
    </row>
    <row r="402" spans="2:3" x14ac:dyDescent="0.2">
      <c r="B402" s="9"/>
      <c r="C402" s="110"/>
    </row>
    <row r="403" spans="2:3" x14ac:dyDescent="0.2">
      <c r="B403" s="9"/>
      <c r="C403" s="110"/>
    </row>
    <row r="404" spans="2:3" x14ac:dyDescent="0.2">
      <c r="B404" s="9"/>
      <c r="C404" s="110"/>
    </row>
    <row r="405" spans="2:3" x14ac:dyDescent="0.2">
      <c r="B405" s="9"/>
      <c r="C405" s="110"/>
    </row>
    <row r="406" spans="2:3" x14ac:dyDescent="0.2">
      <c r="B406" s="9"/>
      <c r="C406" s="110"/>
    </row>
    <row r="407" spans="2:3" x14ac:dyDescent="0.2">
      <c r="B407" s="9"/>
      <c r="C407" s="110"/>
    </row>
    <row r="408" spans="2:3" x14ac:dyDescent="0.2">
      <c r="B408" s="9"/>
      <c r="C408" s="110"/>
    </row>
    <row r="409" spans="2:3" x14ac:dyDescent="0.2">
      <c r="B409" s="9"/>
      <c r="C409" s="110"/>
    </row>
    <row r="410" spans="2:3" x14ac:dyDescent="0.2">
      <c r="B410" s="9"/>
      <c r="C410" s="110"/>
    </row>
    <row r="411" spans="2:3" x14ac:dyDescent="0.2">
      <c r="B411" s="9"/>
      <c r="C411" s="110"/>
    </row>
    <row r="412" spans="2:3" x14ac:dyDescent="0.2">
      <c r="B412" s="9"/>
      <c r="C412" s="110"/>
    </row>
    <row r="413" spans="2:3" x14ac:dyDescent="0.2">
      <c r="B413" s="9"/>
      <c r="C413" s="110"/>
    </row>
    <row r="414" spans="2:3" x14ac:dyDescent="0.2">
      <c r="B414" s="9"/>
      <c r="C414" s="110"/>
    </row>
    <row r="415" spans="2:3" x14ac:dyDescent="0.2">
      <c r="B415" s="9"/>
      <c r="C415" s="110"/>
    </row>
    <row r="416" spans="2:3" x14ac:dyDescent="0.2">
      <c r="B416" s="9"/>
      <c r="C416" s="110"/>
    </row>
    <row r="417" spans="2:3" x14ac:dyDescent="0.2">
      <c r="B417" s="9"/>
      <c r="C417" s="110"/>
    </row>
    <row r="418" spans="2:3" x14ac:dyDescent="0.2">
      <c r="B418" s="9"/>
      <c r="C418" s="110"/>
    </row>
    <row r="419" spans="2:3" x14ac:dyDescent="0.2">
      <c r="B419" s="9"/>
      <c r="C419" s="110"/>
    </row>
    <row r="420" spans="2:3" x14ac:dyDescent="0.2">
      <c r="B420" s="9"/>
      <c r="C420" s="110"/>
    </row>
    <row r="421" spans="2:3" x14ac:dyDescent="0.2">
      <c r="B421" s="9"/>
      <c r="C421" s="110"/>
    </row>
    <row r="422" spans="2:3" x14ac:dyDescent="0.2">
      <c r="B422" s="9"/>
      <c r="C422" s="110"/>
    </row>
    <row r="423" spans="2:3" x14ac:dyDescent="0.2">
      <c r="B423" s="9"/>
      <c r="C423" s="110"/>
    </row>
    <row r="424" spans="2:3" x14ac:dyDescent="0.2">
      <c r="B424" s="9"/>
      <c r="C424" s="110"/>
    </row>
    <row r="425" spans="2:3" x14ac:dyDescent="0.2">
      <c r="B425" s="9"/>
      <c r="C425" s="110"/>
    </row>
    <row r="426" spans="2:3" x14ac:dyDescent="0.2">
      <c r="B426" s="9"/>
      <c r="C426" s="110"/>
    </row>
    <row r="427" spans="2:3" x14ac:dyDescent="0.2">
      <c r="B427" s="9"/>
      <c r="C427" s="110"/>
    </row>
    <row r="428" spans="2:3" x14ac:dyDescent="0.2">
      <c r="B428" s="9"/>
      <c r="C428" s="110"/>
    </row>
    <row r="429" spans="2:3" x14ac:dyDescent="0.2">
      <c r="B429" s="9"/>
      <c r="C429" s="110"/>
    </row>
    <row r="430" spans="2:3" x14ac:dyDescent="0.2">
      <c r="B430" s="9"/>
      <c r="C430" s="110"/>
    </row>
    <row r="431" spans="2:3" x14ac:dyDescent="0.2">
      <c r="B431" s="9"/>
      <c r="C431" s="110"/>
    </row>
    <row r="432" spans="2:3" x14ac:dyDescent="0.2">
      <c r="B432" s="9"/>
      <c r="C432" s="110"/>
    </row>
    <row r="433" spans="2:3" x14ac:dyDescent="0.2">
      <c r="B433" s="9"/>
      <c r="C433" s="110"/>
    </row>
    <row r="434" spans="2:3" x14ac:dyDescent="0.2">
      <c r="B434" s="9"/>
      <c r="C434" s="110"/>
    </row>
    <row r="435" spans="2:3" x14ac:dyDescent="0.2">
      <c r="B435" s="9"/>
      <c r="C435" s="110"/>
    </row>
    <row r="436" spans="2:3" x14ac:dyDescent="0.2">
      <c r="B436" s="9"/>
      <c r="C436" s="110"/>
    </row>
    <row r="437" spans="2:3" x14ac:dyDescent="0.2">
      <c r="B437" s="9"/>
      <c r="C437" s="110"/>
    </row>
    <row r="438" spans="2:3" x14ac:dyDescent="0.2">
      <c r="B438" s="9"/>
      <c r="C438" s="110"/>
    </row>
    <row r="439" spans="2:3" x14ac:dyDescent="0.2">
      <c r="B439" s="9"/>
      <c r="C439" s="110"/>
    </row>
    <row r="440" spans="2:3" x14ac:dyDescent="0.2">
      <c r="B440" s="9"/>
      <c r="C440" s="110"/>
    </row>
    <row r="441" spans="2:3" x14ac:dyDescent="0.2">
      <c r="B441" s="9"/>
      <c r="C441" s="110"/>
    </row>
    <row r="442" spans="2:3" x14ac:dyDescent="0.2">
      <c r="B442" s="9"/>
      <c r="C442" s="110"/>
    </row>
    <row r="443" spans="2:3" x14ac:dyDescent="0.2">
      <c r="B443" s="9"/>
      <c r="C443" s="110"/>
    </row>
    <row r="444" spans="2:3" x14ac:dyDescent="0.2">
      <c r="B444" s="9"/>
      <c r="C444" s="110"/>
    </row>
    <row r="445" spans="2:3" x14ac:dyDescent="0.2">
      <c r="B445" s="9"/>
      <c r="C445" s="110"/>
    </row>
    <row r="446" spans="2:3" x14ac:dyDescent="0.2">
      <c r="B446" s="9"/>
      <c r="C446" s="110"/>
    </row>
    <row r="447" spans="2:3" x14ac:dyDescent="0.2">
      <c r="B447" s="9"/>
      <c r="C447" s="110"/>
    </row>
    <row r="448" spans="2:3" x14ac:dyDescent="0.2">
      <c r="B448" s="9"/>
      <c r="C448" s="110"/>
    </row>
    <row r="449" spans="2:3" x14ac:dyDescent="0.2">
      <c r="B449" s="9"/>
      <c r="C449" s="110"/>
    </row>
    <row r="450" spans="2:3" x14ac:dyDescent="0.2">
      <c r="B450" s="9"/>
      <c r="C450" s="110"/>
    </row>
    <row r="451" spans="2:3" x14ac:dyDescent="0.2">
      <c r="B451" s="9"/>
      <c r="C451" s="110"/>
    </row>
    <row r="452" spans="2:3" x14ac:dyDescent="0.2">
      <c r="B452" s="9"/>
      <c r="C452" s="110"/>
    </row>
    <row r="453" spans="2:3" x14ac:dyDescent="0.2">
      <c r="B453" s="9"/>
      <c r="C453" s="110"/>
    </row>
    <row r="454" spans="2:3" x14ac:dyDescent="0.2">
      <c r="B454" s="9"/>
      <c r="C454" s="110"/>
    </row>
    <row r="455" spans="2:3" x14ac:dyDescent="0.2">
      <c r="B455" s="9"/>
      <c r="C455" s="110"/>
    </row>
    <row r="456" spans="2:3" x14ac:dyDescent="0.2">
      <c r="B456" s="9"/>
      <c r="C456" s="110"/>
    </row>
    <row r="457" spans="2:3" x14ac:dyDescent="0.2">
      <c r="B457" s="9"/>
      <c r="C457" s="110"/>
    </row>
    <row r="458" spans="2:3" x14ac:dyDescent="0.2">
      <c r="B458" s="9"/>
      <c r="C458" s="110"/>
    </row>
    <row r="459" spans="2:3" x14ac:dyDescent="0.2">
      <c r="B459" s="9"/>
      <c r="C459" s="110"/>
    </row>
    <row r="460" spans="2:3" x14ac:dyDescent="0.2">
      <c r="B460" s="9"/>
      <c r="C460" s="110"/>
    </row>
    <row r="461" spans="2:3" x14ac:dyDescent="0.2">
      <c r="B461" s="9"/>
      <c r="C461" s="110"/>
    </row>
    <row r="462" spans="2:3" x14ac:dyDescent="0.2">
      <c r="B462" s="9"/>
      <c r="C462" s="110"/>
    </row>
    <row r="463" spans="2:3" x14ac:dyDescent="0.2">
      <c r="B463" s="9"/>
      <c r="C463" s="110"/>
    </row>
    <row r="464" spans="2:3" x14ac:dyDescent="0.2">
      <c r="B464" s="9"/>
      <c r="C464" s="110"/>
    </row>
    <row r="465" spans="2:3" x14ac:dyDescent="0.2">
      <c r="B465" s="9"/>
      <c r="C465" s="110"/>
    </row>
    <row r="466" spans="2:3" x14ac:dyDescent="0.2">
      <c r="B466" s="9"/>
      <c r="C466" s="110"/>
    </row>
    <row r="467" spans="2:3" x14ac:dyDescent="0.2">
      <c r="B467" s="9"/>
      <c r="C467" s="110"/>
    </row>
    <row r="468" spans="2:3" x14ac:dyDescent="0.2">
      <c r="B468" s="9"/>
      <c r="C468" s="110"/>
    </row>
    <row r="469" spans="2:3" x14ac:dyDescent="0.2">
      <c r="B469" s="9"/>
      <c r="C469" s="110"/>
    </row>
    <row r="470" spans="2:3" x14ac:dyDescent="0.2">
      <c r="B470" s="9"/>
      <c r="C470" s="110"/>
    </row>
    <row r="471" spans="2:3" x14ac:dyDescent="0.2">
      <c r="B471" s="9"/>
      <c r="C471" s="110"/>
    </row>
    <row r="472" spans="2:3" x14ac:dyDescent="0.2">
      <c r="B472" s="9"/>
      <c r="C472" s="110"/>
    </row>
    <row r="473" spans="2:3" x14ac:dyDescent="0.2">
      <c r="B473" s="9"/>
      <c r="C473" s="110"/>
    </row>
    <row r="474" spans="2:3" x14ac:dyDescent="0.2">
      <c r="B474" s="9"/>
      <c r="C474" s="110"/>
    </row>
    <row r="475" spans="2:3" x14ac:dyDescent="0.2">
      <c r="B475" s="9"/>
      <c r="C475" s="110"/>
    </row>
    <row r="476" spans="2:3" x14ac:dyDescent="0.2">
      <c r="B476" s="9"/>
      <c r="C476" s="110"/>
    </row>
    <row r="477" spans="2:3" x14ac:dyDescent="0.2">
      <c r="B477" s="9"/>
      <c r="C477" s="110"/>
    </row>
    <row r="478" spans="2:3" x14ac:dyDescent="0.2">
      <c r="B478" s="9"/>
      <c r="C478" s="110"/>
    </row>
    <row r="479" spans="2:3" x14ac:dyDescent="0.2">
      <c r="B479" s="9"/>
      <c r="C479" s="110"/>
    </row>
    <row r="480" spans="2:3" x14ac:dyDescent="0.2">
      <c r="B480" s="9"/>
      <c r="C480" s="110"/>
    </row>
    <row r="481" spans="2:3" x14ac:dyDescent="0.2">
      <c r="B481" s="9"/>
      <c r="C481" s="110"/>
    </row>
    <row r="482" spans="2:3" x14ac:dyDescent="0.2">
      <c r="B482" s="9"/>
      <c r="C482" s="110"/>
    </row>
    <row r="483" spans="2:3" x14ac:dyDescent="0.2">
      <c r="B483" s="9"/>
      <c r="C483" s="110"/>
    </row>
    <row r="484" spans="2:3" x14ac:dyDescent="0.2">
      <c r="B484" s="9"/>
      <c r="C484" s="110"/>
    </row>
    <row r="485" spans="2:3" x14ac:dyDescent="0.2">
      <c r="B485" s="9"/>
      <c r="C485" s="110"/>
    </row>
    <row r="486" spans="2:3" x14ac:dyDescent="0.2">
      <c r="B486" s="9"/>
      <c r="C486" s="110"/>
    </row>
    <row r="487" spans="2:3" x14ac:dyDescent="0.2">
      <c r="B487" s="9"/>
      <c r="C487" s="110"/>
    </row>
    <row r="488" spans="2:3" x14ac:dyDescent="0.2">
      <c r="B488" s="9"/>
      <c r="C488" s="110"/>
    </row>
    <row r="489" spans="2:3" x14ac:dyDescent="0.2">
      <c r="B489" s="9"/>
      <c r="C489" s="110"/>
    </row>
    <row r="490" spans="2:3" x14ac:dyDescent="0.2">
      <c r="B490" s="9"/>
      <c r="C490" s="110"/>
    </row>
    <row r="491" spans="2:3" x14ac:dyDescent="0.2">
      <c r="B491" s="9"/>
      <c r="C491" s="110"/>
    </row>
    <row r="492" spans="2:3" x14ac:dyDescent="0.2">
      <c r="B492" s="9"/>
      <c r="C492" s="110"/>
    </row>
    <row r="493" spans="2:3" x14ac:dyDescent="0.2">
      <c r="B493" s="9"/>
      <c r="C493" s="110"/>
    </row>
    <row r="494" spans="2:3" x14ac:dyDescent="0.2">
      <c r="B494" s="9"/>
      <c r="C494" s="110"/>
    </row>
    <row r="495" spans="2:3" x14ac:dyDescent="0.2">
      <c r="B495" s="9"/>
      <c r="C495" s="110"/>
    </row>
    <row r="496" spans="2:3" x14ac:dyDescent="0.2">
      <c r="B496" s="9"/>
      <c r="C496" s="110"/>
    </row>
    <row r="497" spans="2:3" x14ac:dyDescent="0.2">
      <c r="B497" s="9"/>
      <c r="C497" s="110"/>
    </row>
    <row r="498" spans="2:3" x14ac:dyDescent="0.2">
      <c r="B498" s="9"/>
      <c r="C498" s="110"/>
    </row>
    <row r="499" spans="2:3" x14ac:dyDescent="0.2">
      <c r="B499" s="9"/>
      <c r="C499" s="110"/>
    </row>
    <row r="500" spans="2:3" x14ac:dyDescent="0.2">
      <c r="B500" s="9"/>
      <c r="C500" s="110"/>
    </row>
    <row r="501" spans="2:3" x14ac:dyDescent="0.2">
      <c r="B501" s="9"/>
      <c r="C501" s="110"/>
    </row>
    <row r="502" spans="2:3" x14ac:dyDescent="0.2">
      <c r="B502" s="9"/>
      <c r="C502" s="110"/>
    </row>
    <row r="503" spans="2:3" x14ac:dyDescent="0.2">
      <c r="B503" s="9"/>
      <c r="C503" s="110"/>
    </row>
    <row r="504" spans="2:3" x14ac:dyDescent="0.2">
      <c r="B504" s="9"/>
      <c r="C504" s="110"/>
    </row>
    <row r="505" spans="2:3" x14ac:dyDescent="0.2">
      <c r="B505" s="9"/>
      <c r="C505" s="110"/>
    </row>
    <row r="506" spans="2:3" x14ac:dyDescent="0.2">
      <c r="B506" s="9"/>
      <c r="C506" s="110"/>
    </row>
    <row r="507" spans="2:3" x14ac:dyDescent="0.2">
      <c r="B507" s="9"/>
      <c r="C507" s="110"/>
    </row>
    <row r="508" spans="2:3" x14ac:dyDescent="0.2">
      <c r="B508" s="9"/>
      <c r="C508" s="110"/>
    </row>
    <row r="509" spans="2:3" x14ac:dyDescent="0.2">
      <c r="B509" s="9"/>
      <c r="C509" s="110"/>
    </row>
    <row r="510" spans="2:3" x14ac:dyDescent="0.2">
      <c r="B510" s="9"/>
      <c r="C510" s="110"/>
    </row>
    <row r="511" spans="2:3" x14ac:dyDescent="0.2">
      <c r="B511" s="9"/>
      <c r="C511" s="110"/>
    </row>
    <row r="512" spans="2:3" x14ac:dyDescent="0.2">
      <c r="B512" s="9"/>
      <c r="C512" s="110"/>
    </row>
    <row r="513" spans="2:3" x14ac:dyDescent="0.2">
      <c r="B513" s="9"/>
      <c r="C513" s="110"/>
    </row>
    <row r="514" spans="2:3" x14ac:dyDescent="0.2">
      <c r="B514" s="9"/>
      <c r="C514" s="110"/>
    </row>
    <row r="515" spans="2:3" x14ac:dyDescent="0.2">
      <c r="B515" s="9"/>
      <c r="C515" s="110"/>
    </row>
    <row r="516" spans="2:3" x14ac:dyDescent="0.2">
      <c r="B516" s="9"/>
      <c r="C516" s="110"/>
    </row>
    <row r="517" spans="2:3" x14ac:dyDescent="0.2">
      <c r="B517" s="9"/>
      <c r="C517" s="110"/>
    </row>
    <row r="518" spans="2:3" x14ac:dyDescent="0.2">
      <c r="B518" s="9"/>
      <c r="C518" s="110"/>
    </row>
    <row r="519" spans="2:3" x14ac:dyDescent="0.2">
      <c r="B519" s="9"/>
      <c r="C519" s="110"/>
    </row>
    <row r="520" spans="2:3" x14ac:dyDescent="0.2">
      <c r="B520" s="9"/>
      <c r="C520" s="110"/>
    </row>
    <row r="521" spans="2:3" x14ac:dyDescent="0.2">
      <c r="B521" s="9"/>
      <c r="C521" s="110"/>
    </row>
    <row r="522" spans="2:3" x14ac:dyDescent="0.2">
      <c r="B522" s="9"/>
      <c r="C522" s="110"/>
    </row>
    <row r="523" spans="2:3" x14ac:dyDescent="0.2">
      <c r="B523" s="9"/>
      <c r="C523" s="110"/>
    </row>
    <row r="524" spans="2:3" x14ac:dyDescent="0.2">
      <c r="B524" s="9"/>
      <c r="C524" s="110"/>
    </row>
    <row r="525" spans="2:3" x14ac:dyDescent="0.2">
      <c r="B525" s="9"/>
      <c r="C525" s="110"/>
    </row>
    <row r="526" spans="2:3" x14ac:dyDescent="0.2">
      <c r="B526" s="9"/>
      <c r="C526" s="110"/>
    </row>
    <row r="527" spans="2:3" x14ac:dyDescent="0.2">
      <c r="B527" s="9"/>
      <c r="C527" s="110"/>
    </row>
    <row r="528" spans="2:3" x14ac:dyDescent="0.2">
      <c r="B528" s="9"/>
      <c r="C528" s="110"/>
    </row>
    <row r="529" spans="2:3" x14ac:dyDescent="0.2">
      <c r="B529" s="9"/>
      <c r="C529" s="110"/>
    </row>
    <row r="530" spans="2:3" x14ac:dyDescent="0.2">
      <c r="B530" s="9"/>
      <c r="C530" s="110"/>
    </row>
    <row r="531" spans="2:3" x14ac:dyDescent="0.2">
      <c r="B531" s="9"/>
      <c r="C531" s="110"/>
    </row>
    <row r="532" spans="2:3" x14ac:dyDescent="0.2">
      <c r="B532" s="9"/>
      <c r="C532" s="110"/>
    </row>
    <row r="533" spans="2:3" x14ac:dyDescent="0.2">
      <c r="B533" s="9"/>
      <c r="C533" s="110"/>
    </row>
    <row r="534" spans="2:3" x14ac:dyDescent="0.2">
      <c r="B534" s="9"/>
      <c r="C534" s="110"/>
    </row>
    <row r="535" spans="2:3" x14ac:dyDescent="0.2">
      <c r="B535" s="9"/>
      <c r="C535" s="110"/>
    </row>
    <row r="536" spans="2:3" x14ac:dyDescent="0.2">
      <c r="B536" s="9"/>
      <c r="C536" s="110"/>
    </row>
    <row r="537" spans="2:3" x14ac:dyDescent="0.2">
      <c r="B537" s="9"/>
      <c r="C537" s="110"/>
    </row>
    <row r="538" spans="2:3" x14ac:dyDescent="0.2">
      <c r="B538" s="9"/>
      <c r="C538" s="110"/>
    </row>
    <row r="539" spans="2:3" x14ac:dyDescent="0.2">
      <c r="B539" s="9"/>
      <c r="C539" s="110"/>
    </row>
    <row r="540" spans="2:3" x14ac:dyDescent="0.2">
      <c r="B540" s="9"/>
      <c r="C540" s="110"/>
    </row>
    <row r="541" spans="2:3" x14ac:dyDescent="0.2">
      <c r="B541" s="9"/>
      <c r="C541" s="110"/>
    </row>
    <row r="542" spans="2:3" x14ac:dyDescent="0.2">
      <c r="B542" s="9"/>
      <c r="C542" s="110"/>
    </row>
    <row r="543" spans="2:3" x14ac:dyDescent="0.2">
      <c r="B543" s="9"/>
      <c r="C543" s="110"/>
    </row>
    <row r="544" spans="2:3" x14ac:dyDescent="0.2">
      <c r="B544" s="9"/>
      <c r="C544" s="110"/>
    </row>
    <row r="545" spans="2:3" x14ac:dyDescent="0.2">
      <c r="B545" s="9"/>
      <c r="C545" s="110"/>
    </row>
    <row r="546" spans="2:3" x14ac:dyDescent="0.2">
      <c r="B546" s="9"/>
      <c r="C546" s="110"/>
    </row>
    <row r="547" spans="2:3" x14ac:dyDescent="0.2">
      <c r="B547" s="9"/>
      <c r="C547" s="110"/>
    </row>
    <row r="548" spans="2:3" x14ac:dyDescent="0.2">
      <c r="B548" s="9"/>
      <c r="C548" s="110"/>
    </row>
    <row r="549" spans="2:3" x14ac:dyDescent="0.2">
      <c r="B549" s="9"/>
      <c r="C549" s="110"/>
    </row>
    <row r="550" spans="2:3" x14ac:dyDescent="0.2">
      <c r="B550" s="9"/>
      <c r="C550" s="110"/>
    </row>
    <row r="551" spans="2:3" x14ac:dyDescent="0.2">
      <c r="B551" s="9"/>
      <c r="C551" s="110"/>
    </row>
    <row r="552" spans="2:3" x14ac:dyDescent="0.2">
      <c r="B552" s="9"/>
      <c r="C552" s="110"/>
    </row>
    <row r="553" spans="2:3" x14ac:dyDescent="0.2">
      <c r="B553" s="9"/>
      <c r="C553" s="110"/>
    </row>
    <row r="554" spans="2:3" x14ac:dyDescent="0.2">
      <c r="B554" s="9"/>
      <c r="C554" s="110"/>
    </row>
    <row r="555" spans="2:3" x14ac:dyDescent="0.2">
      <c r="B555" s="9"/>
      <c r="C555" s="110"/>
    </row>
    <row r="556" spans="2:3" x14ac:dyDescent="0.2">
      <c r="B556" s="9"/>
      <c r="C556" s="110"/>
    </row>
    <row r="557" spans="2:3" x14ac:dyDescent="0.2">
      <c r="B557" s="9"/>
      <c r="C557" s="110"/>
    </row>
    <row r="558" spans="2:3" x14ac:dyDescent="0.2">
      <c r="B558" s="9"/>
      <c r="C558" s="110"/>
    </row>
    <row r="559" spans="2:3" x14ac:dyDescent="0.2">
      <c r="B559" s="9"/>
      <c r="C559" s="110"/>
    </row>
    <row r="560" spans="2:3" x14ac:dyDescent="0.2">
      <c r="B560" s="9"/>
      <c r="C560" s="110"/>
    </row>
    <row r="561" spans="2:3" x14ac:dyDescent="0.2">
      <c r="B561" s="9"/>
      <c r="C561" s="110"/>
    </row>
    <row r="562" spans="2:3" x14ac:dyDescent="0.2">
      <c r="B562" s="9"/>
      <c r="C562" s="110"/>
    </row>
    <row r="563" spans="2:3" x14ac:dyDescent="0.2">
      <c r="B563" s="9"/>
      <c r="C563" s="110"/>
    </row>
    <row r="564" spans="2:3" x14ac:dyDescent="0.2">
      <c r="B564" s="9"/>
      <c r="C564" s="110"/>
    </row>
    <row r="565" spans="2:3" x14ac:dyDescent="0.2">
      <c r="B565" s="9"/>
      <c r="C565" s="110"/>
    </row>
    <row r="566" spans="2:3" x14ac:dyDescent="0.2">
      <c r="B566" s="9"/>
      <c r="C566" s="110"/>
    </row>
    <row r="567" spans="2:3" x14ac:dyDescent="0.2">
      <c r="B567" s="9"/>
      <c r="C567" s="110"/>
    </row>
    <row r="568" spans="2:3" x14ac:dyDescent="0.2">
      <c r="B568" s="9"/>
      <c r="C568" s="110"/>
    </row>
    <row r="569" spans="2:3" x14ac:dyDescent="0.2">
      <c r="B569" s="9"/>
      <c r="C569" s="110"/>
    </row>
    <row r="570" spans="2:3" x14ac:dyDescent="0.2">
      <c r="B570" s="9"/>
      <c r="C570" s="110"/>
    </row>
    <row r="571" spans="2:3" x14ac:dyDescent="0.2">
      <c r="B571" s="9"/>
      <c r="C571" s="110"/>
    </row>
    <row r="572" spans="2:3" x14ac:dyDescent="0.2">
      <c r="B572" s="9"/>
      <c r="C572" s="110"/>
    </row>
    <row r="573" spans="2:3" x14ac:dyDescent="0.2">
      <c r="B573" s="9"/>
      <c r="C573" s="110"/>
    </row>
    <row r="574" spans="2:3" x14ac:dyDescent="0.2">
      <c r="B574" s="9"/>
      <c r="C574" s="110"/>
    </row>
    <row r="575" spans="2:3" x14ac:dyDescent="0.2">
      <c r="B575" s="9"/>
      <c r="C575" s="110"/>
    </row>
    <row r="576" spans="2:3" x14ac:dyDescent="0.2">
      <c r="B576" s="9"/>
      <c r="C576" s="110"/>
    </row>
    <row r="577" spans="2:3" x14ac:dyDescent="0.2">
      <c r="B577" s="9"/>
      <c r="C577" s="110"/>
    </row>
    <row r="578" spans="2:3" x14ac:dyDescent="0.2">
      <c r="B578" s="9"/>
      <c r="C578" s="110"/>
    </row>
    <row r="579" spans="2:3" x14ac:dyDescent="0.2">
      <c r="B579" s="9"/>
      <c r="C579" s="110"/>
    </row>
    <row r="580" spans="2:3" x14ac:dyDescent="0.2">
      <c r="B580" s="9"/>
      <c r="C580" s="110"/>
    </row>
    <row r="581" spans="2:3" x14ac:dyDescent="0.2">
      <c r="B581" s="9"/>
      <c r="C581" s="110"/>
    </row>
    <row r="582" spans="2:3" x14ac:dyDescent="0.2">
      <c r="B582" s="9"/>
      <c r="C582" s="110"/>
    </row>
    <row r="583" spans="2:3" x14ac:dyDescent="0.2">
      <c r="B583" s="9"/>
      <c r="C583" s="110"/>
    </row>
    <row r="584" spans="2:3" x14ac:dyDescent="0.2">
      <c r="B584" s="9"/>
      <c r="C584" s="110"/>
    </row>
    <row r="585" spans="2:3" x14ac:dyDescent="0.2">
      <c r="B585" s="9"/>
      <c r="C585" s="110"/>
    </row>
    <row r="586" spans="2:3" x14ac:dyDescent="0.2">
      <c r="B586" s="9"/>
      <c r="C586" s="110"/>
    </row>
    <row r="587" spans="2:3" x14ac:dyDescent="0.2">
      <c r="B587" s="9"/>
      <c r="C587" s="110"/>
    </row>
    <row r="588" spans="2:3" x14ac:dyDescent="0.2">
      <c r="B588" s="9"/>
      <c r="C588" s="110"/>
    </row>
    <row r="589" spans="2:3" x14ac:dyDescent="0.2">
      <c r="B589" s="9"/>
      <c r="C589" s="110"/>
    </row>
    <row r="590" spans="2:3" x14ac:dyDescent="0.2">
      <c r="B590" s="9"/>
      <c r="C590" s="110"/>
    </row>
    <row r="591" spans="2:3" x14ac:dyDescent="0.2">
      <c r="B591" s="9"/>
      <c r="C591" s="110"/>
    </row>
    <row r="592" spans="2:3" x14ac:dyDescent="0.2">
      <c r="B592" s="9"/>
      <c r="C592" s="110"/>
    </row>
    <row r="593" spans="2:3" x14ac:dyDescent="0.2">
      <c r="B593" s="9"/>
      <c r="C593" s="110"/>
    </row>
    <row r="594" spans="2:3" x14ac:dyDescent="0.2">
      <c r="B594" s="9"/>
      <c r="C594" s="110"/>
    </row>
    <row r="595" spans="2:3" x14ac:dyDescent="0.2">
      <c r="B595" s="9"/>
      <c r="C595" s="110"/>
    </row>
    <row r="596" spans="2:3" x14ac:dyDescent="0.2">
      <c r="B596" s="9"/>
      <c r="C596" s="110"/>
    </row>
    <row r="597" spans="2:3" x14ac:dyDescent="0.2">
      <c r="B597" s="9"/>
      <c r="C597" s="110"/>
    </row>
    <row r="598" spans="2:3" x14ac:dyDescent="0.2">
      <c r="B598" s="9"/>
      <c r="C598" s="110"/>
    </row>
    <row r="599" spans="2:3" x14ac:dyDescent="0.2">
      <c r="B599" s="9"/>
      <c r="C599" s="110"/>
    </row>
    <row r="600" spans="2:3" x14ac:dyDescent="0.2">
      <c r="B600" s="9"/>
      <c r="C600" s="110"/>
    </row>
    <row r="601" spans="2:3" x14ac:dyDescent="0.2">
      <c r="B601" s="9"/>
      <c r="C601" s="110"/>
    </row>
    <row r="602" spans="2:3" x14ac:dyDescent="0.2">
      <c r="B602" s="9"/>
      <c r="C602" s="110"/>
    </row>
    <row r="603" spans="2:3" x14ac:dyDescent="0.2">
      <c r="B603" s="9"/>
      <c r="C603" s="110"/>
    </row>
    <row r="604" spans="2:3" x14ac:dyDescent="0.2">
      <c r="B604" s="9"/>
      <c r="C604" s="110"/>
    </row>
    <row r="605" spans="2:3" x14ac:dyDescent="0.2">
      <c r="B605" s="9"/>
      <c r="C605" s="110"/>
    </row>
    <row r="606" spans="2:3" x14ac:dyDescent="0.2">
      <c r="B606" s="9"/>
      <c r="C606" s="110"/>
    </row>
    <row r="607" spans="2:3" x14ac:dyDescent="0.2">
      <c r="B607" s="9"/>
      <c r="C607" s="110"/>
    </row>
    <row r="608" spans="2:3" x14ac:dyDescent="0.2">
      <c r="B608" s="9"/>
      <c r="C608" s="110"/>
    </row>
    <row r="609" spans="2:3" x14ac:dyDescent="0.2">
      <c r="B609" s="9"/>
      <c r="C609" s="110"/>
    </row>
    <row r="610" spans="2:3" x14ac:dyDescent="0.2">
      <c r="B610" s="9"/>
      <c r="C610" s="110"/>
    </row>
    <row r="611" spans="2:3" x14ac:dyDescent="0.2">
      <c r="B611" s="9"/>
      <c r="C611" s="110"/>
    </row>
    <row r="612" spans="2:3" x14ac:dyDescent="0.2">
      <c r="B612" s="9"/>
      <c r="C612" s="110"/>
    </row>
    <row r="613" spans="2:3" x14ac:dyDescent="0.2">
      <c r="B613" s="9"/>
      <c r="C613" s="110"/>
    </row>
    <row r="614" spans="2:3" x14ac:dyDescent="0.2">
      <c r="B614" s="9"/>
      <c r="C614" s="110"/>
    </row>
    <row r="615" spans="2:3" x14ac:dyDescent="0.2">
      <c r="B615" s="9"/>
      <c r="C615" s="110"/>
    </row>
    <row r="616" spans="2:3" x14ac:dyDescent="0.2">
      <c r="B616" s="9"/>
      <c r="C616" s="110"/>
    </row>
    <row r="617" spans="2:3" x14ac:dyDescent="0.2">
      <c r="B617" s="9"/>
      <c r="C617" s="110"/>
    </row>
    <row r="618" spans="2:3" x14ac:dyDescent="0.2">
      <c r="B618" s="9"/>
      <c r="C618" s="110"/>
    </row>
    <row r="619" spans="2:3" x14ac:dyDescent="0.2">
      <c r="B619" s="9"/>
      <c r="C619" s="110"/>
    </row>
    <row r="620" spans="2:3" x14ac:dyDescent="0.2">
      <c r="B620" s="9"/>
      <c r="C620" s="110"/>
    </row>
    <row r="621" spans="2:3" x14ac:dyDescent="0.2">
      <c r="B621" s="9"/>
      <c r="C621" s="110"/>
    </row>
    <row r="622" spans="2:3" x14ac:dyDescent="0.2">
      <c r="B622" s="9"/>
      <c r="C622" s="110"/>
    </row>
    <row r="623" spans="2:3" x14ac:dyDescent="0.2">
      <c r="B623" s="9"/>
      <c r="C623" s="110"/>
    </row>
    <row r="624" spans="2:3" x14ac:dyDescent="0.2">
      <c r="B624" s="9"/>
      <c r="C624" s="110"/>
    </row>
    <row r="625" spans="2:3" x14ac:dyDescent="0.2">
      <c r="B625" s="9"/>
      <c r="C625" s="110"/>
    </row>
    <row r="626" spans="2:3" x14ac:dyDescent="0.2">
      <c r="B626" s="9"/>
      <c r="C626" s="110"/>
    </row>
    <row r="627" spans="2:3" x14ac:dyDescent="0.2">
      <c r="B627" s="9"/>
      <c r="C627" s="110"/>
    </row>
    <row r="628" spans="2:3" x14ac:dyDescent="0.2">
      <c r="B628" s="9"/>
      <c r="C628" s="110"/>
    </row>
    <row r="629" spans="2:3" x14ac:dyDescent="0.2">
      <c r="B629" s="9"/>
      <c r="C629" s="110"/>
    </row>
    <row r="630" spans="2:3" x14ac:dyDescent="0.2">
      <c r="B630" s="9"/>
      <c r="C630" s="110"/>
    </row>
    <row r="631" spans="2:3" x14ac:dyDescent="0.2">
      <c r="B631" s="9"/>
      <c r="C631" s="110"/>
    </row>
    <row r="632" spans="2:3" x14ac:dyDescent="0.2">
      <c r="B632" s="9"/>
      <c r="C632" s="110"/>
    </row>
    <row r="633" spans="2:3" x14ac:dyDescent="0.2">
      <c r="B633" s="9"/>
      <c r="C633" s="110"/>
    </row>
    <row r="634" spans="2:3" x14ac:dyDescent="0.2">
      <c r="B634" s="9"/>
      <c r="C634" s="110"/>
    </row>
    <row r="635" spans="2:3" x14ac:dyDescent="0.2">
      <c r="B635" s="9"/>
      <c r="C635" s="110"/>
    </row>
    <row r="636" spans="2:3" x14ac:dyDescent="0.2">
      <c r="B636" s="9"/>
      <c r="C636" s="110"/>
    </row>
    <row r="637" spans="2:3" x14ac:dyDescent="0.2">
      <c r="B637" s="9"/>
      <c r="C637" s="110"/>
    </row>
    <row r="638" spans="2:3" x14ac:dyDescent="0.2">
      <c r="B638" s="9"/>
      <c r="C638" s="110"/>
    </row>
    <row r="639" spans="2:3" x14ac:dyDescent="0.2">
      <c r="B639" s="9"/>
      <c r="C639" s="110"/>
    </row>
    <row r="640" spans="2:3" x14ac:dyDescent="0.2">
      <c r="B640" s="9"/>
      <c r="C640" s="110"/>
    </row>
    <row r="641" spans="2:3" x14ac:dyDescent="0.2">
      <c r="B641" s="9"/>
      <c r="C641" s="110"/>
    </row>
    <row r="642" spans="2:3" x14ac:dyDescent="0.2">
      <c r="B642" s="9"/>
      <c r="C642" s="110"/>
    </row>
    <row r="643" spans="2:3" x14ac:dyDescent="0.2">
      <c r="B643" s="9"/>
      <c r="C643" s="110"/>
    </row>
    <row r="644" spans="2:3" x14ac:dyDescent="0.2">
      <c r="B644" s="9"/>
      <c r="C644" s="110"/>
    </row>
    <row r="645" spans="2:3" x14ac:dyDescent="0.2">
      <c r="B645" s="9"/>
      <c r="C645" s="110"/>
    </row>
    <row r="646" spans="2:3" x14ac:dyDescent="0.2">
      <c r="B646" s="9"/>
      <c r="C646" s="110"/>
    </row>
    <row r="647" spans="2:3" x14ac:dyDescent="0.2">
      <c r="B647" s="9"/>
      <c r="C647" s="110"/>
    </row>
    <row r="648" spans="2:3" x14ac:dyDescent="0.2">
      <c r="B648" s="9"/>
      <c r="C648" s="110"/>
    </row>
    <row r="649" spans="2:3" x14ac:dyDescent="0.2">
      <c r="B649" s="9"/>
      <c r="C649" s="110"/>
    </row>
    <row r="650" spans="2:3" x14ac:dyDescent="0.2">
      <c r="B650" s="9"/>
      <c r="C650" s="110"/>
    </row>
    <row r="651" spans="2:3" x14ac:dyDescent="0.2">
      <c r="B651" s="9"/>
      <c r="C651" s="110"/>
    </row>
    <row r="652" spans="2:3" x14ac:dyDescent="0.2">
      <c r="B652" s="9"/>
      <c r="C652" s="110"/>
    </row>
    <row r="653" spans="2:3" x14ac:dyDescent="0.2">
      <c r="B653" s="9"/>
      <c r="C653" s="110"/>
    </row>
    <row r="654" spans="2:3" x14ac:dyDescent="0.2">
      <c r="B654" s="9"/>
      <c r="C654" s="110"/>
    </row>
    <row r="655" spans="2:3" x14ac:dyDescent="0.2">
      <c r="B655" s="9"/>
      <c r="C655" s="110"/>
    </row>
    <row r="656" spans="2:3" x14ac:dyDescent="0.2">
      <c r="B656" s="9"/>
      <c r="C656" s="110"/>
    </row>
    <row r="657" spans="2:3" x14ac:dyDescent="0.2">
      <c r="B657" s="9"/>
      <c r="C657" s="110"/>
    </row>
    <row r="658" spans="2:3" x14ac:dyDescent="0.2">
      <c r="B658" s="9"/>
      <c r="C658" s="110"/>
    </row>
    <row r="659" spans="2:3" x14ac:dyDescent="0.2">
      <c r="B659" s="9"/>
      <c r="C659" s="110"/>
    </row>
    <row r="660" spans="2:3" x14ac:dyDescent="0.2">
      <c r="B660" s="9"/>
      <c r="C660" s="110"/>
    </row>
    <row r="661" spans="2:3" x14ac:dyDescent="0.2">
      <c r="B661" s="9"/>
      <c r="C661" s="110"/>
    </row>
    <row r="662" spans="2:3" x14ac:dyDescent="0.2">
      <c r="B662" s="9"/>
      <c r="C662" s="110"/>
    </row>
    <row r="663" spans="2:3" x14ac:dyDescent="0.2">
      <c r="B663" s="9"/>
      <c r="C663" s="110"/>
    </row>
    <row r="664" spans="2:3" x14ac:dyDescent="0.2">
      <c r="B664" s="9"/>
      <c r="C664" s="110"/>
    </row>
    <row r="665" spans="2:3" x14ac:dyDescent="0.2">
      <c r="B665" s="9"/>
      <c r="C665" s="110"/>
    </row>
    <row r="666" spans="2:3" x14ac:dyDescent="0.2">
      <c r="B666" s="9"/>
      <c r="C666" s="110"/>
    </row>
    <row r="667" spans="2:3" x14ac:dyDescent="0.2">
      <c r="B667" s="9"/>
      <c r="C667" s="110"/>
    </row>
    <row r="668" spans="2:3" x14ac:dyDescent="0.2">
      <c r="B668" s="9"/>
      <c r="C668" s="110"/>
    </row>
    <row r="669" spans="2:3" x14ac:dyDescent="0.2">
      <c r="B669" s="9"/>
      <c r="C669" s="110"/>
    </row>
    <row r="670" spans="2:3" x14ac:dyDescent="0.2">
      <c r="B670" s="9"/>
      <c r="C670" s="110"/>
    </row>
    <row r="671" spans="2:3" x14ac:dyDescent="0.2">
      <c r="B671" s="9"/>
      <c r="C671" s="110"/>
    </row>
    <row r="672" spans="2:3" x14ac:dyDescent="0.2">
      <c r="B672" s="9"/>
      <c r="C672" s="110"/>
    </row>
    <row r="673" spans="2:3" x14ac:dyDescent="0.2">
      <c r="B673" s="9"/>
      <c r="C673" s="110"/>
    </row>
    <row r="674" spans="2:3" x14ac:dyDescent="0.2">
      <c r="B674" s="9"/>
      <c r="C674" s="110"/>
    </row>
    <row r="675" spans="2:3" x14ac:dyDescent="0.2">
      <c r="B675" s="9"/>
      <c r="C675" s="110"/>
    </row>
    <row r="676" spans="2:3" x14ac:dyDescent="0.2">
      <c r="B676" s="9"/>
      <c r="C676" s="110"/>
    </row>
    <row r="677" spans="2:3" x14ac:dyDescent="0.2">
      <c r="B677" s="9"/>
      <c r="C677" s="110"/>
    </row>
    <row r="678" spans="2:3" x14ac:dyDescent="0.2">
      <c r="B678" s="9"/>
      <c r="C678" s="110"/>
    </row>
    <row r="679" spans="2:3" x14ac:dyDescent="0.2">
      <c r="B679" s="9"/>
      <c r="C679" s="110"/>
    </row>
    <row r="680" spans="2:3" x14ac:dyDescent="0.2">
      <c r="B680" s="9"/>
      <c r="C680" s="110"/>
    </row>
    <row r="681" spans="2:3" x14ac:dyDescent="0.2">
      <c r="B681" s="9"/>
      <c r="C681" s="110"/>
    </row>
    <row r="682" spans="2:3" x14ac:dyDescent="0.2">
      <c r="B682" s="9"/>
      <c r="C682" s="110"/>
    </row>
    <row r="683" spans="2:3" x14ac:dyDescent="0.2">
      <c r="B683" s="9"/>
      <c r="C683" s="110"/>
    </row>
    <row r="684" spans="2:3" x14ac:dyDescent="0.2">
      <c r="B684" s="9"/>
      <c r="C684" s="110"/>
    </row>
    <row r="685" spans="2:3" x14ac:dyDescent="0.2">
      <c r="B685" s="9"/>
      <c r="C685" s="110"/>
    </row>
    <row r="686" spans="2:3" x14ac:dyDescent="0.2">
      <c r="B686" s="9"/>
      <c r="C686" s="110"/>
    </row>
    <row r="687" spans="2:3" x14ac:dyDescent="0.2">
      <c r="B687" s="9"/>
      <c r="C687" s="110"/>
    </row>
    <row r="688" spans="2:3" x14ac:dyDescent="0.2">
      <c r="B688" s="9"/>
      <c r="C688" s="110"/>
    </row>
    <row r="689" spans="2:3" x14ac:dyDescent="0.2">
      <c r="B689" s="9"/>
      <c r="C689" s="110"/>
    </row>
    <row r="690" spans="2:3" x14ac:dyDescent="0.2">
      <c r="B690" s="9"/>
      <c r="C690" s="110"/>
    </row>
    <row r="691" spans="2:3" x14ac:dyDescent="0.2">
      <c r="B691" s="9"/>
      <c r="C691" s="110"/>
    </row>
    <row r="692" spans="2:3" x14ac:dyDescent="0.2">
      <c r="B692" s="9"/>
      <c r="C692" s="110"/>
    </row>
    <row r="693" spans="2:3" x14ac:dyDescent="0.2">
      <c r="B693" s="9"/>
      <c r="C693" s="110"/>
    </row>
    <row r="694" spans="2:3" x14ac:dyDescent="0.2">
      <c r="B694" s="9"/>
      <c r="C694" s="110"/>
    </row>
    <row r="695" spans="2:3" x14ac:dyDescent="0.2">
      <c r="B695" s="9"/>
      <c r="C695" s="110"/>
    </row>
    <row r="696" spans="2:3" x14ac:dyDescent="0.2">
      <c r="B696" s="9"/>
      <c r="C696" s="110"/>
    </row>
    <row r="697" spans="2:3" x14ac:dyDescent="0.2">
      <c r="B697" s="9"/>
      <c r="C697" s="110"/>
    </row>
    <row r="698" spans="2:3" x14ac:dyDescent="0.2">
      <c r="B698" s="9"/>
      <c r="C698" s="110"/>
    </row>
    <row r="699" spans="2:3" x14ac:dyDescent="0.2">
      <c r="B699" s="9"/>
      <c r="C699" s="110"/>
    </row>
    <row r="700" spans="2:3" x14ac:dyDescent="0.2">
      <c r="B700" s="9"/>
      <c r="C700" s="110"/>
    </row>
    <row r="701" spans="2:3" x14ac:dyDescent="0.2">
      <c r="B701" s="9"/>
      <c r="C701" s="110"/>
    </row>
    <row r="702" spans="2:3" x14ac:dyDescent="0.2">
      <c r="B702" s="9"/>
      <c r="C702" s="110"/>
    </row>
    <row r="703" spans="2:3" x14ac:dyDescent="0.2">
      <c r="B703" s="9"/>
      <c r="C703" s="110"/>
    </row>
    <row r="704" spans="2:3" x14ac:dyDescent="0.2">
      <c r="B704" s="9"/>
      <c r="C704" s="110"/>
    </row>
    <row r="705" spans="2:3" x14ac:dyDescent="0.2">
      <c r="B705" s="9"/>
      <c r="C705" s="110"/>
    </row>
    <row r="706" spans="2:3" x14ac:dyDescent="0.2">
      <c r="B706" s="9"/>
      <c r="C706" s="110"/>
    </row>
    <row r="707" spans="2:3" x14ac:dyDescent="0.2">
      <c r="B707" s="9"/>
      <c r="C707" s="110"/>
    </row>
    <row r="708" spans="2:3" x14ac:dyDescent="0.2">
      <c r="B708" s="9"/>
      <c r="C708" s="110"/>
    </row>
    <row r="709" spans="2:3" x14ac:dyDescent="0.2">
      <c r="B709" s="9"/>
      <c r="C709" s="110"/>
    </row>
    <row r="710" spans="2:3" x14ac:dyDescent="0.2">
      <c r="B710" s="9"/>
      <c r="C710" s="110"/>
    </row>
    <row r="711" spans="2:3" x14ac:dyDescent="0.2">
      <c r="B711" s="9"/>
      <c r="C711" s="110"/>
    </row>
    <row r="712" spans="2:3" x14ac:dyDescent="0.2">
      <c r="B712" s="9"/>
      <c r="C712" s="110"/>
    </row>
    <row r="713" spans="2:3" x14ac:dyDescent="0.2">
      <c r="B713" s="9"/>
      <c r="C713" s="110"/>
    </row>
    <row r="714" spans="2:3" x14ac:dyDescent="0.2">
      <c r="B714" s="9"/>
      <c r="C714" s="110"/>
    </row>
    <row r="715" spans="2:3" x14ac:dyDescent="0.2">
      <c r="B715" s="9"/>
      <c r="C715" s="110"/>
    </row>
    <row r="716" spans="2:3" x14ac:dyDescent="0.2">
      <c r="B716" s="9"/>
      <c r="C716" s="110"/>
    </row>
    <row r="717" spans="2:3" x14ac:dyDescent="0.2">
      <c r="B717" s="9"/>
      <c r="C717" s="110"/>
    </row>
    <row r="718" spans="2:3" x14ac:dyDescent="0.2">
      <c r="B718" s="9"/>
      <c r="C718" s="110"/>
    </row>
    <row r="719" spans="2:3" x14ac:dyDescent="0.2">
      <c r="B719" s="9"/>
      <c r="C719" s="110"/>
    </row>
    <row r="720" spans="2:3" x14ac:dyDescent="0.2">
      <c r="B720" s="9"/>
      <c r="C720" s="110"/>
    </row>
    <row r="721" spans="2:3" x14ac:dyDescent="0.2">
      <c r="B721" s="9"/>
      <c r="C721" s="110"/>
    </row>
    <row r="722" spans="2:3" x14ac:dyDescent="0.2">
      <c r="B722" s="9"/>
      <c r="C722" s="110"/>
    </row>
    <row r="723" spans="2:3" x14ac:dyDescent="0.2">
      <c r="B723" s="9"/>
      <c r="C723" s="110"/>
    </row>
    <row r="724" spans="2:3" x14ac:dyDescent="0.2">
      <c r="B724" s="9"/>
      <c r="C724" s="110"/>
    </row>
    <row r="725" spans="2:3" x14ac:dyDescent="0.2">
      <c r="B725" s="9"/>
      <c r="C725" s="110"/>
    </row>
    <row r="726" spans="2:3" x14ac:dyDescent="0.2">
      <c r="B726" s="9"/>
      <c r="C726" s="110"/>
    </row>
    <row r="727" spans="2:3" x14ac:dyDescent="0.2">
      <c r="B727" s="9"/>
      <c r="C727" s="110"/>
    </row>
    <row r="728" spans="2:3" x14ac:dyDescent="0.2">
      <c r="B728" s="9"/>
      <c r="C728" s="110"/>
    </row>
    <row r="729" spans="2:3" x14ac:dyDescent="0.2">
      <c r="B729" s="9"/>
      <c r="C729" s="110"/>
    </row>
    <row r="730" spans="2:3" x14ac:dyDescent="0.2">
      <c r="B730" s="9"/>
      <c r="C730" s="110"/>
    </row>
    <row r="731" spans="2:3" x14ac:dyDescent="0.2">
      <c r="B731" s="9"/>
      <c r="C731" s="110"/>
    </row>
    <row r="732" spans="2:3" x14ac:dyDescent="0.2">
      <c r="B732" s="9"/>
      <c r="C732" s="110"/>
    </row>
    <row r="733" spans="2:3" x14ac:dyDescent="0.2">
      <c r="B733" s="9"/>
      <c r="C733" s="110"/>
    </row>
    <row r="734" spans="2:3" x14ac:dyDescent="0.2">
      <c r="B734" s="9"/>
      <c r="C734" s="110"/>
    </row>
    <row r="735" spans="2:3" x14ac:dyDescent="0.2">
      <c r="B735" s="9"/>
      <c r="C735" s="110"/>
    </row>
    <row r="736" spans="2:3" x14ac:dyDescent="0.2">
      <c r="B736" s="9"/>
      <c r="C736" s="110"/>
    </row>
    <row r="737" spans="2:3" x14ac:dyDescent="0.2">
      <c r="B737" s="9"/>
      <c r="C737" s="110"/>
    </row>
    <row r="738" spans="2:3" x14ac:dyDescent="0.2">
      <c r="B738" s="9"/>
      <c r="C738" s="110"/>
    </row>
    <row r="739" spans="2:3" x14ac:dyDescent="0.2">
      <c r="B739" s="9"/>
      <c r="C739" s="110"/>
    </row>
    <row r="740" spans="2:3" x14ac:dyDescent="0.2">
      <c r="B740" s="9"/>
      <c r="C740" s="110"/>
    </row>
    <row r="741" spans="2:3" x14ac:dyDescent="0.2">
      <c r="B741" s="9"/>
      <c r="C741" s="110"/>
    </row>
    <row r="742" spans="2:3" x14ac:dyDescent="0.2">
      <c r="B742" s="9"/>
      <c r="C742" s="110"/>
    </row>
    <row r="743" spans="2:3" x14ac:dyDescent="0.2">
      <c r="B743" s="9"/>
      <c r="C743" s="110"/>
    </row>
    <row r="744" spans="2:3" x14ac:dyDescent="0.2">
      <c r="B744" s="9"/>
      <c r="C744" s="110"/>
    </row>
    <row r="745" spans="2:3" x14ac:dyDescent="0.2">
      <c r="B745" s="9"/>
      <c r="C745" s="110"/>
    </row>
    <row r="746" spans="2:3" x14ac:dyDescent="0.2">
      <c r="B746" s="9"/>
      <c r="C746" s="110"/>
    </row>
    <row r="747" spans="2:3" x14ac:dyDescent="0.2">
      <c r="B747" s="9"/>
      <c r="C747" s="110"/>
    </row>
    <row r="748" spans="2:3" x14ac:dyDescent="0.2">
      <c r="B748" s="9"/>
      <c r="C748" s="110"/>
    </row>
    <row r="749" spans="2:3" x14ac:dyDescent="0.2">
      <c r="B749" s="9"/>
      <c r="C749" s="110"/>
    </row>
    <row r="750" spans="2:3" x14ac:dyDescent="0.2">
      <c r="B750" s="9"/>
      <c r="C750" s="110"/>
    </row>
    <row r="751" spans="2:3" x14ac:dyDescent="0.2">
      <c r="B751" s="9"/>
      <c r="C751" s="110"/>
    </row>
    <row r="752" spans="2:3" x14ac:dyDescent="0.2">
      <c r="B752" s="9"/>
      <c r="C752" s="110"/>
    </row>
    <row r="753" spans="2:3" x14ac:dyDescent="0.2">
      <c r="B753" s="9"/>
      <c r="C753" s="110"/>
    </row>
    <row r="754" spans="2:3" x14ac:dyDescent="0.2">
      <c r="B754" s="9"/>
      <c r="C754" s="110"/>
    </row>
    <row r="755" spans="2:3" x14ac:dyDescent="0.2">
      <c r="B755" s="9"/>
      <c r="C755" s="110"/>
    </row>
    <row r="756" spans="2:3" x14ac:dyDescent="0.2">
      <c r="B756" s="9"/>
      <c r="C756" s="110"/>
    </row>
    <row r="757" spans="2:3" x14ac:dyDescent="0.2">
      <c r="B757" s="9"/>
      <c r="C757" s="110"/>
    </row>
    <row r="758" spans="2:3" x14ac:dyDescent="0.2">
      <c r="B758" s="9"/>
      <c r="C758" s="110"/>
    </row>
    <row r="759" spans="2:3" x14ac:dyDescent="0.2">
      <c r="B759" s="9"/>
      <c r="C759" s="110"/>
    </row>
    <row r="760" spans="2:3" x14ac:dyDescent="0.2">
      <c r="B760" s="9"/>
      <c r="C760" s="110"/>
    </row>
    <row r="761" spans="2:3" x14ac:dyDescent="0.2">
      <c r="B761" s="9"/>
      <c r="C761" s="110"/>
    </row>
    <row r="762" spans="2:3" x14ac:dyDescent="0.2">
      <c r="B762" s="9"/>
      <c r="C762" s="110"/>
    </row>
    <row r="763" spans="2:3" x14ac:dyDescent="0.2">
      <c r="B763" s="9"/>
      <c r="C763" s="110"/>
    </row>
    <row r="764" spans="2:3" x14ac:dyDescent="0.2">
      <c r="B764" s="9"/>
      <c r="C764" s="110"/>
    </row>
    <row r="765" spans="2:3" x14ac:dyDescent="0.2">
      <c r="B765" s="9"/>
      <c r="C765" s="110"/>
    </row>
    <row r="766" spans="2:3" x14ac:dyDescent="0.2">
      <c r="B766" s="9"/>
      <c r="C766" s="110"/>
    </row>
    <row r="767" spans="2:3" x14ac:dyDescent="0.2">
      <c r="B767" s="9"/>
      <c r="C767" s="110"/>
    </row>
    <row r="768" spans="2:3" x14ac:dyDescent="0.2">
      <c r="B768" s="9"/>
      <c r="C768" s="110"/>
    </row>
    <row r="769" spans="2:3" x14ac:dyDescent="0.2">
      <c r="B769" s="9"/>
      <c r="C769" s="110"/>
    </row>
    <row r="770" spans="2:3" x14ac:dyDescent="0.2">
      <c r="B770" s="9"/>
      <c r="C770" s="110"/>
    </row>
    <row r="771" spans="2:3" x14ac:dyDescent="0.2">
      <c r="B771" s="9"/>
      <c r="C771" s="110"/>
    </row>
    <row r="772" spans="2:3" x14ac:dyDescent="0.2">
      <c r="B772" s="9"/>
      <c r="C772" s="110"/>
    </row>
    <row r="773" spans="2:3" x14ac:dyDescent="0.2">
      <c r="B773" s="9"/>
      <c r="C773" s="110"/>
    </row>
    <row r="774" spans="2:3" x14ac:dyDescent="0.2">
      <c r="B774" s="9"/>
      <c r="C774" s="110"/>
    </row>
    <row r="775" spans="2:3" x14ac:dyDescent="0.2">
      <c r="B775" s="9"/>
      <c r="C775" s="110"/>
    </row>
    <row r="776" spans="2:3" x14ac:dyDescent="0.2">
      <c r="B776" s="9"/>
      <c r="C776" s="110"/>
    </row>
    <row r="777" spans="2:3" x14ac:dyDescent="0.2">
      <c r="B777" s="9"/>
      <c r="C777" s="110"/>
    </row>
    <row r="778" spans="2:3" x14ac:dyDescent="0.2">
      <c r="B778" s="9"/>
      <c r="C778" s="110"/>
    </row>
    <row r="779" spans="2:3" x14ac:dyDescent="0.2">
      <c r="B779" s="9"/>
      <c r="C779" s="110"/>
    </row>
    <row r="780" spans="2:3" x14ac:dyDescent="0.2">
      <c r="B780" s="9"/>
      <c r="C780" s="110"/>
    </row>
    <row r="781" spans="2:3" x14ac:dyDescent="0.2">
      <c r="B781" s="9"/>
      <c r="C781" s="110"/>
    </row>
    <row r="782" spans="2:3" x14ac:dyDescent="0.2">
      <c r="B782" s="9"/>
      <c r="C782" s="110"/>
    </row>
    <row r="783" spans="2:3" x14ac:dyDescent="0.2">
      <c r="B783" s="9"/>
      <c r="C783" s="110"/>
    </row>
    <row r="784" spans="2:3" x14ac:dyDescent="0.2">
      <c r="B784" s="9"/>
      <c r="C784" s="110"/>
    </row>
    <row r="785" spans="2:3" x14ac:dyDescent="0.2">
      <c r="B785" s="9"/>
      <c r="C785" s="110"/>
    </row>
    <row r="786" spans="2:3" x14ac:dyDescent="0.2">
      <c r="B786" s="9"/>
      <c r="C786" s="110"/>
    </row>
    <row r="787" spans="2:3" x14ac:dyDescent="0.2">
      <c r="B787" s="9"/>
      <c r="C787" s="110"/>
    </row>
    <row r="788" spans="2:3" x14ac:dyDescent="0.2">
      <c r="B788" s="9"/>
      <c r="C788" s="110"/>
    </row>
    <row r="789" spans="2:3" x14ac:dyDescent="0.2">
      <c r="B789" s="9"/>
      <c r="C789" s="110"/>
    </row>
    <row r="790" spans="2:3" x14ac:dyDescent="0.2">
      <c r="B790" s="9"/>
      <c r="C790" s="110"/>
    </row>
    <row r="791" spans="2:3" x14ac:dyDescent="0.2">
      <c r="B791" s="9"/>
      <c r="C791" s="110"/>
    </row>
    <row r="792" spans="2:3" x14ac:dyDescent="0.2">
      <c r="B792" s="9"/>
      <c r="C792" s="110"/>
    </row>
    <row r="793" spans="2:3" x14ac:dyDescent="0.2">
      <c r="B793" s="9"/>
      <c r="C793" s="110"/>
    </row>
    <row r="794" spans="2:3" x14ac:dyDescent="0.2">
      <c r="B794" s="9"/>
      <c r="C794" s="110"/>
    </row>
    <row r="795" spans="2:3" x14ac:dyDescent="0.2">
      <c r="B795" s="9"/>
      <c r="C795" s="110"/>
    </row>
    <row r="796" spans="2:3" x14ac:dyDescent="0.2">
      <c r="B796" s="9"/>
      <c r="C796" s="110"/>
    </row>
    <row r="797" spans="2:3" x14ac:dyDescent="0.2">
      <c r="B797" s="9"/>
      <c r="C797" s="110"/>
    </row>
    <row r="798" spans="2:3" x14ac:dyDescent="0.2">
      <c r="B798" s="9"/>
      <c r="C798" s="110"/>
    </row>
    <row r="799" spans="2:3" x14ac:dyDescent="0.2">
      <c r="B799" s="9"/>
      <c r="C799" s="110"/>
    </row>
    <row r="800" spans="2:3" x14ac:dyDescent="0.2">
      <c r="B800" s="9"/>
      <c r="C800" s="110"/>
    </row>
    <row r="801" spans="2:3" x14ac:dyDescent="0.2">
      <c r="B801" s="9"/>
      <c r="C801" s="110"/>
    </row>
    <row r="802" spans="2:3" x14ac:dyDescent="0.2">
      <c r="B802" s="9"/>
      <c r="C802" s="110"/>
    </row>
    <row r="803" spans="2:3" x14ac:dyDescent="0.2">
      <c r="B803" s="9"/>
      <c r="C803" s="110"/>
    </row>
    <row r="804" spans="2:3" x14ac:dyDescent="0.2">
      <c r="B804" s="9"/>
      <c r="C804" s="110"/>
    </row>
    <row r="805" spans="2:3" x14ac:dyDescent="0.2">
      <c r="B805" s="9"/>
      <c r="C805" s="110"/>
    </row>
    <row r="806" spans="2:3" x14ac:dyDescent="0.2">
      <c r="B806" s="9"/>
      <c r="C806" s="110"/>
    </row>
    <row r="807" spans="2:3" x14ac:dyDescent="0.2">
      <c r="B807" s="9"/>
      <c r="C807" s="110"/>
    </row>
    <row r="808" spans="2:3" x14ac:dyDescent="0.2">
      <c r="B808" s="9"/>
      <c r="C808" s="110"/>
    </row>
    <row r="809" spans="2:3" x14ac:dyDescent="0.2">
      <c r="B809" s="9"/>
      <c r="C809" s="110"/>
    </row>
    <row r="810" spans="2:3" x14ac:dyDescent="0.2">
      <c r="B810" s="9"/>
      <c r="C810" s="110"/>
    </row>
    <row r="811" spans="2:3" x14ac:dyDescent="0.2">
      <c r="B811" s="9"/>
      <c r="C811" s="110"/>
    </row>
    <row r="812" spans="2:3" x14ac:dyDescent="0.2">
      <c r="B812" s="9"/>
      <c r="C812" s="110"/>
    </row>
    <row r="813" spans="2:3" x14ac:dyDescent="0.2">
      <c r="B813" s="9"/>
      <c r="C813" s="110"/>
    </row>
    <row r="814" spans="2:3" x14ac:dyDescent="0.2">
      <c r="B814" s="9"/>
      <c r="C814" s="110"/>
    </row>
    <row r="815" spans="2:3" x14ac:dyDescent="0.2">
      <c r="B815" s="9"/>
      <c r="C815" s="110"/>
    </row>
    <row r="816" spans="2:3" x14ac:dyDescent="0.2">
      <c r="B816" s="9"/>
      <c r="C816" s="110"/>
    </row>
    <row r="817" spans="2:3" x14ac:dyDescent="0.2">
      <c r="B817" s="9"/>
      <c r="C817" s="110"/>
    </row>
    <row r="818" spans="2:3" x14ac:dyDescent="0.2">
      <c r="B818" s="9"/>
      <c r="C818" s="110"/>
    </row>
    <row r="819" spans="2:3" x14ac:dyDescent="0.2">
      <c r="B819" s="9"/>
      <c r="C819" s="110"/>
    </row>
    <row r="820" spans="2:3" x14ac:dyDescent="0.2">
      <c r="B820" s="9"/>
      <c r="C820" s="110"/>
    </row>
    <row r="821" spans="2:3" x14ac:dyDescent="0.2">
      <c r="B821" s="9"/>
      <c r="C821" s="110"/>
    </row>
    <row r="822" spans="2:3" x14ac:dyDescent="0.2">
      <c r="B822" s="9"/>
      <c r="C822" s="110"/>
    </row>
    <row r="823" spans="2:3" x14ac:dyDescent="0.2">
      <c r="B823" s="9"/>
      <c r="C823" s="110"/>
    </row>
    <row r="824" spans="2:3" x14ac:dyDescent="0.2">
      <c r="B824" s="9"/>
      <c r="C824" s="110"/>
    </row>
    <row r="825" spans="2:3" x14ac:dyDescent="0.2">
      <c r="B825" s="9"/>
      <c r="C825" s="110"/>
    </row>
    <row r="826" spans="2:3" x14ac:dyDescent="0.2">
      <c r="B826" s="9"/>
      <c r="C826" s="110"/>
    </row>
    <row r="827" spans="2:3" x14ac:dyDescent="0.2">
      <c r="B827" s="9"/>
      <c r="C827" s="110"/>
    </row>
    <row r="828" spans="2:3" x14ac:dyDescent="0.2">
      <c r="B828" s="9"/>
      <c r="C828" s="110"/>
    </row>
    <row r="829" spans="2:3" x14ac:dyDescent="0.2">
      <c r="B829" s="9"/>
      <c r="C829" s="110"/>
    </row>
    <row r="830" spans="2:3" x14ac:dyDescent="0.2">
      <c r="B830" s="9"/>
      <c r="C830" s="110"/>
    </row>
    <row r="831" spans="2:3" x14ac:dyDescent="0.2">
      <c r="B831" s="9"/>
      <c r="C831" s="110"/>
    </row>
    <row r="832" spans="2:3" x14ac:dyDescent="0.2">
      <c r="B832" s="9"/>
      <c r="C832" s="110"/>
    </row>
    <row r="833" spans="2:3" x14ac:dyDescent="0.2">
      <c r="B833" s="9"/>
      <c r="C833" s="110"/>
    </row>
    <row r="834" spans="2:3" x14ac:dyDescent="0.2">
      <c r="B834" s="9"/>
      <c r="C834" s="110"/>
    </row>
    <row r="835" spans="2:3" x14ac:dyDescent="0.2">
      <c r="B835" s="9"/>
      <c r="C835" s="110"/>
    </row>
    <row r="836" spans="2:3" x14ac:dyDescent="0.2">
      <c r="B836" s="9"/>
      <c r="C836" s="110"/>
    </row>
    <row r="837" spans="2:3" x14ac:dyDescent="0.2">
      <c r="B837" s="9"/>
      <c r="C837" s="110"/>
    </row>
    <row r="838" spans="2:3" x14ac:dyDescent="0.2">
      <c r="B838" s="9"/>
      <c r="C838" s="110"/>
    </row>
    <row r="839" spans="2:3" x14ac:dyDescent="0.2">
      <c r="B839" s="9"/>
      <c r="C839" s="110"/>
    </row>
    <row r="840" spans="2:3" x14ac:dyDescent="0.2">
      <c r="B840" s="9"/>
      <c r="C840" s="110"/>
    </row>
    <row r="841" spans="2:3" x14ac:dyDescent="0.2">
      <c r="B841" s="9"/>
      <c r="C841" s="110"/>
    </row>
    <row r="842" spans="2:3" x14ac:dyDescent="0.2">
      <c r="B842" s="9"/>
      <c r="C842" s="110"/>
    </row>
    <row r="843" spans="2:3" x14ac:dyDescent="0.2">
      <c r="B843" s="9"/>
      <c r="C843" s="110"/>
    </row>
    <row r="844" spans="2:3" x14ac:dyDescent="0.2">
      <c r="B844" s="9"/>
      <c r="C844" s="110"/>
    </row>
    <row r="845" spans="2:3" x14ac:dyDescent="0.2">
      <c r="B845" s="9"/>
      <c r="C845" s="110"/>
    </row>
    <row r="846" spans="2:3" x14ac:dyDescent="0.2">
      <c r="B846" s="9"/>
      <c r="C846" s="110"/>
    </row>
    <row r="847" spans="2:3" x14ac:dyDescent="0.2">
      <c r="B847" s="9"/>
      <c r="C847" s="110"/>
    </row>
    <row r="848" spans="2:3" x14ac:dyDescent="0.2">
      <c r="B848" s="9"/>
      <c r="C848" s="110"/>
    </row>
    <row r="849" spans="2:3" x14ac:dyDescent="0.2">
      <c r="B849" s="9"/>
      <c r="C849" s="110"/>
    </row>
    <row r="850" spans="2:3" x14ac:dyDescent="0.2">
      <c r="B850" s="9"/>
      <c r="C850" s="110"/>
    </row>
    <row r="851" spans="2:3" x14ac:dyDescent="0.2">
      <c r="B851" s="9"/>
      <c r="C851" s="110"/>
    </row>
    <row r="852" spans="2:3" x14ac:dyDescent="0.2">
      <c r="B852" s="9"/>
      <c r="C852" s="110"/>
    </row>
    <row r="853" spans="2:3" x14ac:dyDescent="0.2">
      <c r="B853" s="9"/>
      <c r="C853" s="110"/>
    </row>
    <row r="854" spans="2:3" x14ac:dyDescent="0.2">
      <c r="B854" s="9"/>
      <c r="C854" s="110"/>
    </row>
    <row r="855" spans="2:3" x14ac:dyDescent="0.2">
      <c r="B855" s="9"/>
      <c r="C855" s="110"/>
    </row>
    <row r="856" spans="2:3" x14ac:dyDescent="0.2">
      <c r="B856" s="9"/>
      <c r="C856" s="110"/>
    </row>
    <row r="857" spans="2:3" x14ac:dyDescent="0.2">
      <c r="B857" s="9"/>
      <c r="C857" s="110"/>
    </row>
    <row r="858" spans="2:3" x14ac:dyDescent="0.2">
      <c r="B858" s="9"/>
      <c r="C858" s="110"/>
    </row>
    <row r="859" spans="2:3" x14ac:dyDescent="0.2">
      <c r="B859" s="9"/>
      <c r="C859" s="110"/>
    </row>
    <row r="860" spans="2:3" x14ac:dyDescent="0.2">
      <c r="B860" s="9"/>
      <c r="C860" s="110"/>
    </row>
    <row r="861" spans="2:3" x14ac:dyDescent="0.2">
      <c r="B861" s="9"/>
      <c r="C861" s="110"/>
    </row>
    <row r="862" spans="2:3" x14ac:dyDescent="0.2">
      <c r="B862" s="9"/>
      <c r="C862" s="110"/>
    </row>
    <row r="863" spans="2:3" x14ac:dyDescent="0.2">
      <c r="B863" s="9"/>
      <c r="C863" s="110"/>
    </row>
    <row r="864" spans="2:3" x14ac:dyDescent="0.2">
      <c r="B864" s="9"/>
      <c r="C864" s="110"/>
    </row>
    <row r="865" spans="2:3" x14ac:dyDescent="0.2">
      <c r="B865" s="9"/>
      <c r="C865" s="110"/>
    </row>
    <row r="866" spans="2:3" x14ac:dyDescent="0.2">
      <c r="B866" s="9"/>
      <c r="C866" s="110"/>
    </row>
    <row r="867" spans="2:3" x14ac:dyDescent="0.2">
      <c r="B867" s="9"/>
      <c r="C867" s="110"/>
    </row>
    <row r="868" spans="2:3" x14ac:dyDescent="0.2">
      <c r="B868" s="9"/>
      <c r="C868" s="110"/>
    </row>
    <row r="869" spans="2:3" x14ac:dyDescent="0.2">
      <c r="B869" s="9"/>
      <c r="C869" s="110"/>
    </row>
    <row r="870" spans="2:3" x14ac:dyDescent="0.2">
      <c r="B870" s="9"/>
      <c r="C870" s="110"/>
    </row>
    <row r="871" spans="2:3" x14ac:dyDescent="0.2">
      <c r="B871" s="9"/>
      <c r="C871" s="110"/>
    </row>
    <row r="872" spans="2:3" x14ac:dyDescent="0.2">
      <c r="B872" s="9"/>
      <c r="C872" s="110"/>
    </row>
    <row r="873" spans="2:3" x14ac:dyDescent="0.2">
      <c r="B873" s="9"/>
      <c r="C873" s="110"/>
    </row>
    <row r="874" spans="2:3" x14ac:dyDescent="0.2">
      <c r="B874" s="9"/>
      <c r="C874" s="110"/>
    </row>
    <row r="875" spans="2:3" x14ac:dyDescent="0.2">
      <c r="B875" s="9"/>
      <c r="C875" s="110"/>
    </row>
    <row r="876" spans="2:3" x14ac:dyDescent="0.2">
      <c r="B876" s="9"/>
      <c r="C876" s="110"/>
    </row>
    <row r="877" spans="2:3" x14ac:dyDescent="0.2">
      <c r="B877" s="9"/>
      <c r="C877" s="110"/>
    </row>
    <row r="878" spans="2:3" x14ac:dyDescent="0.2">
      <c r="B878" s="9"/>
      <c r="C878" s="110"/>
    </row>
    <row r="879" spans="2:3" x14ac:dyDescent="0.2">
      <c r="B879" s="9"/>
      <c r="C879" s="110"/>
    </row>
    <row r="880" spans="2:3" x14ac:dyDescent="0.2">
      <c r="B880" s="9"/>
      <c r="C880" s="110"/>
    </row>
    <row r="881" spans="2:3" x14ac:dyDescent="0.2">
      <c r="B881" s="9"/>
      <c r="C881" s="110"/>
    </row>
    <row r="882" spans="2:3" x14ac:dyDescent="0.2">
      <c r="B882" s="9"/>
      <c r="C882" s="110"/>
    </row>
    <row r="883" spans="2:3" x14ac:dyDescent="0.2">
      <c r="B883" s="9"/>
      <c r="C883" s="110"/>
    </row>
    <row r="884" spans="2:3" x14ac:dyDescent="0.2">
      <c r="B884" s="9"/>
      <c r="C884" s="110"/>
    </row>
    <row r="885" spans="2:3" x14ac:dyDescent="0.2">
      <c r="B885" s="9"/>
      <c r="C885" s="110"/>
    </row>
    <row r="886" spans="2:3" x14ac:dyDescent="0.2">
      <c r="B886" s="9"/>
      <c r="C886" s="110"/>
    </row>
    <row r="887" spans="2:3" x14ac:dyDescent="0.2">
      <c r="B887" s="9"/>
      <c r="C887" s="110"/>
    </row>
    <row r="888" spans="2:3" x14ac:dyDescent="0.2">
      <c r="B888" s="9"/>
      <c r="C888" s="110"/>
    </row>
    <row r="889" spans="2:3" x14ac:dyDescent="0.2">
      <c r="B889" s="9"/>
      <c r="C889" s="110"/>
    </row>
    <row r="890" spans="2:3" x14ac:dyDescent="0.2">
      <c r="B890" s="9"/>
      <c r="C890" s="110"/>
    </row>
    <row r="891" spans="2:3" x14ac:dyDescent="0.2">
      <c r="B891" s="9"/>
      <c r="C891" s="110"/>
    </row>
    <row r="892" spans="2:3" x14ac:dyDescent="0.2">
      <c r="B892" s="9"/>
      <c r="C892" s="110"/>
    </row>
    <row r="893" spans="2:3" x14ac:dyDescent="0.2">
      <c r="B893" s="9"/>
      <c r="C893" s="110"/>
    </row>
    <row r="894" spans="2:3" x14ac:dyDescent="0.2">
      <c r="B894" s="9"/>
      <c r="C894" s="110"/>
    </row>
    <row r="895" spans="2:3" x14ac:dyDescent="0.2">
      <c r="B895" s="9"/>
      <c r="C895" s="110"/>
    </row>
    <row r="896" spans="2:3" x14ac:dyDescent="0.2">
      <c r="B896" s="9"/>
      <c r="C896" s="110"/>
    </row>
    <row r="897" spans="2:3" x14ac:dyDescent="0.2">
      <c r="B897" s="9"/>
      <c r="C897" s="110"/>
    </row>
    <row r="898" spans="2:3" x14ac:dyDescent="0.2">
      <c r="B898" s="9"/>
      <c r="C898" s="110"/>
    </row>
    <row r="899" spans="2:3" x14ac:dyDescent="0.2">
      <c r="B899" s="9"/>
      <c r="C899" s="110"/>
    </row>
    <row r="900" spans="2:3" x14ac:dyDescent="0.2">
      <c r="B900" s="9"/>
      <c r="C900" s="110"/>
    </row>
    <row r="901" spans="2:3" x14ac:dyDescent="0.2">
      <c r="B901" s="9"/>
      <c r="C901" s="110"/>
    </row>
    <row r="902" spans="2:3" x14ac:dyDescent="0.2">
      <c r="B902" s="9"/>
      <c r="C902" s="110"/>
    </row>
    <row r="903" spans="2:3" x14ac:dyDescent="0.2">
      <c r="B903" s="9"/>
      <c r="C903" s="110"/>
    </row>
    <row r="904" spans="2:3" x14ac:dyDescent="0.2">
      <c r="B904" s="9"/>
      <c r="C904" s="110"/>
    </row>
    <row r="905" spans="2:3" x14ac:dyDescent="0.2">
      <c r="B905" s="9"/>
      <c r="C905" s="110"/>
    </row>
    <row r="906" spans="2:3" x14ac:dyDescent="0.2">
      <c r="B906" s="9"/>
      <c r="C906" s="110"/>
    </row>
    <row r="907" spans="2:3" x14ac:dyDescent="0.2">
      <c r="B907" s="9"/>
      <c r="C907" s="110"/>
    </row>
    <row r="908" spans="2:3" x14ac:dyDescent="0.2">
      <c r="B908" s="9"/>
      <c r="C908" s="110"/>
    </row>
    <row r="909" spans="2:3" x14ac:dyDescent="0.2">
      <c r="B909" s="9"/>
      <c r="C909" s="110"/>
    </row>
    <row r="910" spans="2:3" x14ac:dyDescent="0.2">
      <c r="B910" s="9"/>
      <c r="C910" s="110"/>
    </row>
    <row r="911" spans="2:3" x14ac:dyDescent="0.2">
      <c r="B911" s="9"/>
      <c r="C911" s="110"/>
    </row>
    <row r="912" spans="2:3" x14ac:dyDescent="0.2">
      <c r="B912" s="9"/>
      <c r="C912" s="110"/>
    </row>
    <row r="913" spans="2:3" x14ac:dyDescent="0.2">
      <c r="B913" s="9"/>
      <c r="C913" s="110"/>
    </row>
    <row r="914" spans="2:3" x14ac:dyDescent="0.2">
      <c r="B914" s="9"/>
      <c r="C914" s="110"/>
    </row>
    <row r="915" spans="2:3" x14ac:dyDescent="0.2">
      <c r="B915" s="9"/>
      <c r="C915" s="110"/>
    </row>
    <row r="916" spans="2:3" x14ac:dyDescent="0.2">
      <c r="B916" s="9"/>
      <c r="C916" s="110"/>
    </row>
    <row r="917" spans="2:3" x14ac:dyDescent="0.2">
      <c r="B917" s="9"/>
      <c r="C917" s="110"/>
    </row>
    <row r="918" spans="2:3" x14ac:dyDescent="0.2">
      <c r="B918" s="9"/>
      <c r="C918" s="110"/>
    </row>
    <row r="919" spans="2:3" x14ac:dyDescent="0.2">
      <c r="B919" s="9"/>
      <c r="C919" s="110"/>
    </row>
    <row r="920" spans="2:3" x14ac:dyDescent="0.2">
      <c r="B920" s="9"/>
      <c r="C920" s="110"/>
    </row>
    <row r="921" spans="2:3" x14ac:dyDescent="0.2">
      <c r="B921" s="9"/>
      <c r="C921" s="110"/>
    </row>
    <row r="922" spans="2:3" x14ac:dyDescent="0.2">
      <c r="B922" s="9"/>
      <c r="C922" s="110"/>
    </row>
    <row r="923" spans="2:3" x14ac:dyDescent="0.2">
      <c r="B923" s="9"/>
      <c r="C923" s="110"/>
    </row>
    <row r="924" spans="2:3" x14ac:dyDescent="0.2">
      <c r="B924" s="9"/>
      <c r="C924" s="110"/>
    </row>
    <row r="925" spans="2:3" x14ac:dyDescent="0.2">
      <c r="B925" s="9"/>
      <c r="C925" s="110"/>
    </row>
    <row r="926" spans="2:3" x14ac:dyDescent="0.2">
      <c r="B926" s="9"/>
      <c r="C926" s="110"/>
    </row>
    <row r="927" spans="2:3" x14ac:dyDescent="0.2">
      <c r="B927" s="9"/>
      <c r="C927" s="110"/>
    </row>
    <row r="928" spans="2:3" x14ac:dyDescent="0.2">
      <c r="B928" s="9"/>
      <c r="C928" s="110"/>
    </row>
    <row r="929" spans="2:3" x14ac:dyDescent="0.2">
      <c r="B929" s="9"/>
      <c r="C929" s="110"/>
    </row>
    <row r="930" spans="2:3" x14ac:dyDescent="0.2">
      <c r="B930" s="9"/>
      <c r="C930" s="110"/>
    </row>
    <row r="931" spans="2:3" x14ac:dyDescent="0.2">
      <c r="B931" s="9"/>
      <c r="C931" s="110"/>
    </row>
    <row r="932" spans="2:3" x14ac:dyDescent="0.2">
      <c r="B932" s="9"/>
      <c r="C932" s="110"/>
    </row>
    <row r="933" spans="2:3" x14ac:dyDescent="0.2">
      <c r="B933" s="9"/>
      <c r="C933" s="110"/>
    </row>
    <row r="934" spans="2:3" x14ac:dyDescent="0.2">
      <c r="B934" s="9"/>
      <c r="C934" s="110"/>
    </row>
    <row r="935" spans="2:3" x14ac:dyDescent="0.2">
      <c r="B935" s="9"/>
      <c r="C935" s="110"/>
    </row>
    <row r="936" spans="2:3" x14ac:dyDescent="0.2">
      <c r="B936" s="9"/>
      <c r="C936" s="110"/>
    </row>
    <row r="937" spans="2:3" x14ac:dyDescent="0.2">
      <c r="B937" s="9"/>
      <c r="C937" s="110"/>
    </row>
    <row r="938" spans="2:3" x14ac:dyDescent="0.2">
      <c r="B938" s="9"/>
      <c r="C938" s="110"/>
    </row>
    <row r="939" spans="2:3" x14ac:dyDescent="0.2">
      <c r="B939" s="9"/>
      <c r="C939" s="110"/>
    </row>
    <row r="940" spans="2:3" x14ac:dyDescent="0.2">
      <c r="B940" s="9"/>
      <c r="C940" s="110"/>
    </row>
    <row r="941" spans="2:3" x14ac:dyDescent="0.2">
      <c r="B941" s="9"/>
      <c r="C941" s="110"/>
    </row>
    <row r="942" spans="2:3" x14ac:dyDescent="0.2">
      <c r="B942" s="9"/>
      <c r="C942" s="110"/>
    </row>
    <row r="943" spans="2:3" x14ac:dyDescent="0.2">
      <c r="B943" s="9"/>
      <c r="C943" s="110"/>
    </row>
    <row r="944" spans="2:3" x14ac:dyDescent="0.2">
      <c r="B944" s="9"/>
      <c r="C944" s="110"/>
    </row>
    <row r="945" spans="2:3" x14ac:dyDescent="0.2">
      <c r="B945" s="9"/>
      <c r="C945" s="110"/>
    </row>
    <row r="946" spans="2:3" x14ac:dyDescent="0.2">
      <c r="B946" s="9"/>
      <c r="C946" s="110"/>
    </row>
    <row r="947" spans="2:3" x14ac:dyDescent="0.2">
      <c r="B947" s="9"/>
      <c r="C947" s="110"/>
    </row>
    <row r="948" spans="2:3" x14ac:dyDescent="0.2">
      <c r="B948" s="9"/>
      <c r="C948" s="110"/>
    </row>
    <row r="949" spans="2:3" x14ac:dyDescent="0.2">
      <c r="B949" s="9"/>
      <c r="C949" s="110"/>
    </row>
    <row r="950" spans="2:3" x14ac:dyDescent="0.2">
      <c r="B950" s="9"/>
      <c r="C950" s="110"/>
    </row>
    <row r="951" spans="2:3" x14ac:dyDescent="0.2">
      <c r="B951" s="9"/>
      <c r="C951" s="110"/>
    </row>
    <row r="952" spans="2:3" x14ac:dyDescent="0.2">
      <c r="B952" s="9"/>
      <c r="C952" s="110"/>
    </row>
    <row r="953" spans="2:3" x14ac:dyDescent="0.2">
      <c r="B953" s="9"/>
      <c r="C953" s="110"/>
    </row>
    <row r="954" spans="2:3" x14ac:dyDescent="0.2">
      <c r="B954" s="9"/>
      <c r="C954" s="110"/>
    </row>
    <row r="955" spans="2:3" x14ac:dyDescent="0.2">
      <c r="B955" s="9"/>
      <c r="C955" s="110"/>
    </row>
    <row r="956" spans="2:3" x14ac:dyDescent="0.2">
      <c r="B956" s="9"/>
      <c r="C956" s="110"/>
    </row>
    <row r="957" spans="2:3" x14ac:dyDescent="0.2">
      <c r="B957" s="9"/>
      <c r="C957" s="110"/>
    </row>
    <row r="958" spans="2:3" x14ac:dyDescent="0.2">
      <c r="B958" s="9"/>
      <c r="C958" s="110"/>
    </row>
    <row r="959" spans="2:3" x14ac:dyDescent="0.2">
      <c r="B959" s="9"/>
      <c r="C959" s="110"/>
    </row>
    <row r="960" spans="2:3" x14ac:dyDescent="0.2">
      <c r="B960" s="9"/>
      <c r="C960" s="110"/>
    </row>
    <row r="961" spans="2:3" x14ac:dyDescent="0.2">
      <c r="B961" s="9"/>
      <c r="C961" s="110"/>
    </row>
    <row r="962" spans="2:3" x14ac:dyDescent="0.2">
      <c r="B962" s="9"/>
      <c r="C962" s="110"/>
    </row>
    <row r="963" spans="2:3" x14ac:dyDescent="0.2">
      <c r="B963" s="9"/>
      <c r="C963" s="110"/>
    </row>
    <row r="964" spans="2:3" x14ac:dyDescent="0.2">
      <c r="B964" s="9"/>
      <c r="C964" s="110"/>
    </row>
    <row r="965" spans="2:3" x14ac:dyDescent="0.2">
      <c r="B965" s="9"/>
      <c r="C965" s="110"/>
    </row>
    <row r="966" spans="2:3" x14ac:dyDescent="0.2">
      <c r="B966" s="9"/>
      <c r="C966" s="110"/>
    </row>
    <row r="967" spans="2:3" x14ac:dyDescent="0.2">
      <c r="B967" s="9"/>
      <c r="C967" s="110"/>
    </row>
    <row r="968" spans="2:3" x14ac:dyDescent="0.2">
      <c r="B968" s="9"/>
      <c r="C968" s="110"/>
    </row>
    <row r="969" spans="2:3" x14ac:dyDescent="0.2">
      <c r="B969" s="9"/>
      <c r="C969" s="110"/>
    </row>
    <row r="970" spans="2:3" x14ac:dyDescent="0.2">
      <c r="B970" s="9"/>
      <c r="C970" s="110"/>
    </row>
    <row r="971" spans="2:3" x14ac:dyDescent="0.2">
      <c r="B971" s="9"/>
      <c r="C971" s="110"/>
    </row>
    <row r="972" spans="2:3" x14ac:dyDescent="0.2">
      <c r="B972" s="9"/>
      <c r="C972" s="110"/>
    </row>
    <row r="973" spans="2:3" x14ac:dyDescent="0.2">
      <c r="B973" s="9"/>
      <c r="C973" s="110"/>
    </row>
    <row r="974" spans="2:3" x14ac:dyDescent="0.2">
      <c r="B974" s="9"/>
      <c r="C974" s="110"/>
    </row>
    <row r="975" spans="2:3" x14ac:dyDescent="0.2">
      <c r="B975" s="9"/>
      <c r="C975" s="110"/>
    </row>
    <row r="976" spans="2:3" x14ac:dyDescent="0.2">
      <c r="B976" s="9"/>
      <c r="C976" s="110"/>
    </row>
    <row r="977" spans="2:3" x14ac:dyDescent="0.2">
      <c r="B977" s="9"/>
      <c r="C977" s="110"/>
    </row>
    <row r="978" spans="2:3" x14ac:dyDescent="0.2">
      <c r="B978" s="9"/>
      <c r="C978" s="110"/>
    </row>
    <row r="979" spans="2:3" x14ac:dyDescent="0.2">
      <c r="B979" s="9"/>
      <c r="C979" s="110"/>
    </row>
    <row r="980" spans="2:3" x14ac:dyDescent="0.2">
      <c r="B980" s="9"/>
      <c r="C980" s="110"/>
    </row>
    <row r="981" spans="2:3" x14ac:dyDescent="0.2">
      <c r="B981" s="9"/>
      <c r="C981" s="110"/>
    </row>
    <row r="982" spans="2:3" x14ac:dyDescent="0.2">
      <c r="B982" s="9"/>
      <c r="C982" s="110"/>
    </row>
    <row r="983" spans="2:3" x14ac:dyDescent="0.2">
      <c r="B983" s="9"/>
      <c r="C983" s="110"/>
    </row>
    <row r="984" spans="2:3" x14ac:dyDescent="0.2">
      <c r="B984" s="9"/>
      <c r="C984" s="110"/>
    </row>
    <row r="985" spans="2:3" x14ac:dyDescent="0.2">
      <c r="B985" s="9"/>
      <c r="C985" s="110"/>
    </row>
    <row r="986" spans="2:3" x14ac:dyDescent="0.2">
      <c r="B986" s="9"/>
      <c r="C986" s="110"/>
    </row>
    <row r="987" spans="2:3" x14ac:dyDescent="0.2">
      <c r="B987" s="9"/>
      <c r="C987" s="110"/>
    </row>
    <row r="988" spans="2:3" x14ac:dyDescent="0.2">
      <c r="B988" s="9"/>
      <c r="C988" s="110"/>
    </row>
    <row r="989" spans="2:3" x14ac:dyDescent="0.2">
      <c r="B989" s="9"/>
      <c r="C989" s="110"/>
    </row>
    <row r="990" spans="2:3" x14ac:dyDescent="0.2">
      <c r="B990" s="9"/>
      <c r="C990" s="110"/>
    </row>
    <row r="991" spans="2:3" x14ac:dyDescent="0.2">
      <c r="B991" s="9"/>
      <c r="C991" s="110"/>
    </row>
    <row r="992" spans="2:3" x14ac:dyDescent="0.2">
      <c r="B992" s="9"/>
      <c r="C992" s="110"/>
    </row>
    <row r="993" spans="2:3" x14ac:dyDescent="0.2">
      <c r="B993" s="9"/>
      <c r="C993" s="110"/>
    </row>
    <row r="994" spans="2:3" x14ac:dyDescent="0.2">
      <c r="B994" s="9"/>
      <c r="C994" s="110"/>
    </row>
    <row r="995" spans="2:3" x14ac:dyDescent="0.2">
      <c r="B995" s="9"/>
      <c r="C995" s="110"/>
    </row>
    <row r="996" spans="2:3" x14ac:dyDescent="0.2">
      <c r="B996" s="9"/>
      <c r="C996" s="110"/>
    </row>
    <row r="997" spans="2:3" x14ac:dyDescent="0.2">
      <c r="B997" s="9"/>
      <c r="C997" s="110"/>
    </row>
    <row r="998" spans="2:3" x14ac:dyDescent="0.2">
      <c r="B998" s="9"/>
      <c r="C998" s="110"/>
    </row>
    <row r="999" spans="2:3" x14ac:dyDescent="0.2">
      <c r="B999" s="9"/>
      <c r="C999" s="110"/>
    </row>
    <row r="1000" spans="2:3" x14ac:dyDescent="0.2">
      <c r="B1000" s="9"/>
      <c r="C1000" s="110"/>
    </row>
    <row r="1001" spans="2:3" x14ac:dyDescent="0.2">
      <c r="B1001" s="9"/>
      <c r="C1001" s="110"/>
    </row>
    <row r="1002" spans="2:3" x14ac:dyDescent="0.2">
      <c r="B1002" s="9"/>
      <c r="C1002" s="110"/>
    </row>
    <row r="1003" spans="2:3" x14ac:dyDescent="0.2">
      <c r="B1003" s="9"/>
      <c r="C1003" s="110"/>
    </row>
    <row r="1004" spans="2:3" x14ac:dyDescent="0.2">
      <c r="B1004" s="9"/>
      <c r="C1004" s="110"/>
    </row>
    <row r="1005" spans="2:3" x14ac:dyDescent="0.2">
      <c r="B1005" s="9"/>
      <c r="C1005" s="110"/>
    </row>
    <row r="1006" spans="2:3" x14ac:dyDescent="0.2">
      <c r="B1006" s="9"/>
      <c r="C1006" s="110"/>
    </row>
    <row r="1007" spans="2:3" x14ac:dyDescent="0.2">
      <c r="B1007" s="9"/>
      <c r="C1007" s="110"/>
    </row>
    <row r="1008" spans="2:3" x14ac:dyDescent="0.2">
      <c r="B1008" s="9"/>
      <c r="C1008" s="110"/>
    </row>
    <row r="1009" spans="2:3" x14ac:dyDescent="0.2">
      <c r="B1009" s="9"/>
      <c r="C1009" s="110"/>
    </row>
    <row r="1010" spans="2:3" x14ac:dyDescent="0.2">
      <c r="B1010" s="9"/>
      <c r="C1010" s="110"/>
    </row>
    <row r="1011" spans="2:3" x14ac:dyDescent="0.2">
      <c r="B1011" s="9"/>
      <c r="C1011" s="110"/>
    </row>
    <row r="1012" spans="2:3" x14ac:dyDescent="0.2">
      <c r="B1012" s="9"/>
      <c r="C1012" s="110"/>
    </row>
    <row r="1013" spans="2:3" x14ac:dyDescent="0.2">
      <c r="B1013" s="9"/>
      <c r="C1013" s="110"/>
    </row>
    <row r="1014" spans="2:3" x14ac:dyDescent="0.2">
      <c r="B1014" s="9"/>
      <c r="C1014" s="110"/>
    </row>
    <row r="1015" spans="2:3" x14ac:dyDescent="0.2">
      <c r="B1015" s="9"/>
      <c r="C1015" s="110"/>
    </row>
    <row r="1016" spans="2:3" x14ac:dyDescent="0.2">
      <c r="B1016" s="9"/>
      <c r="C1016" s="110"/>
    </row>
    <row r="1017" spans="2:3" x14ac:dyDescent="0.2">
      <c r="B1017" s="9"/>
      <c r="C1017" s="110"/>
    </row>
    <row r="1018" spans="2:3" x14ac:dyDescent="0.2">
      <c r="B1018" s="9"/>
      <c r="C1018" s="110"/>
    </row>
    <row r="1019" spans="2:3" x14ac:dyDescent="0.2">
      <c r="B1019" s="9"/>
      <c r="C1019" s="110"/>
    </row>
    <row r="1020" spans="2:3" x14ac:dyDescent="0.2">
      <c r="B1020" s="9"/>
      <c r="C1020" s="110"/>
    </row>
    <row r="1021" spans="2:3" x14ac:dyDescent="0.2">
      <c r="B1021" s="9"/>
      <c r="C1021" s="110"/>
    </row>
    <row r="1022" spans="2:3" x14ac:dyDescent="0.2">
      <c r="B1022" s="9"/>
      <c r="C1022" s="110"/>
    </row>
    <row r="1023" spans="2:3" x14ac:dyDescent="0.2">
      <c r="B1023" s="9"/>
      <c r="C1023" s="110"/>
    </row>
    <row r="1024" spans="2:3" x14ac:dyDescent="0.2">
      <c r="B1024" s="9"/>
      <c r="C1024" s="110"/>
    </row>
    <row r="1025" spans="2:3" x14ac:dyDescent="0.2">
      <c r="B1025" s="9"/>
      <c r="C1025" s="110"/>
    </row>
    <row r="1026" spans="2:3" x14ac:dyDescent="0.2">
      <c r="B1026" s="9"/>
      <c r="C1026" s="110"/>
    </row>
    <row r="1027" spans="2:3" x14ac:dyDescent="0.2">
      <c r="B1027" s="9"/>
      <c r="C1027" s="110"/>
    </row>
    <row r="1028" spans="2:3" x14ac:dyDescent="0.2">
      <c r="B1028" s="9"/>
      <c r="C1028" s="110"/>
    </row>
    <row r="1029" spans="2:3" x14ac:dyDescent="0.2">
      <c r="B1029" s="9"/>
      <c r="C1029" s="110"/>
    </row>
    <row r="1030" spans="2:3" x14ac:dyDescent="0.2">
      <c r="B1030" s="9"/>
      <c r="C1030" s="110"/>
    </row>
    <row r="1031" spans="2:3" x14ac:dyDescent="0.2">
      <c r="B1031" s="9"/>
      <c r="C1031" s="110"/>
    </row>
    <row r="1032" spans="2:3" x14ac:dyDescent="0.2">
      <c r="B1032" s="9"/>
      <c r="C1032" s="110"/>
    </row>
    <row r="1033" spans="2:3" x14ac:dyDescent="0.2">
      <c r="B1033" s="9"/>
      <c r="C1033" s="110"/>
    </row>
    <row r="1034" spans="2:3" x14ac:dyDescent="0.2">
      <c r="B1034" s="9"/>
      <c r="C1034" s="110"/>
    </row>
    <row r="1035" spans="2:3" x14ac:dyDescent="0.2">
      <c r="B1035" s="9"/>
      <c r="C1035" s="110"/>
    </row>
    <row r="1036" spans="2:3" x14ac:dyDescent="0.2">
      <c r="B1036" s="9"/>
      <c r="C1036" s="110"/>
    </row>
    <row r="1037" spans="2:3" x14ac:dyDescent="0.2">
      <c r="B1037" s="9"/>
      <c r="C1037" s="110"/>
    </row>
    <row r="1038" spans="2:3" x14ac:dyDescent="0.2">
      <c r="B1038" s="9"/>
      <c r="C1038" s="110"/>
    </row>
    <row r="1039" spans="2:3" x14ac:dyDescent="0.2">
      <c r="B1039" s="9"/>
      <c r="C1039" s="110"/>
    </row>
    <row r="1040" spans="2:3" x14ac:dyDescent="0.2">
      <c r="B1040" s="9"/>
      <c r="C1040" s="110"/>
    </row>
    <row r="1041" spans="2:3" x14ac:dyDescent="0.2">
      <c r="B1041" s="9"/>
      <c r="C1041" s="110"/>
    </row>
    <row r="1042" spans="2:3" x14ac:dyDescent="0.2">
      <c r="B1042" s="9"/>
      <c r="C1042" s="110"/>
    </row>
    <row r="1043" spans="2:3" x14ac:dyDescent="0.2">
      <c r="B1043" s="9"/>
      <c r="C1043" s="110"/>
    </row>
    <row r="1044" spans="2:3" x14ac:dyDescent="0.2">
      <c r="B1044" s="9"/>
      <c r="C1044" s="110"/>
    </row>
    <row r="1045" spans="2:3" x14ac:dyDescent="0.2">
      <c r="B1045" s="9"/>
      <c r="C1045" s="110"/>
    </row>
    <row r="1046" spans="2:3" x14ac:dyDescent="0.2">
      <c r="B1046" s="9"/>
      <c r="C1046" s="110"/>
    </row>
    <row r="1047" spans="2:3" x14ac:dyDescent="0.2">
      <c r="B1047" s="9"/>
      <c r="C1047" s="110"/>
    </row>
    <row r="1048" spans="2:3" x14ac:dyDescent="0.2">
      <c r="B1048" s="9"/>
      <c r="C1048" s="110"/>
    </row>
    <row r="1049" spans="2:3" x14ac:dyDescent="0.2">
      <c r="B1049" s="9"/>
      <c r="C1049" s="110"/>
    </row>
    <row r="1050" spans="2:3" x14ac:dyDescent="0.2">
      <c r="B1050" s="9"/>
      <c r="C1050" s="110"/>
    </row>
    <row r="1051" spans="2:3" x14ac:dyDescent="0.2">
      <c r="B1051" s="9"/>
      <c r="C1051" s="110"/>
    </row>
    <row r="1052" spans="2:3" x14ac:dyDescent="0.2">
      <c r="B1052" s="9"/>
      <c r="C1052" s="110"/>
    </row>
    <row r="1053" spans="2:3" x14ac:dyDescent="0.2">
      <c r="B1053" s="9"/>
      <c r="C1053" s="110"/>
    </row>
    <row r="1054" spans="2:3" x14ac:dyDescent="0.2">
      <c r="B1054" s="9"/>
      <c r="C1054" s="110"/>
    </row>
    <row r="1055" spans="2:3" x14ac:dyDescent="0.2">
      <c r="B1055" s="9"/>
      <c r="C1055" s="110"/>
    </row>
    <row r="1056" spans="2:3" x14ac:dyDescent="0.2">
      <c r="B1056" s="9"/>
      <c r="C1056" s="110"/>
    </row>
    <row r="1057" spans="2:3" x14ac:dyDescent="0.2">
      <c r="B1057" s="9"/>
      <c r="C1057" s="110"/>
    </row>
    <row r="1058" spans="2:3" x14ac:dyDescent="0.2">
      <c r="B1058" s="9"/>
      <c r="C1058" s="110"/>
    </row>
    <row r="1059" spans="2:3" x14ac:dyDescent="0.2">
      <c r="B1059" s="9"/>
      <c r="C1059" s="110"/>
    </row>
    <row r="1060" spans="2:3" x14ac:dyDescent="0.2">
      <c r="B1060" s="9"/>
      <c r="C1060" s="110"/>
    </row>
    <row r="1061" spans="2:3" x14ac:dyDescent="0.2">
      <c r="B1061" s="9"/>
      <c r="C1061" s="110"/>
    </row>
    <row r="1062" spans="2:3" x14ac:dyDescent="0.2">
      <c r="B1062" s="9"/>
      <c r="C1062" s="110"/>
    </row>
    <row r="1063" spans="2:3" x14ac:dyDescent="0.2">
      <c r="B1063" s="9"/>
      <c r="C1063" s="110"/>
    </row>
    <row r="1064" spans="2:3" x14ac:dyDescent="0.2">
      <c r="B1064" s="9"/>
      <c r="C1064" s="110"/>
    </row>
    <row r="1065" spans="2:3" x14ac:dyDescent="0.2">
      <c r="B1065" s="9"/>
      <c r="C1065" s="110"/>
    </row>
    <row r="1066" spans="2:3" x14ac:dyDescent="0.2">
      <c r="B1066" s="9"/>
      <c r="C1066" s="110"/>
    </row>
    <row r="1067" spans="2:3" x14ac:dyDescent="0.2">
      <c r="B1067" s="9"/>
      <c r="C1067" s="110"/>
    </row>
    <row r="1068" spans="2:3" x14ac:dyDescent="0.2">
      <c r="B1068" s="9"/>
      <c r="C1068" s="110"/>
    </row>
    <row r="1069" spans="2:3" x14ac:dyDescent="0.2">
      <c r="B1069" s="9"/>
      <c r="C1069" s="110"/>
    </row>
    <row r="1070" spans="2:3" x14ac:dyDescent="0.2">
      <c r="B1070" s="9"/>
      <c r="C1070" s="110"/>
    </row>
    <row r="1071" spans="2:3" x14ac:dyDescent="0.2">
      <c r="B1071" s="9"/>
      <c r="C1071" s="110"/>
    </row>
    <row r="1072" spans="2:3" x14ac:dyDescent="0.2">
      <c r="B1072" s="9"/>
      <c r="C1072" s="110"/>
    </row>
    <row r="1073" spans="2:3" x14ac:dyDescent="0.2">
      <c r="B1073" s="9"/>
      <c r="C1073" s="110"/>
    </row>
    <row r="1074" spans="2:3" x14ac:dyDescent="0.2">
      <c r="B1074" s="9"/>
      <c r="C1074" s="110"/>
    </row>
    <row r="1075" spans="2:3" x14ac:dyDescent="0.2">
      <c r="B1075" s="9"/>
      <c r="C1075" s="110"/>
    </row>
    <row r="1076" spans="2:3" x14ac:dyDescent="0.2">
      <c r="B1076" s="9"/>
      <c r="C1076" s="110"/>
    </row>
    <row r="1077" spans="2:3" x14ac:dyDescent="0.2">
      <c r="B1077" s="9"/>
      <c r="C1077" s="110"/>
    </row>
    <row r="1078" spans="2:3" x14ac:dyDescent="0.2">
      <c r="B1078" s="9"/>
      <c r="C1078" s="110"/>
    </row>
    <row r="1079" spans="2:3" x14ac:dyDescent="0.2">
      <c r="B1079" s="9"/>
      <c r="C1079" s="110"/>
    </row>
    <row r="1080" spans="2:3" x14ac:dyDescent="0.2">
      <c r="B1080" s="9"/>
      <c r="C1080" s="110"/>
    </row>
    <row r="1081" spans="2:3" x14ac:dyDescent="0.2">
      <c r="B1081" s="9"/>
      <c r="C1081" s="110"/>
    </row>
    <row r="1082" spans="2:3" x14ac:dyDescent="0.2">
      <c r="B1082" s="9"/>
      <c r="C1082" s="110"/>
    </row>
    <row r="1083" spans="2:3" x14ac:dyDescent="0.2">
      <c r="B1083" s="9"/>
      <c r="C1083" s="110"/>
    </row>
    <row r="1084" spans="2:3" x14ac:dyDescent="0.2">
      <c r="B1084" s="9"/>
      <c r="C1084" s="110"/>
    </row>
    <row r="1085" spans="2:3" x14ac:dyDescent="0.2">
      <c r="B1085" s="9"/>
      <c r="C1085" s="110"/>
    </row>
    <row r="1086" spans="2:3" x14ac:dyDescent="0.2">
      <c r="B1086" s="9"/>
      <c r="C1086" s="110"/>
    </row>
    <row r="1087" spans="2:3" x14ac:dyDescent="0.2">
      <c r="B1087" s="9"/>
      <c r="C1087" s="110"/>
    </row>
    <row r="1088" spans="2:3" x14ac:dyDescent="0.2">
      <c r="B1088" s="9"/>
      <c r="C1088" s="110"/>
    </row>
    <row r="1089" spans="2:3" x14ac:dyDescent="0.2">
      <c r="B1089" s="9"/>
      <c r="C1089" s="110"/>
    </row>
    <row r="1090" spans="2:3" x14ac:dyDescent="0.2">
      <c r="B1090" s="9"/>
      <c r="C1090" s="110"/>
    </row>
    <row r="1091" spans="2:3" x14ac:dyDescent="0.2">
      <c r="B1091" s="9"/>
      <c r="C1091" s="110"/>
    </row>
    <row r="1092" spans="2:3" x14ac:dyDescent="0.2">
      <c r="B1092" s="9"/>
      <c r="C1092" s="110"/>
    </row>
    <row r="1093" spans="2:3" x14ac:dyDescent="0.2">
      <c r="B1093" s="9"/>
      <c r="C1093" s="110"/>
    </row>
    <row r="1094" spans="2:3" x14ac:dyDescent="0.2">
      <c r="B1094" s="9"/>
      <c r="C1094" s="110"/>
    </row>
    <row r="1095" spans="2:3" x14ac:dyDescent="0.2">
      <c r="B1095" s="9"/>
      <c r="C1095" s="110"/>
    </row>
    <row r="1096" spans="2:3" x14ac:dyDescent="0.2">
      <c r="B1096" s="9"/>
      <c r="C1096" s="110"/>
    </row>
    <row r="1097" spans="2:3" x14ac:dyDescent="0.2">
      <c r="B1097" s="9"/>
      <c r="C1097" s="110"/>
    </row>
    <row r="1098" spans="2:3" x14ac:dyDescent="0.2">
      <c r="B1098" s="9"/>
      <c r="C1098" s="110"/>
    </row>
    <row r="1099" spans="2:3" x14ac:dyDescent="0.2">
      <c r="B1099" s="9"/>
      <c r="C1099" s="110"/>
    </row>
    <row r="1100" spans="2:3" x14ac:dyDescent="0.2">
      <c r="B1100" s="9"/>
      <c r="C1100" s="110"/>
    </row>
    <row r="1101" spans="2:3" x14ac:dyDescent="0.2">
      <c r="B1101" s="9"/>
      <c r="C1101" s="110"/>
    </row>
    <row r="1102" spans="2:3" x14ac:dyDescent="0.2">
      <c r="B1102" s="9"/>
      <c r="C1102" s="110"/>
    </row>
    <row r="1103" spans="2:3" x14ac:dyDescent="0.2">
      <c r="B1103" s="9"/>
      <c r="C1103" s="110"/>
    </row>
    <row r="1104" spans="2:3" x14ac:dyDescent="0.2">
      <c r="B1104" s="9"/>
      <c r="C1104" s="110"/>
    </row>
    <row r="1105" spans="2:3" x14ac:dyDescent="0.2">
      <c r="B1105" s="9"/>
      <c r="C1105" s="110"/>
    </row>
    <row r="1106" spans="2:3" x14ac:dyDescent="0.2">
      <c r="B1106" s="9"/>
      <c r="C1106" s="110"/>
    </row>
    <row r="1107" spans="2:3" x14ac:dyDescent="0.2">
      <c r="B1107" s="9"/>
      <c r="C1107" s="110"/>
    </row>
    <row r="1108" spans="2:3" x14ac:dyDescent="0.2">
      <c r="B1108" s="9"/>
      <c r="C1108" s="110"/>
    </row>
    <row r="1109" spans="2:3" x14ac:dyDescent="0.2">
      <c r="B1109" s="9"/>
      <c r="C1109" s="110"/>
    </row>
    <row r="1110" spans="2:3" x14ac:dyDescent="0.2">
      <c r="B1110" s="9"/>
      <c r="C1110" s="110"/>
    </row>
    <row r="1111" spans="2:3" x14ac:dyDescent="0.2">
      <c r="B1111" s="9"/>
      <c r="C1111" s="110"/>
    </row>
    <row r="1112" spans="2:3" x14ac:dyDescent="0.2">
      <c r="B1112" s="9"/>
      <c r="C1112" s="110"/>
    </row>
    <row r="1113" spans="2:3" x14ac:dyDescent="0.2">
      <c r="B1113" s="9"/>
      <c r="C1113" s="110"/>
    </row>
    <row r="1114" spans="2:3" x14ac:dyDescent="0.2">
      <c r="B1114" s="9"/>
      <c r="C1114" s="110"/>
    </row>
    <row r="1115" spans="2:3" x14ac:dyDescent="0.2">
      <c r="B1115" s="9"/>
      <c r="C1115" s="110"/>
    </row>
    <row r="1116" spans="2:3" x14ac:dyDescent="0.2">
      <c r="B1116" s="9"/>
      <c r="C1116" s="110"/>
    </row>
    <row r="1117" spans="2:3" x14ac:dyDescent="0.2">
      <c r="B1117" s="9"/>
      <c r="C1117" s="110"/>
    </row>
    <row r="1118" spans="2:3" x14ac:dyDescent="0.2">
      <c r="B1118" s="9"/>
      <c r="C1118" s="110"/>
    </row>
    <row r="1119" spans="2:3" x14ac:dyDescent="0.2">
      <c r="B1119" s="9"/>
      <c r="C1119" s="110"/>
    </row>
    <row r="1120" spans="2:3" x14ac:dyDescent="0.2">
      <c r="B1120" s="9"/>
      <c r="C1120" s="110"/>
    </row>
    <row r="1121" spans="2:3" x14ac:dyDescent="0.2">
      <c r="B1121" s="9"/>
      <c r="C1121" s="110"/>
    </row>
    <row r="1122" spans="2:3" x14ac:dyDescent="0.2">
      <c r="B1122" s="9"/>
      <c r="C1122" s="110"/>
    </row>
    <row r="1123" spans="2:3" x14ac:dyDescent="0.2">
      <c r="B1123" s="9"/>
      <c r="C1123" s="110"/>
    </row>
    <row r="1124" spans="2:3" x14ac:dyDescent="0.2">
      <c r="B1124" s="9"/>
      <c r="C1124" s="110"/>
    </row>
    <row r="1125" spans="2:3" x14ac:dyDescent="0.2">
      <c r="B1125" s="9"/>
      <c r="C1125" s="110"/>
    </row>
    <row r="1126" spans="2:3" x14ac:dyDescent="0.2">
      <c r="B1126" s="9"/>
      <c r="C1126" s="110"/>
    </row>
    <row r="1127" spans="2:3" x14ac:dyDescent="0.2">
      <c r="B1127" s="9"/>
      <c r="C1127" s="110"/>
    </row>
    <row r="1128" spans="2:3" x14ac:dyDescent="0.2">
      <c r="B1128" s="9"/>
      <c r="C1128" s="110"/>
    </row>
    <row r="1129" spans="2:3" x14ac:dyDescent="0.2">
      <c r="B1129" s="9"/>
      <c r="C1129" s="110"/>
    </row>
    <row r="1130" spans="2:3" x14ac:dyDescent="0.2">
      <c r="B1130" s="9"/>
      <c r="C1130" s="110"/>
    </row>
    <row r="1131" spans="2:3" x14ac:dyDescent="0.2">
      <c r="B1131" s="9"/>
      <c r="C1131" s="110"/>
    </row>
    <row r="1132" spans="2:3" x14ac:dyDescent="0.2">
      <c r="B1132" s="9"/>
      <c r="C1132" s="110"/>
    </row>
    <row r="1133" spans="2:3" x14ac:dyDescent="0.2">
      <c r="B1133" s="9"/>
      <c r="C1133" s="110"/>
    </row>
    <row r="1134" spans="2:3" x14ac:dyDescent="0.2">
      <c r="B1134" s="9"/>
      <c r="C1134" s="110"/>
    </row>
    <row r="1135" spans="2:3" x14ac:dyDescent="0.2">
      <c r="B1135" s="9"/>
      <c r="C1135" s="110"/>
    </row>
    <row r="1136" spans="2:3" x14ac:dyDescent="0.2">
      <c r="B1136" s="9"/>
      <c r="C1136" s="110"/>
    </row>
    <row r="1137" spans="2:3" x14ac:dyDescent="0.2">
      <c r="B1137" s="9"/>
      <c r="C1137" s="110"/>
    </row>
    <row r="1138" spans="2:3" x14ac:dyDescent="0.2">
      <c r="B1138" s="9"/>
      <c r="C1138" s="110"/>
    </row>
    <row r="1139" spans="2:3" x14ac:dyDescent="0.2">
      <c r="B1139" s="9"/>
      <c r="C1139" s="110"/>
    </row>
    <row r="1140" spans="2:3" x14ac:dyDescent="0.2">
      <c r="B1140" s="9"/>
      <c r="C1140" s="110"/>
    </row>
    <row r="1141" spans="2:3" x14ac:dyDescent="0.2">
      <c r="B1141" s="9"/>
      <c r="C1141" s="110"/>
    </row>
    <row r="1142" spans="2:3" x14ac:dyDescent="0.2">
      <c r="B1142" s="9"/>
      <c r="C1142" s="110"/>
    </row>
    <row r="1143" spans="2:3" x14ac:dyDescent="0.2">
      <c r="B1143" s="9"/>
      <c r="C1143" s="110"/>
    </row>
    <row r="1144" spans="2:3" x14ac:dyDescent="0.2">
      <c r="B1144" s="9"/>
      <c r="C1144" s="110"/>
    </row>
    <row r="1145" spans="2:3" x14ac:dyDescent="0.2">
      <c r="B1145" s="9"/>
      <c r="C1145" s="110"/>
    </row>
    <row r="1146" spans="2:3" x14ac:dyDescent="0.2">
      <c r="B1146" s="9"/>
      <c r="C1146" s="110"/>
    </row>
    <row r="1147" spans="2:3" x14ac:dyDescent="0.2">
      <c r="B1147" s="9"/>
      <c r="C1147" s="110"/>
    </row>
    <row r="1148" spans="2:3" x14ac:dyDescent="0.2">
      <c r="B1148" s="9"/>
      <c r="C1148" s="110"/>
    </row>
    <row r="1149" spans="2:3" x14ac:dyDescent="0.2">
      <c r="B1149" s="9"/>
      <c r="C1149" s="110"/>
    </row>
    <row r="1150" spans="2:3" x14ac:dyDescent="0.2">
      <c r="B1150" s="9"/>
      <c r="C1150" s="110"/>
    </row>
    <row r="1151" spans="2:3" x14ac:dyDescent="0.2">
      <c r="B1151" s="9"/>
      <c r="C1151" s="110"/>
    </row>
    <row r="1152" spans="2:3" x14ac:dyDescent="0.2">
      <c r="B1152" s="9"/>
      <c r="C1152" s="110"/>
    </row>
    <row r="1153" spans="2:3" x14ac:dyDescent="0.2">
      <c r="B1153" s="9"/>
      <c r="C1153" s="110"/>
    </row>
    <row r="1154" spans="2:3" x14ac:dyDescent="0.2">
      <c r="B1154" s="9"/>
      <c r="C1154" s="110"/>
    </row>
    <row r="1155" spans="2:3" x14ac:dyDescent="0.2">
      <c r="B1155" s="9"/>
      <c r="C1155" s="110"/>
    </row>
    <row r="1156" spans="2:3" x14ac:dyDescent="0.2">
      <c r="B1156" s="9"/>
      <c r="C1156" s="110"/>
    </row>
    <row r="1157" spans="2:3" x14ac:dyDescent="0.2">
      <c r="B1157" s="9"/>
      <c r="C1157" s="110"/>
    </row>
    <row r="1158" spans="2:3" x14ac:dyDescent="0.2">
      <c r="B1158" s="9"/>
      <c r="C1158" s="110"/>
    </row>
    <row r="1159" spans="2:3" x14ac:dyDescent="0.2">
      <c r="B1159" s="9"/>
      <c r="C1159" s="110"/>
    </row>
    <row r="1160" spans="2:3" x14ac:dyDescent="0.2">
      <c r="B1160" s="9"/>
      <c r="C1160" s="110"/>
    </row>
    <row r="1161" spans="2:3" x14ac:dyDescent="0.2">
      <c r="B1161" s="9"/>
      <c r="C1161" s="110"/>
    </row>
    <row r="1162" spans="2:3" x14ac:dyDescent="0.2">
      <c r="B1162" s="9"/>
      <c r="C1162" s="110"/>
    </row>
    <row r="1163" spans="2:3" x14ac:dyDescent="0.2">
      <c r="B1163" s="9"/>
      <c r="C1163" s="110"/>
    </row>
    <row r="1164" spans="2:3" x14ac:dyDescent="0.2">
      <c r="B1164" s="9"/>
      <c r="C1164" s="110"/>
    </row>
    <row r="1165" spans="2:3" x14ac:dyDescent="0.2">
      <c r="B1165" s="9"/>
      <c r="C1165" s="110"/>
    </row>
    <row r="1166" spans="2:3" x14ac:dyDescent="0.2">
      <c r="B1166" s="9"/>
      <c r="C1166" s="110"/>
    </row>
    <row r="1167" spans="2:3" x14ac:dyDescent="0.2">
      <c r="B1167" s="9"/>
      <c r="C1167" s="110"/>
    </row>
    <row r="1168" spans="2:3" x14ac:dyDescent="0.2">
      <c r="B1168" s="9"/>
      <c r="C1168" s="110"/>
    </row>
    <row r="1169" spans="2:3" x14ac:dyDescent="0.2">
      <c r="B1169" s="9"/>
      <c r="C1169" s="110"/>
    </row>
    <row r="1170" spans="2:3" x14ac:dyDescent="0.2">
      <c r="B1170" s="9"/>
      <c r="C1170" s="110"/>
    </row>
    <row r="1171" spans="2:3" x14ac:dyDescent="0.2">
      <c r="B1171" s="9"/>
      <c r="C1171" s="110"/>
    </row>
    <row r="1172" spans="2:3" x14ac:dyDescent="0.2">
      <c r="B1172" s="9"/>
      <c r="C1172" s="110"/>
    </row>
    <row r="1173" spans="2:3" x14ac:dyDescent="0.2">
      <c r="B1173" s="9"/>
      <c r="C1173" s="110"/>
    </row>
    <row r="1174" spans="2:3" x14ac:dyDescent="0.2">
      <c r="B1174" s="9"/>
      <c r="C1174" s="110"/>
    </row>
    <row r="1175" spans="2:3" x14ac:dyDescent="0.2">
      <c r="B1175" s="9"/>
      <c r="C1175" s="110"/>
    </row>
    <row r="1176" spans="2:3" x14ac:dyDescent="0.2">
      <c r="B1176" s="9"/>
      <c r="C1176" s="110"/>
    </row>
    <row r="1177" spans="2:3" x14ac:dyDescent="0.2">
      <c r="B1177" s="9"/>
      <c r="C1177" s="110"/>
    </row>
    <row r="1178" spans="2:3" x14ac:dyDescent="0.2">
      <c r="B1178" s="9"/>
      <c r="C1178" s="110"/>
    </row>
    <row r="1179" spans="2:3" x14ac:dyDescent="0.2">
      <c r="B1179" s="9"/>
      <c r="C1179" s="110"/>
    </row>
    <row r="1180" spans="2:3" x14ac:dyDescent="0.2">
      <c r="B1180" s="9"/>
      <c r="C1180" s="110"/>
    </row>
    <row r="1181" spans="2:3" x14ac:dyDescent="0.2">
      <c r="B1181" s="9"/>
      <c r="C1181" s="110"/>
    </row>
    <row r="1182" spans="2:3" x14ac:dyDescent="0.2">
      <c r="B1182" s="9"/>
      <c r="C1182" s="110"/>
    </row>
    <row r="1183" spans="2:3" x14ac:dyDescent="0.2">
      <c r="B1183" s="9"/>
      <c r="C1183" s="110"/>
    </row>
    <row r="1184" spans="2:3" x14ac:dyDescent="0.2">
      <c r="B1184" s="9"/>
      <c r="C1184" s="110"/>
    </row>
    <row r="1185" spans="2:3" x14ac:dyDescent="0.2">
      <c r="B1185" s="9"/>
      <c r="C1185" s="110"/>
    </row>
    <row r="1186" spans="2:3" x14ac:dyDescent="0.2">
      <c r="B1186" s="9"/>
      <c r="C1186" s="110"/>
    </row>
    <row r="1187" spans="2:3" x14ac:dyDescent="0.2">
      <c r="B1187" s="9"/>
      <c r="C1187" s="110"/>
    </row>
    <row r="1188" spans="2:3" x14ac:dyDescent="0.2">
      <c r="B1188" s="9"/>
      <c r="C1188" s="110"/>
    </row>
    <row r="1189" spans="2:3" x14ac:dyDescent="0.2">
      <c r="B1189" s="9"/>
      <c r="C1189" s="110"/>
    </row>
    <row r="1190" spans="2:3" x14ac:dyDescent="0.2">
      <c r="B1190" s="9"/>
      <c r="C1190" s="110"/>
    </row>
    <row r="1191" spans="2:3" x14ac:dyDescent="0.2">
      <c r="B1191" s="9"/>
      <c r="C1191" s="110"/>
    </row>
    <row r="1192" spans="2:3" x14ac:dyDescent="0.2">
      <c r="B1192" s="9"/>
      <c r="C1192" s="110"/>
    </row>
    <row r="1193" spans="2:3" x14ac:dyDescent="0.2">
      <c r="B1193" s="9"/>
      <c r="C1193" s="110"/>
    </row>
    <row r="1194" spans="2:3" x14ac:dyDescent="0.2">
      <c r="B1194" s="9"/>
      <c r="C1194" s="110"/>
    </row>
    <row r="1195" spans="2:3" x14ac:dyDescent="0.2">
      <c r="B1195" s="9"/>
      <c r="C1195" s="110"/>
    </row>
    <row r="1196" spans="2:3" x14ac:dyDescent="0.2">
      <c r="B1196" s="9"/>
      <c r="C1196" s="110"/>
    </row>
    <row r="1197" spans="2:3" x14ac:dyDescent="0.2">
      <c r="B1197" s="9"/>
      <c r="C1197" s="110"/>
    </row>
    <row r="1198" spans="2:3" x14ac:dyDescent="0.2">
      <c r="B1198" s="9"/>
      <c r="C1198" s="110"/>
    </row>
    <row r="1199" spans="2:3" x14ac:dyDescent="0.2">
      <c r="B1199" s="9"/>
      <c r="C1199" s="110"/>
    </row>
    <row r="1200" spans="2:3" x14ac:dyDescent="0.2">
      <c r="B1200" s="9"/>
      <c r="C1200" s="110"/>
    </row>
    <row r="1201" spans="2:3" x14ac:dyDescent="0.2">
      <c r="B1201" s="9"/>
      <c r="C1201" s="110"/>
    </row>
    <row r="1202" spans="2:3" x14ac:dyDescent="0.2">
      <c r="B1202" s="9"/>
      <c r="C1202" s="110"/>
    </row>
    <row r="1203" spans="2:3" x14ac:dyDescent="0.2">
      <c r="B1203" s="9"/>
      <c r="C1203" s="110"/>
    </row>
    <row r="1204" spans="2:3" x14ac:dyDescent="0.2">
      <c r="B1204" s="9"/>
      <c r="C1204" s="110"/>
    </row>
    <row r="1205" spans="2:3" x14ac:dyDescent="0.2">
      <c r="B1205" s="9"/>
      <c r="C1205" s="110"/>
    </row>
    <row r="1206" spans="2:3" x14ac:dyDescent="0.2">
      <c r="B1206" s="9"/>
      <c r="C1206" s="110"/>
    </row>
    <row r="1207" spans="2:3" x14ac:dyDescent="0.2">
      <c r="B1207" s="9"/>
      <c r="C1207" s="110"/>
    </row>
    <row r="1208" spans="2:3" x14ac:dyDescent="0.2">
      <c r="B1208" s="9"/>
      <c r="C1208" s="110"/>
    </row>
    <row r="1209" spans="2:3" x14ac:dyDescent="0.2">
      <c r="B1209" s="9"/>
      <c r="C1209" s="110"/>
    </row>
    <row r="1210" spans="2:3" x14ac:dyDescent="0.2">
      <c r="B1210" s="9"/>
      <c r="C1210" s="110"/>
    </row>
    <row r="1211" spans="2:3" x14ac:dyDescent="0.2">
      <c r="B1211" s="9"/>
      <c r="C1211" s="110"/>
    </row>
    <row r="1212" spans="2:3" x14ac:dyDescent="0.2">
      <c r="B1212" s="9"/>
      <c r="C1212" s="110"/>
    </row>
    <row r="1213" spans="2:3" x14ac:dyDescent="0.2">
      <c r="B1213" s="9"/>
      <c r="C1213" s="110"/>
    </row>
    <row r="1214" spans="2:3" x14ac:dyDescent="0.2">
      <c r="B1214" s="9"/>
      <c r="C1214" s="110"/>
    </row>
    <row r="1215" spans="2:3" x14ac:dyDescent="0.2">
      <c r="B1215" s="9"/>
      <c r="C1215" s="110"/>
    </row>
    <row r="1216" spans="2:3" x14ac:dyDescent="0.2">
      <c r="B1216" s="9"/>
      <c r="C1216" s="110"/>
    </row>
    <row r="1217" spans="2:3" x14ac:dyDescent="0.2">
      <c r="B1217" s="9"/>
      <c r="C1217" s="110"/>
    </row>
    <row r="1218" spans="2:3" x14ac:dyDescent="0.2">
      <c r="B1218" s="9"/>
      <c r="C1218" s="110"/>
    </row>
    <row r="1219" spans="2:3" x14ac:dyDescent="0.2">
      <c r="B1219" s="9"/>
      <c r="C1219" s="110"/>
    </row>
    <row r="1220" spans="2:3" x14ac:dyDescent="0.2">
      <c r="B1220" s="9"/>
      <c r="C1220" s="110"/>
    </row>
    <row r="1221" spans="2:3" x14ac:dyDescent="0.2">
      <c r="B1221" s="9"/>
      <c r="C1221" s="110"/>
    </row>
    <row r="1222" spans="2:3" x14ac:dyDescent="0.2">
      <c r="B1222" s="9"/>
      <c r="C1222" s="110"/>
    </row>
    <row r="1223" spans="2:3" x14ac:dyDescent="0.2">
      <c r="B1223" s="9"/>
      <c r="C1223" s="110"/>
    </row>
    <row r="1224" spans="2:3" x14ac:dyDescent="0.2">
      <c r="B1224" s="9"/>
      <c r="C1224" s="110"/>
    </row>
    <row r="1225" spans="2:3" x14ac:dyDescent="0.2">
      <c r="B1225" s="9"/>
      <c r="C1225" s="110"/>
    </row>
    <row r="1226" spans="2:3" x14ac:dyDescent="0.2">
      <c r="B1226" s="9"/>
      <c r="C1226" s="110"/>
    </row>
    <row r="1227" spans="2:3" x14ac:dyDescent="0.2">
      <c r="B1227" s="9"/>
      <c r="C1227" s="110"/>
    </row>
    <row r="1228" spans="2:3" x14ac:dyDescent="0.2">
      <c r="B1228" s="9"/>
      <c r="C1228" s="110"/>
    </row>
    <row r="1229" spans="2:3" x14ac:dyDescent="0.2">
      <c r="B1229" s="9"/>
      <c r="C1229" s="110"/>
    </row>
    <row r="1230" spans="2:3" x14ac:dyDescent="0.2">
      <c r="B1230" s="9"/>
      <c r="C1230" s="110"/>
    </row>
    <row r="1231" spans="2:3" x14ac:dyDescent="0.2">
      <c r="B1231" s="9"/>
      <c r="C1231" s="110"/>
    </row>
    <row r="1232" spans="2:3" x14ac:dyDescent="0.2">
      <c r="B1232" s="9"/>
      <c r="C1232" s="110"/>
    </row>
    <row r="1233" spans="2:3" x14ac:dyDescent="0.2">
      <c r="B1233" s="9"/>
      <c r="C1233" s="110"/>
    </row>
    <row r="1234" spans="2:3" x14ac:dyDescent="0.2">
      <c r="B1234" s="9"/>
      <c r="C1234" s="110"/>
    </row>
    <row r="1235" spans="2:3" x14ac:dyDescent="0.2">
      <c r="B1235" s="9"/>
      <c r="C1235" s="110"/>
    </row>
    <row r="1236" spans="2:3" x14ac:dyDescent="0.2">
      <c r="B1236" s="9"/>
      <c r="C1236" s="110"/>
    </row>
    <row r="1237" spans="2:3" x14ac:dyDescent="0.2">
      <c r="B1237" s="9"/>
      <c r="C1237" s="110"/>
    </row>
    <row r="1238" spans="2:3" x14ac:dyDescent="0.2">
      <c r="B1238" s="9"/>
      <c r="C1238" s="110"/>
    </row>
    <row r="1239" spans="2:3" x14ac:dyDescent="0.2">
      <c r="B1239" s="9"/>
      <c r="C1239" s="110"/>
    </row>
    <row r="1240" spans="2:3" x14ac:dyDescent="0.2">
      <c r="B1240" s="9"/>
      <c r="C1240" s="110"/>
    </row>
    <row r="1241" spans="2:3" x14ac:dyDescent="0.2">
      <c r="B1241" s="9"/>
      <c r="C1241" s="110"/>
    </row>
    <row r="1242" spans="2:3" x14ac:dyDescent="0.2">
      <c r="B1242" s="9"/>
      <c r="C1242" s="110"/>
    </row>
    <row r="1243" spans="2:3" x14ac:dyDescent="0.2">
      <c r="B1243" s="9"/>
      <c r="C1243" s="110"/>
    </row>
    <row r="1244" spans="2:3" x14ac:dyDescent="0.2">
      <c r="B1244" s="9"/>
      <c r="C1244" s="110"/>
    </row>
    <row r="1245" spans="2:3" x14ac:dyDescent="0.2">
      <c r="B1245" s="9"/>
      <c r="C1245" s="110"/>
    </row>
    <row r="1246" spans="2:3" x14ac:dyDescent="0.2">
      <c r="B1246" s="9"/>
      <c r="C1246" s="110"/>
    </row>
    <row r="1247" spans="2:3" x14ac:dyDescent="0.2">
      <c r="B1247" s="9"/>
      <c r="C1247" s="110"/>
    </row>
    <row r="1248" spans="2:3" x14ac:dyDescent="0.2">
      <c r="B1248" s="9"/>
      <c r="C1248" s="110"/>
    </row>
    <row r="1249" spans="2:3" x14ac:dyDescent="0.2">
      <c r="B1249" s="9"/>
      <c r="C1249" s="110"/>
    </row>
    <row r="1250" spans="2:3" x14ac:dyDescent="0.2">
      <c r="B1250" s="9"/>
      <c r="C1250" s="110"/>
    </row>
    <row r="1251" spans="2:3" x14ac:dyDescent="0.2">
      <c r="B1251" s="9"/>
      <c r="C1251" s="110"/>
    </row>
    <row r="1252" spans="2:3" x14ac:dyDescent="0.2">
      <c r="B1252" s="9"/>
      <c r="C1252" s="110"/>
    </row>
    <row r="1253" spans="2:3" x14ac:dyDescent="0.2">
      <c r="B1253" s="9"/>
      <c r="C1253" s="110"/>
    </row>
    <row r="1254" spans="2:3" x14ac:dyDescent="0.2">
      <c r="B1254" s="9"/>
      <c r="C1254" s="110"/>
    </row>
    <row r="1255" spans="2:3" x14ac:dyDescent="0.2">
      <c r="B1255" s="9"/>
      <c r="C1255" s="110"/>
    </row>
    <row r="1256" spans="2:3" x14ac:dyDescent="0.2">
      <c r="B1256" s="9"/>
      <c r="C1256" s="110"/>
    </row>
    <row r="1257" spans="2:3" x14ac:dyDescent="0.2">
      <c r="B1257" s="9"/>
      <c r="C1257" s="110"/>
    </row>
    <row r="1258" spans="2:3" x14ac:dyDescent="0.2">
      <c r="B1258" s="9"/>
      <c r="C1258" s="110"/>
    </row>
    <row r="1259" spans="2:3" x14ac:dyDescent="0.2">
      <c r="B1259" s="9"/>
      <c r="C1259" s="110"/>
    </row>
    <row r="1260" spans="2:3" x14ac:dyDescent="0.2">
      <c r="B1260" s="9"/>
      <c r="C1260" s="110"/>
    </row>
    <row r="1261" spans="2:3" x14ac:dyDescent="0.2">
      <c r="B1261" s="9"/>
      <c r="C1261" s="110"/>
    </row>
    <row r="1262" spans="2:3" x14ac:dyDescent="0.2">
      <c r="B1262" s="9"/>
      <c r="C1262" s="110"/>
    </row>
    <row r="1263" spans="2:3" x14ac:dyDescent="0.2">
      <c r="B1263" s="9"/>
      <c r="C1263" s="110"/>
    </row>
    <row r="1264" spans="2:3" x14ac:dyDescent="0.2">
      <c r="B1264" s="9"/>
      <c r="C1264" s="110"/>
    </row>
    <row r="1265" spans="2:3" x14ac:dyDescent="0.2">
      <c r="B1265" s="9"/>
      <c r="C1265" s="110"/>
    </row>
    <row r="1266" spans="2:3" x14ac:dyDescent="0.2">
      <c r="B1266" s="9"/>
      <c r="C1266" s="110"/>
    </row>
  </sheetData>
  <phoneticPr fontId="8" type="noConversion"/>
  <hyperlinks>
    <hyperlink ref="A3" r:id="rId1" xr:uid="{00000000-0004-0000-0900-000000000000}"/>
  </hyperlinks>
  <pageMargins left="0.75" right="0.75" top="1" bottom="1" header="0.5" footer="0.5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indexed="12"/>
  </sheetPr>
  <dimension ref="A1:AH1885"/>
  <sheetViews>
    <sheetView workbookViewId="0">
      <selection activeCell="K20" sqref="K20"/>
    </sheetView>
  </sheetViews>
  <sheetFormatPr defaultColWidth="10.28515625" defaultRowHeight="12.75" x14ac:dyDescent="0.2"/>
  <cols>
    <col min="1" max="1" width="16.42578125" customWidth="1"/>
    <col min="2" max="2" width="3.7109375" customWidth="1"/>
    <col min="3" max="3" width="12.7109375" customWidth="1"/>
    <col min="4" max="4" width="11.28515625" customWidth="1"/>
    <col min="5" max="5" width="14.140625" customWidth="1"/>
    <col min="6" max="6" width="16.7109375" customWidth="1"/>
    <col min="7" max="7" width="11" customWidth="1"/>
    <col min="8" max="9" width="10.28515625" customWidth="1"/>
    <col min="10" max="10" width="9.7109375" customWidth="1"/>
    <col min="11" max="16" width="10.28515625" customWidth="1"/>
    <col min="17" max="17" width="12.42578125" customWidth="1"/>
    <col min="18" max="20" width="10.28515625" customWidth="1"/>
    <col min="21" max="21" width="10.42578125" customWidth="1"/>
  </cols>
  <sheetData>
    <row r="1" spans="1:28" ht="21" thickBot="1" x14ac:dyDescent="0.35">
      <c r="A1" s="1" t="s">
        <v>240</v>
      </c>
      <c r="F1" t="s">
        <v>4</v>
      </c>
      <c r="AA1" s="8" t="s">
        <v>20</v>
      </c>
      <c r="AB1" s="8" t="s">
        <v>247</v>
      </c>
    </row>
    <row r="2" spans="1:28" ht="13.5" thickBot="1" x14ac:dyDescent="0.25">
      <c r="A2" t="s">
        <v>26</v>
      </c>
      <c r="B2" t="s">
        <v>3</v>
      </c>
      <c r="C2" s="6"/>
      <c r="F2" t="s">
        <v>5</v>
      </c>
      <c r="AA2">
        <v>30000</v>
      </c>
      <c r="AB2">
        <f t="shared" ref="AB2:AB33" si="0">W$3+W$4*(AA2-30000)+W$5*SIN(RADIANS(W$6*(AA2-30000)+W$7))</f>
        <v>8.9966228053431751E-3</v>
      </c>
    </row>
    <row r="3" spans="1:28" ht="13.5" thickBot="1" x14ac:dyDescent="0.25">
      <c r="V3" t="s">
        <v>242</v>
      </c>
      <c r="W3">
        <f>X3*Y3</f>
        <v>5.1890037173944782E-3</v>
      </c>
      <c r="X3" s="12">
        <v>0.51890037173944781</v>
      </c>
      <c r="Y3">
        <v>0.01</v>
      </c>
      <c r="AA3">
        <v>30200</v>
      </c>
      <c r="AB3">
        <f t="shared" si="0"/>
        <v>9.8636840236498748E-3</v>
      </c>
    </row>
    <row r="4" spans="1:28" ht="14.25" thickTop="1" thickBot="1" x14ac:dyDescent="0.25">
      <c r="A4" s="7" t="s">
        <v>27</v>
      </c>
      <c r="C4" s="4">
        <v>43835.258999999998</v>
      </c>
      <c r="D4" s="5">
        <v>0.58272199999999996</v>
      </c>
      <c r="V4" t="s">
        <v>243</v>
      </c>
      <c r="W4">
        <f>X4*Y4</f>
        <v>-8.1099560606391127E-7</v>
      </c>
      <c r="X4" s="13">
        <v>-0.8109956060639113</v>
      </c>
      <c r="Y4">
        <v>9.9999999999999995E-7</v>
      </c>
      <c r="AA4">
        <v>30400</v>
      </c>
      <c r="AB4">
        <f t="shared" si="0"/>
        <v>9.2108334689494416E-3</v>
      </c>
    </row>
    <row r="5" spans="1:28" ht="13.5" thickTop="1" x14ac:dyDescent="0.2">
      <c r="A5" s="85" t="s">
        <v>207</v>
      </c>
      <c r="B5" s="28"/>
      <c r="C5" s="86">
        <v>8</v>
      </c>
      <c r="D5" s="28" t="s">
        <v>208</v>
      </c>
      <c r="V5" t="s">
        <v>244</v>
      </c>
      <c r="W5">
        <f>X5*Y5</f>
        <v>4.8627028112249414E-3</v>
      </c>
      <c r="X5" s="13">
        <v>4.8627028112249411</v>
      </c>
      <c r="Y5">
        <v>1E-3</v>
      </c>
      <c r="AA5">
        <v>30600</v>
      </c>
      <c r="AB5">
        <f t="shared" si="0"/>
        <v>7.1922504838084315E-3</v>
      </c>
    </row>
    <row r="6" spans="1:28" x14ac:dyDescent="0.2">
      <c r="A6" s="7" t="s">
        <v>28</v>
      </c>
      <c r="V6" t="s">
        <v>245</v>
      </c>
      <c r="W6">
        <f>X6*Y6</f>
        <v>0.16277088270682283</v>
      </c>
      <c r="X6" s="13">
        <v>1.6277088270682283</v>
      </c>
      <c r="Y6">
        <v>0.1</v>
      </c>
      <c r="AA6">
        <v>30800</v>
      </c>
      <c r="AB6">
        <f t="shared" si="0"/>
        <v>4.3912739197147837E-3</v>
      </c>
    </row>
    <row r="7" spans="1:28" ht="13.5" thickBot="1" x14ac:dyDescent="0.25">
      <c r="A7" t="s">
        <v>6</v>
      </c>
      <c r="C7">
        <v>34215.694000000003</v>
      </c>
      <c r="E7" t="s">
        <v>7</v>
      </c>
      <c r="V7" t="s">
        <v>246</v>
      </c>
      <c r="W7">
        <f>X7*Y7</f>
        <v>411.53840519097702</v>
      </c>
      <c r="X7" s="14">
        <v>4.1153840519097704</v>
      </c>
      <c r="Y7">
        <v>100</v>
      </c>
      <c r="AA7">
        <v>31000</v>
      </c>
      <c r="AB7">
        <f t="shared" si="0"/>
        <v>1.6370972601785281E-3</v>
      </c>
    </row>
    <row r="8" spans="1:28" x14ac:dyDescent="0.2">
      <c r="A8" t="s">
        <v>8</v>
      </c>
      <c r="C8">
        <v>0.58272069999999998</v>
      </c>
      <c r="E8" t="s">
        <v>9</v>
      </c>
      <c r="X8">
        <f>SUM(W149:W231)</f>
        <v>2.6280454635001173E-4</v>
      </c>
      <c r="AA8">
        <v>31200</v>
      </c>
      <c r="AB8">
        <f t="shared" si="0"/>
        <v>-2.5579213059288494E-4</v>
      </c>
    </row>
    <row r="9" spans="1:28" x14ac:dyDescent="0.2">
      <c r="A9" s="26" t="s">
        <v>84</v>
      </c>
      <c r="B9" s="26"/>
      <c r="C9" s="26">
        <v>136</v>
      </c>
      <c r="D9" s="26" t="str">
        <f>"F"&amp;C9</f>
        <v>F136</v>
      </c>
      <c r="E9" s="26" t="str">
        <f>"G"&amp;C9</f>
        <v>G136</v>
      </c>
      <c r="AA9">
        <v>31400</v>
      </c>
      <c r="AB9">
        <f t="shared" si="0"/>
        <v>-7.4355259692517658E-4</v>
      </c>
    </row>
    <row r="10" spans="1:28" ht="13.5" thickBot="1" x14ac:dyDescent="0.25">
      <c r="C10" s="8" t="s">
        <v>34</v>
      </c>
      <c r="D10" s="8" t="s">
        <v>35</v>
      </c>
      <c r="V10" t="s">
        <v>245</v>
      </c>
      <c r="W10">
        <f>RADIANS(W6)</f>
        <v>2.8408878296115585E-3</v>
      </c>
      <c r="X10" t="s">
        <v>253</v>
      </c>
      <c r="Y10" s="113" t="s">
        <v>248</v>
      </c>
      <c r="AA10">
        <v>31600</v>
      </c>
      <c r="AB10">
        <f t="shared" si="0"/>
        <v>2.7611829164396343E-4</v>
      </c>
    </row>
    <row r="11" spans="1:28" x14ac:dyDescent="0.2">
      <c r="A11" t="s">
        <v>29</v>
      </c>
      <c r="C11" s="27">
        <f ca="1">INTERCEPT(INDIRECT(E9):G1011,INDIRECT(D9):$F1011)</f>
        <v>-0.11550799415782967</v>
      </c>
      <c r="D11" s="9">
        <f>+E11*F11</f>
        <v>8.7067964368268101E-3</v>
      </c>
      <c r="E11" s="12">
        <v>8.7067964368268101E-3</v>
      </c>
      <c r="F11">
        <v>1</v>
      </c>
      <c r="V11" t="s">
        <v>249</v>
      </c>
      <c r="W11">
        <f>2*PI()/W10</f>
        <v>2211.69778042194</v>
      </c>
      <c r="X11" t="s">
        <v>250</v>
      </c>
      <c r="AA11">
        <v>31800</v>
      </c>
      <c r="AB11">
        <f t="shared" si="0"/>
        <v>2.4318368425977508E-3</v>
      </c>
    </row>
    <row r="12" spans="1:28" x14ac:dyDescent="0.2">
      <c r="A12" t="s">
        <v>30</v>
      </c>
      <c r="C12" s="27">
        <f ca="1">SLOPE(INDIRECT(E9):G1011,INDIRECT(D9):$F1011)</f>
        <v>6.021027996576992E-6</v>
      </c>
      <c r="D12" s="9">
        <f>+E12*F12</f>
        <v>-1.9844511020388967E-6</v>
      </c>
      <c r="E12" s="13">
        <v>-1.9844511020388967E-2</v>
      </c>
      <c r="F12">
        <v>1E-4</v>
      </c>
      <c r="V12" t="s">
        <v>249</v>
      </c>
      <c r="W12">
        <f>W11*C8</f>
        <v>1288.8020787959192</v>
      </c>
      <c r="X12" t="s">
        <v>251</v>
      </c>
      <c r="AA12">
        <v>32000</v>
      </c>
      <c r="AB12">
        <f t="shared" si="0"/>
        <v>4.9952346085483223E-3</v>
      </c>
    </row>
    <row r="13" spans="1:28" ht="13.5" thickBot="1" x14ac:dyDescent="0.25">
      <c r="A13" t="s">
        <v>31</v>
      </c>
      <c r="D13" s="9">
        <f>+E13*F13</f>
        <v>1.2685441029136639E-10</v>
      </c>
      <c r="E13" s="14">
        <v>1.268544102913664E-2</v>
      </c>
      <c r="F13">
        <v>1E-8</v>
      </c>
      <c r="R13" t="s">
        <v>54</v>
      </c>
      <c r="S13">
        <v>1</v>
      </c>
      <c r="T13">
        <v>1</v>
      </c>
      <c r="W13">
        <f>W12/365.24</f>
        <v>3.528644394907237</v>
      </c>
      <c r="X13" t="s">
        <v>252</v>
      </c>
      <c r="AA13">
        <v>32200</v>
      </c>
      <c r="AB13">
        <f t="shared" si="0"/>
        <v>7.1098364882671286E-3</v>
      </c>
    </row>
    <row r="14" spans="1:28" x14ac:dyDescent="0.2">
      <c r="A14" t="s">
        <v>32</v>
      </c>
      <c r="D14" s="15"/>
      <c r="E14">
        <f>SUM(T21:T926)</f>
        <v>1.1838832309895474E-2</v>
      </c>
      <c r="R14" t="s">
        <v>170</v>
      </c>
      <c r="S14">
        <v>0.5</v>
      </c>
      <c r="T14">
        <v>0.5</v>
      </c>
      <c r="AA14">
        <v>32400</v>
      </c>
      <c r="AB14">
        <f t="shared" si="0"/>
        <v>8.0601942887604944E-3</v>
      </c>
    </row>
    <row r="15" spans="1:28" x14ac:dyDescent="0.2">
      <c r="A15" s="2" t="s">
        <v>33</v>
      </c>
      <c r="C15" s="21">
        <f ca="1">(C7+C11)+(C8+C12)*INT(MAX(F21:F3539))</f>
        <v>56555.572796056149</v>
      </c>
      <c r="D15" s="23">
        <f>+C7+INT(MAX(F21:F1594))*C8+D11+D12*INT(MAX(F21:F4029))+D13*INT(MAX(F21:F4056)^2)</f>
        <v>56555.576545964883</v>
      </c>
      <c r="E15" s="87" t="s">
        <v>209</v>
      </c>
      <c r="F15" s="86">
        <v>1</v>
      </c>
      <c r="R15" t="s">
        <v>172</v>
      </c>
      <c r="S15">
        <v>0.1</v>
      </c>
      <c r="T15">
        <v>0.1</v>
      </c>
      <c r="AA15">
        <v>32600</v>
      </c>
      <c r="AB15">
        <f t="shared" si="0"/>
        <v>7.496704843606955E-3</v>
      </c>
    </row>
    <row r="16" spans="1:28" x14ac:dyDescent="0.2">
      <c r="A16" s="7" t="s">
        <v>10</v>
      </c>
      <c r="C16" s="22">
        <f ca="1">+C8+C12</f>
        <v>0.58272672102799661</v>
      </c>
      <c r="D16" s="23">
        <f>+C8+D12+2*D13*F90</f>
        <v>0.58272190606417118</v>
      </c>
      <c r="E16" s="87" t="s">
        <v>210</v>
      </c>
      <c r="F16" s="88">
        <f ca="1">NOW()+15018.5+$C$5/24</f>
        <v>60577.561592708335</v>
      </c>
      <c r="R16" t="s">
        <v>41</v>
      </c>
      <c r="S16">
        <v>0.05</v>
      </c>
      <c r="T16">
        <v>0.05</v>
      </c>
      <c r="AA16">
        <v>32800</v>
      </c>
      <c r="AB16">
        <f t="shared" si="0"/>
        <v>5.5454672001153393E-3</v>
      </c>
    </row>
    <row r="17" spans="1:34" ht="13.5" thickBot="1" x14ac:dyDescent="0.25">
      <c r="A17" s="27" t="s">
        <v>80</v>
      </c>
      <c r="C17">
        <f>COUNT(C21:C2197)</f>
        <v>293</v>
      </c>
      <c r="E17" s="87" t="s">
        <v>211</v>
      </c>
      <c r="F17" s="88">
        <f ca="1">ROUND(2*(F16-$C$7)/$C$8,0)/2+F15</f>
        <v>45240.5</v>
      </c>
      <c r="T17" s="9">
        <v>1.0774133857491979E-10</v>
      </c>
      <c r="AA17">
        <v>33000</v>
      </c>
      <c r="AB17">
        <f t="shared" si="0"/>
        <v>2.7686580164286677E-3</v>
      </c>
    </row>
    <row r="18" spans="1:34" ht="14.25" thickTop="1" thickBot="1" x14ac:dyDescent="0.25">
      <c r="A18" s="7" t="s">
        <v>214</v>
      </c>
      <c r="C18" s="24">
        <f ca="1">+C15</f>
        <v>56555.572796056149</v>
      </c>
      <c r="D18" s="25">
        <f ca="1">C16</f>
        <v>0.58272672102799661</v>
      </c>
      <c r="E18" s="87" t="s">
        <v>212</v>
      </c>
      <c r="F18" s="23">
        <f ca="1">ROUND(2*(F16-$C$15)/$C$16,0)/2+F15</f>
        <v>6903</v>
      </c>
      <c r="AA18">
        <v>33200</v>
      </c>
      <c r="AB18">
        <f t="shared" si="0"/>
        <v>-1.2123435573507986E-5</v>
      </c>
    </row>
    <row r="19" spans="1:34" ht="13.5" thickBot="1" x14ac:dyDescent="0.25">
      <c r="A19" s="7" t="s">
        <v>215</v>
      </c>
      <c r="C19" s="40">
        <f>+D15</f>
        <v>56555.576545964883</v>
      </c>
      <c r="D19" s="41">
        <f>+D16</f>
        <v>0.58272190606417118</v>
      </c>
      <c r="E19" s="87" t="s">
        <v>213</v>
      </c>
      <c r="F19" s="89">
        <f ca="1">+$C$15+$C$16*F18-15018.5-$C$5/24</f>
        <v>45559.302017979076</v>
      </c>
      <c r="H19" t="s">
        <v>12</v>
      </c>
      <c r="I19" t="s">
        <v>13</v>
      </c>
      <c r="J19" t="s">
        <v>14</v>
      </c>
      <c r="K19" t="s">
        <v>14</v>
      </c>
      <c r="AA19">
        <v>33400</v>
      </c>
      <c r="AB19">
        <f t="shared" si="0"/>
        <v>-1.9740296624115726E-3</v>
      </c>
    </row>
    <row r="20" spans="1:34" ht="15" thickBot="1" x14ac:dyDescent="0.25">
      <c r="A20" s="8" t="s">
        <v>15</v>
      </c>
      <c r="B20" s="8" t="s">
        <v>16</v>
      </c>
      <c r="C20" s="8" t="s">
        <v>17</v>
      </c>
      <c r="D20" s="8" t="s">
        <v>18</v>
      </c>
      <c r="E20" s="8" t="s">
        <v>19</v>
      </c>
      <c r="F20" s="8" t="s">
        <v>20</v>
      </c>
      <c r="G20" s="8" t="s">
        <v>21</v>
      </c>
      <c r="H20" s="10" t="s">
        <v>41</v>
      </c>
      <c r="I20" s="10" t="s">
        <v>172</v>
      </c>
      <c r="J20" s="10" t="s">
        <v>255</v>
      </c>
      <c r="K20" s="10" t="s">
        <v>256</v>
      </c>
      <c r="L20" s="10" t="s">
        <v>60</v>
      </c>
      <c r="M20" s="10" t="s">
        <v>59</v>
      </c>
      <c r="N20" s="10" t="s">
        <v>56</v>
      </c>
      <c r="O20" s="10" t="s">
        <v>36</v>
      </c>
      <c r="P20" s="8" t="s">
        <v>37</v>
      </c>
      <c r="Q20" s="8" t="s">
        <v>23</v>
      </c>
      <c r="R20" s="74" t="s">
        <v>167</v>
      </c>
      <c r="S20" s="74" t="s">
        <v>169</v>
      </c>
      <c r="T20" s="74" t="s">
        <v>168</v>
      </c>
      <c r="U20" s="112" t="s">
        <v>241</v>
      </c>
      <c r="V20" s="8" t="s">
        <v>247</v>
      </c>
      <c r="AA20">
        <v>33600</v>
      </c>
      <c r="AB20">
        <f t="shared" si="0"/>
        <v>-2.551531574757738E-3</v>
      </c>
    </row>
    <row r="21" spans="1:34" x14ac:dyDescent="0.2">
      <c r="A21" s="17" t="s">
        <v>42</v>
      </c>
      <c r="B21" s="9" t="s">
        <v>57</v>
      </c>
      <c r="C21" s="30">
        <v>28838.382000000001</v>
      </c>
      <c r="D21" s="30" t="s">
        <v>41</v>
      </c>
      <c r="E21">
        <f t="shared" ref="E21:E84" si="1">(C21-C$7)/C$8</f>
        <v>-9227.9405897199158</v>
      </c>
      <c r="F21">
        <f t="shared" ref="F21:F84" si="2">+ROUND(2*E21,0)/2</f>
        <v>-9228</v>
      </c>
      <c r="G21">
        <f t="shared" ref="G21:G52" si="3">C21-(C$7+C$8*F21)</f>
        <v>3.4619599999132333E-2</v>
      </c>
      <c r="N21">
        <f t="shared" ref="N21:N52" si="4">G21</f>
        <v>3.4619599999132333E-2</v>
      </c>
      <c r="P21">
        <f t="shared" ref="P21:P84" si="5">+D$11+D$12*F21+D$13*F21^2</f>
        <v>3.7821723339542784E-2</v>
      </c>
      <c r="Q21" s="3">
        <f t="shared" ref="Q21:Q84" si="6">C21-15018.5</f>
        <v>13819.882000000001</v>
      </c>
      <c r="R21">
        <f t="shared" ref="R21:R84" si="7">+(P21-G21)^2</f>
        <v>1.0253593887201385E-5</v>
      </c>
      <c r="S21">
        <f>S$16</f>
        <v>0.05</v>
      </c>
      <c r="T21">
        <f t="shared" ref="T21:T84" si="8">S21*R21</f>
        <v>5.1267969436006927E-7</v>
      </c>
      <c r="U21">
        <f t="shared" ref="U21:U52" si="9">+(G21-P21)</f>
        <v>-3.202123340410451E-3</v>
      </c>
      <c r="V21" s="17" t="s">
        <v>42</v>
      </c>
      <c r="AA21">
        <v>33800</v>
      </c>
      <c r="AB21">
        <f t="shared" si="0"/>
        <v>-1.6141269322580937E-3</v>
      </c>
    </row>
    <row r="22" spans="1:34" x14ac:dyDescent="0.2">
      <c r="A22" s="17" t="s">
        <v>42</v>
      </c>
      <c r="B22" s="9"/>
      <c r="C22" s="30">
        <v>29165.278999999999</v>
      </c>
      <c r="D22" s="30" t="s">
        <v>41</v>
      </c>
      <c r="E22">
        <f t="shared" si="1"/>
        <v>-8666.9565711326286</v>
      </c>
      <c r="F22">
        <f t="shared" si="2"/>
        <v>-8667</v>
      </c>
      <c r="G22">
        <f t="shared" si="3"/>
        <v>2.5306899995484855E-2</v>
      </c>
      <c r="N22">
        <f t="shared" si="4"/>
        <v>2.5306899995484855E-2</v>
      </c>
      <c r="P22">
        <f t="shared" si="5"/>
        <v>3.5434942795214953E-2</v>
      </c>
      <c r="Q22" s="3">
        <f t="shared" si="6"/>
        <v>14146.778999999999</v>
      </c>
      <c r="R22">
        <f t="shared" si="7"/>
        <v>1.0257725095316469E-4</v>
      </c>
      <c r="S22">
        <f>S$16</f>
        <v>0.05</v>
      </c>
      <c r="T22">
        <f t="shared" si="8"/>
        <v>5.1288625476582351E-6</v>
      </c>
      <c r="U22">
        <f t="shared" si="9"/>
        <v>-1.0128042799730098E-2</v>
      </c>
      <c r="V22" s="17" t="s">
        <v>42</v>
      </c>
      <c r="AA22">
        <v>34000</v>
      </c>
      <c r="AB22">
        <f t="shared" si="0"/>
        <v>4.9265142078731795E-4</v>
      </c>
      <c r="AC22" t="s">
        <v>44</v>
      </c>
      <c r="AH22" t="s">
        <v>43</v>
      </c>
    </row>
    <row r="23" spans="1:34" x14ac:dyDescent="0.2">
      <c r="A23" s="17" t="s">
        <v>67</v>
      </c>
      <c r="B23" s="9"/>
      <c r="C23" s="30">
        <v>29165.582999999999</v>
      </c>
      <c r="D23" s="30"/>
      <c r="E23">
        <f t="shared" si="1"/>
        <v>-8666.4348803809517</v>
      </c>
      <c r="F23">
        <f t="shared" si="2"/>
        <v>-8666.5</v>
      </c>
      <c r="G23">
        <f t="shared" si="3"/>
        <v>3.7946549993648659E-2</v>
      </c>
      <c r="N23">
        <f t="shared" si="4"/>
        <v>3.7946549993648659E-2</v>
      </c>
      <c r="P23">
        <f t="shared" si="5"/>
        <v>3.543285115420354E-2</v>
      </c>
      <c r="Q23" s="3">
        <f t="shared" si="6"/>
        <v>14147.082999999999</v>
      </c>
      <c r="R23">
        <f t="shared" si="7"/>
        <v>6.3186818554277399E-6</v>
      </c>
      <c r="S23">
        <v>0.05</v>
      </c>
      <c r="T23">
        <f t="shared" si="8"/>
        <v>3.1593409277138699E-7</v>
      </c>
      <c r="U23">
        <f t="shared" si="9"/>
        <v>2.5136988394451193E-3</v>
      </c>
      <c r="V23" s="17" t="s">
        <v>1182</v>
      </c>
      <c r="AA23">
        <v>34200</v>
      </c>
      <c r="AB23">
        <f t="shared" si="0"/>
        <v>3.0558137091468707E-3</v>
      </c>
    </row>
    <row r="24" spans="1:34" x14ac:dyDescent="0.2">
      <c r="A24" s="17" t="s">
        <v>42</v>
      </c>
      <c r="B24" s="9"/>
      <c r="C24" s="30">
        <v>30948.411</v>
      </c>
      <c r="D24" s="30" t="s">
        <v>172</v>
      </c>
      <c r="E24">
        <f t="shared" si="1"/>
        <v>-5606.9451454187283</v>
      </c>
      <c r="F24">
        <f t="shared" si="2"/>
        <v>-5607</v>
      </c>
      <c r="G24">
        <f t="shared" si="3"/>
        <v>3.1964899997547036E-2</v>
      </c>
      <c r="N24">
        <f t="shared" si="4"/>
        <v>3.1964899997547036E-2</v>
      </c>
      <c r="P24">
        <f t="shared" si="5"/>
        <v>2.3821719674329101E-2</v>
      </c>
      <c r="Q24" s="3">
        <f t="shared" si="6"/>
        <v>15929.911</v>
      </c>
      <c r="R24">
        <f t="shared" si="7"/>
        <v>6.6311385776443745E-5</v>
      </c>
      <c r="S24">
        <f>S$15</f>
        <v>0.1</v>
      </c>
      <c r="T24">
        <f t="shared" si="8"/>
        <v>6.6311385776443748E-6</v>
      </c>
      <c r="U24">
        <f t="shared" si="9"/>
        <v>8.1431803232179349E-3</v>
      </c>
      <c r="V24" s="17" t="s">
        <v>1183</v>
      </c>
      <c r="AA24">
        <v>34400</v>
      </c>
      <c r="AB24">
        <f t="shared" si="0"/>
        <v>5.2189588266477313E-3</v>
      </c>
      <c r="AC24" t="s">
        <v>41</v>
      </c>
      <c r="AH24" t="s">
        <v>43</v>
      </c>
    </row>
    <row r="25" spans="1:34" x14ac:dyDescent="0.2">
      <c r="A25" s="17" t="s">
        <v>68</v>
      </c>
      <c r="B25" s="9"/>
      <c r="C25" s="30">
        <v>30948.701000000001</v>
      </c>
      <c r="D25" s="30"/>
      <c r="E25">
        <f t="shared" si="1"/>
        <v>-5606.4474798990359</v>
      </c>
      <c r="F25">
        <f t="shared" si="2"/>
        <v>-5606.5</v>
      </c>
      <c r="G25">
        <f t="shared" si="3"/>
        <v>3.0604549996496644E-2</v>
      </c>
      <c r="N25">
        <f t="shared" si="4"/>
        <v>3.0604549996496644E-2</v>
      </c>
      <c r="P25">
        <f t="shared" si="5"/>
        <v>2.3820016207813183E-2</v>
      </c>
      <c r="Q25" s="3">
        <f t="shared" si="6"/>
        <v>15930.201000000001</v>
      </c>
      <c r="R25">
        <f t="shared" si="7"/>
        <v>4.6029898729787561E-5</v>
      </c>
      <c r="S25">
        <f>S$16</f>
        <v>0.05</v>
      </c>
      <c r="T25">
        <f t="shared" si="8"/>
        <v>2.3014949364893781E-6</v>
      </c>
      <c r="U25">
        <f t="shared" si="9"/>
        <v>6.7845337886834611E-3</v>
      </c>
      <c r="V25" s="17" t="s">
        <v>1184</v>
      </c>
      <c r="AA25">
        <v>34600</v>
      </c>
      <c r="AB25">
        <f t="shared" si="0"/>
        <v>6.2513846464922014E-3</v>
      </c>
    </row>
    <row r="26" spans="1:34" x14ac:dyDescent="0.2">
      <c r="A26" s="17" t="s">
        <v>42</v>
      </c>
      <c r="B26" s="9"/>
      <c r="C26" s="30">
        <v>32760.642</v>
      </c>
      <c r="D26" s="30" t="s">
        <v>41</v>
      </c>
      <c r="E26">
        <f t="shared" si="1"/>
        <v>-2496.9972750238721</v>
      </c>
      <c r="F26">
        <f t="shared" si="2"/>
        <v>-2497</v>
      </c>
      <c r="G26">
        <f t="shared" si="3"/>
        <v>1.5878999984124675E-3</v>
      </c>
      <c r="N26">
        <f t="shared" si="4"/>
        <v>1.5878999984124675E-3</v>
      </c>
      <c r="P26">
        <f t="shared" si="5"/>
        <v>1.4452909228474297E-2</v>
      </c>
      <c r="Q26" s="3">
        <f t="shared" si="6"/>
        <v>17742.142</v>
      </c>
      <c r="R26">
        <f t="shared" si="7"/>
        <v>1.6550846248957607E-4</v>
      </c>
      <c r="S26">
        <f>S$16</f>
        <v>0.05</v>
      </c>
      <c r="T26">
        <f t="shared" si="8"/>
        <v>8.2754231244788032E-6</v>
      </c>
      <c r="U26">
        <f t="shared" si="9"/>
        <v>-1.2865009230061829E-2</v>
      </c>
      <c r="V26" s="17" t="s">
        <v>1183</v>
      </c>
      <c r="AA26">
        <v>34800</v>
      </c>
      <c r="AB26">
        <f t="shared" si="0"/>
        <v>5.7776994436086106E-3</v>
      </c>
      <c r="AC26" t="s">
        <v>41</v>
      </c>
      <c r="AH26" t="s">
        <v>43</v>
      </c>
    </row>
    <row r="27" spans="1:34" x14ac:dyDescent="0.2">
      <c r="A27" s="17" t="s">
        <v>69</v>
      </c>
      <c r="B27" s="9"/>
      <c r="C27" s="30">
        <v>32822.428</v>
      </c>
      <c r="D27" s="30"/>
      <c r="E27">
        <f t="shared" si="1"/>
        <v>-2390.9670619217804</v>
      </c>
      <c r="F27">
        <f t="shared" si="2"/>
        <v>-2391</v>
      </c>
      <c r="G27">
        <f t="shared" si="3"/>
        <v>1.9193699998140801E-2</v>
      </c>
      <c r="N27">
        <f t="shared" si="4"/>
        <v>1.9193699998140801E-2</v>
      </c>
      <c r="P27">
        <f t="shared" si="5"/>
        <v>1.417683058976273E-2</v>
      </c>
      <c r="Q27" s="3">
        <f t="shared" si="6"/>
        <v>17803.928</v>
      </c>
      <c r="R27">
        <f t="shared" si="7"/>
        <v>2.5168978660719738E-5</v>
      </c>
      <c r="S27">
        <f>S$13</f>
        <v>1</v>
      </c>
      <c r="T27">
        <f t="shared" si="8"/>
        <v>2.5168978660719738E-5</v>
      </c>
      <c r="U27">
        <f t="shared" si="9"/>
        <v>5.0168694083780711E-3</v>
      </c>
      <c r="V27" s="17" t="s">
        <v>69</v>
      </c>
      <c r="AA27">
        <v>35000</v>
      </c>
      <c r="AB27">
        <f t="shared" si="0"/>
        <v>3.8957827226980164E-3</v>
      </c>
    </row>
    <row r="28" spans="1:34" x14ac:dyDescent="0.2">
      <c r="A28" s="17" t="s">
        <v>69</v>
      </c>
      <c r="B28" s="9"/>
      <c r="C28" s="30">
        <v>32829.415000000001</v>
      </c>
      <c r="D28" s="30"/>
      <c r="E28">
        <f t="shared" si="1"/>
        <v>-2378.9767550732322</v>
      </c>
      <c r="F28">
        <f t="shared" si="2"/>
        <v>-2379</v>
      </c>
      <c r="G28">
        <f t="shared" si="3"/>
        <v>1.3545299996621907E-2</v>
      </c>
      <c r="N28">
        <f t="shared" si="4"/>
        <v>1.3545299996621907E-2</v>
      </c>
      <c r="P28">
        <f t="shared" si="5"/>
        <v>1.4145756030093186E-2</v>
      </c>
      <c r="Q28" s="3">
        <f t="shared" si="6"/>
        <v>17810.915000000001</v>
      </c>
      <c r="R28">
        <f t="shared" si="7"/>
        <v>3.6054744813206148E-7</v>
      </c>
      <c r="S28">
        <f>S$13</f>
        <v>1</v>
      </c>
      <c r="T28">
        <f t="shared" si="8"/>
        <v>3.6054744813206148E-7</v>
      </c>
      <c r="U28">
        <f t="shared" si="9"/>
        <v>-6.0045603347127878E-4</v>
      </c>
      <c r="V28" s="17" t="s">
        <v>69</v>
      </c>
      <c r="AA28">
        <v>35200</v>
      </c>
      <c r="AB28">
        <f t="shared" si="0"/>
        <v>1.1460281539405278E-3</v>
      </c>
    </row>
    <row r="29" spans="1:34" x14ac:dyDescent="0.2">
      <c r="A29" s="17" t="s">
        <v>69</v>
      </c>
      <c r="B29" s="9"/>
      <c r="C29" s="30">
        <v>32881.269</v>
      </c>
      <c r="D29" s="30"/>
      <c r="E29">
        <f t="shared" si="1"/>
        <v>-2289.9907279765466</v>
      </c>
      <c r="F29">
        <f t="shared" si="2"/>
        <v>-2290</v>
      </c>
      <c r="G29">
        <f t="shared" si="3"/>
        <v>5.4029999955673702E-3</v>
      </c>
      <c r="N29">
        <f t="shared" si="4"/>
        <v>5.4029999955673702E-3</v>
      </c>
      <c r="P29">
        <f t="shared" si="5"/>
        <v>1.391642667350484E-2</v>
      </c>
      <c r="Q29" s="3">
        <f t="shared" si="6"/>
        <v>17862.769</v>
      </c>
      <c r="R29">
        <f t="shared" si="7"/>
        <v>7.2478433800617409E-5</v>
      </c>
      <c r="S29">
        <f>S$13</f>
        <v>1</v>
      </c>
      <c r="T29">
        <f t="shared" si="8"/>
        <v>7.2478433800617409E-5</v>
      </c>
      <c r="U29">
        <f t="shared" si="9"/>
        <v>-8.5134266779374693E-3</v>
      </c>
      <c r="V29" s="17" t="s">
        <v>69</v>
      </c>
      <c r="AA29">
        <v>35400</v>
      </c>
      <c r="AB29">
        <f t="shared" si="0"/>
        <v>-1.6584664695500043E-3</v>
      </c>
    </row>
    <row r="30" spans="1:34" x14ac:dyDescent="0.2">
      <c r="A30" s="17" t="s">
        <v>42</v>
      </c>
      <c r="B30" s="9"/>
      <c r="C30" s="30">
        <v>32881.29</v>
      </c>
      <c r="D30" s="30" t="s">
        <v>41</v>
      </c>
      <c r="E30">
        <f t="shared" si="1"/>
        <v>-2289.954690128568</v>
      </c>
      <c r="F30">
        <f t="shared" si="2"/>
        <v>-2290</v>
      </c>
      <c r="G30">
        <f t="shared" si="3"/>
        <v>2.6402999996207654E-2</v>
      </c>
      <c r="N30">
        <f t="shared" si="4"/>
        <v>2.6402999996207654E-2</v>
      </c>
      <c r="P30">
        <f t="shared" si="5"/>
        <v>1.391642667350484E-2</v>
      </c>
      <c r="Q30" s="3">
        <f t="shared" si="6"/>
        <v>17862.79</v>
      </c>
      <c r="R30">
        <f t="shared" si="7"/>
        <v>1.5591451334323362E-4</v>
      </c>
      <c r="S30">
        <f>S$16</f>
        <v>0.05</v>
      </c>
      <c r="T30">
        <f t="shared" si="8"/>
        <v>7.7957256671616814E-6</v>
      </c>
      <c r="U30">
        <f t="shared" si="9"/>
        <v>1.2486573322702815E-2</v>
      </c>
      <c r="V30" s="17" t="s">
        <v>1183</v>
      </c>
      <c r="AA30">
        <v>35600</v>
      </c>
      <c r="AB30">
        <f t="shared" si="0"/>
        <v>-3.6874021705303756E-3</v>
      </c>
      <c r="AC30" t="s">
        <v>41</v>
      </c>
      <c r="AH30" t="s">
        <v>43</v>
      </c>
    </row>
    <row r="31" spans="1:34" x14ac:dyDescent="0.2">
      <c r="A31" s="17" t="s">
        <v>42</v>
      </c>
      <c r="B31" s="9"/>
      <c r="C31" s="30">
        <v>33091.633000000002</v>
      </c>
      <c r="D31" s="30" t="s">
        <v>41</v>
      </c>
      <c r="E31">
        <f t="shared" si="1"/>
        <v>-1928.987592168944</v>
      </c>
      <c r="F31">
        <f t="shared" si="2"/>
        <v>-1929</v>
      </c>
      <c r="G31">
        <f t="shared" si="3"/>
        <v>7.230299997900147E-3</v>
      </c>
      <c r="N31">
        <f t="shared" si="4"/>
        <v>7.230299997900147E-3</v>
      </c>
      <c r="P31">
        <f t="shared" si="5"/>
        <v>1.3006833074384839E-2</v>
      </c>
      <c r="Q31" s="3">
        <f t="shared" si="6"/>
        <v>18073.133000000002</v>
      </c>
      <c r="R31">
        <f t="shared" si="7"/>
        <v>3.3368334383721704E-5</v>
      </c>
      <c r="S31">
        <f>S$16</f>
        <v>0.05</v>
      </c>
      <c r="T31">
        <f t="shared" si="8"/>
        <v>1.6684167191860853E-6</v>
      </c>
      <c r="U31">
        <f t="shared" si="9"/>
        <v>-5.7765330764846922E-3</v>
      </c>
      <c r="AA31">
        <v>35800</v>
      </c>
      <c r="AB31">
        <f t="shared" si="0"/>
        <v>-4.3541869226252153E-3</v>
      </c>
      <c r="AC31" t="s">
        <v>41</v>
      </c>
      <c r="AH31" t="s">
        <v>43</v>
      </c>
    </row>
    <row r="32" spans="1:34" x14ac:dyDescent="0.2">
      <c r="A32" s="17" t="s">
        <v>69</v>
      </c>
      <c r="B32" s="9"/>
      <c r="C32" s="30">
        <v>33386.523000000001</v>
      </c>
      <c r="D32" s="30"/>
      <c r="E32">
        <f t="shared" si="1"/>
        <v>-1422.9304021635101</v>
      </c>
      <c r="F32">
        <f t="shared" si="2"/>
        <v>-1423</v>
      </c>
      <c r="G32">
        <f t="shared" si="3"/>
        <v>4.0556100000685547E-2</v>
      </c>
      <c r="N32">
        <f t="shared" si="4"/>
        <v>4.0556100000685547E-2</v>
      </c>
      <c r="P32">
        <f t="shared" si="5"/>
        <v>1.1787541529205046E-2</v>
      </c>
      <c r="Q32" s="3">
        <f t="shared" si="6"/>
        <v>18368.023000000001</v>
      </c>
      <c r="R32">
        <f t="shared" si="7"/>
        <v>8.2762995652699246E-4</v>
      </c>
      <c r="S32">
        <f>S$13</f>
        <v>1</v>
      </c>
      <c r="T32">
        <f t="shared" si="8"/>
        <v>8.2762995652699246E-4</v>
      </c>
      <c r="U32">
        <f t="shared" si="9"/>
        <v>2.87685584714805E-2</v>
      </c>
      <c r="AA32">
        <v>36000</v>
      </c>
      <c r="AB32">
        <f t="shared" si="0"/>
        <v>-3.5002627852514711E-3</v>
      </c>
    </row>
    <row r="33" spans="1:34" x14ac:dyDescent="0.2">
      <c r="A33" s="17" t="s">
        <v>69</v>
      </c>
      <c r="B33" s="9"/>
      <c r="C33" s="30">
        <v>33512.39</v>
      </c>
      <c r="D33" s="30"/>
      <c r="E33">
        <f t="shared" si="1"/>
        <v>-1206.9315540017778</v>
      </c>
      <c r="F33">
        <f t="shared" si="2"/>
        <v>-1207</v>
      </c>
      <c r="G33">
        <f t="shared" si="3"/>
        <v>3.9884899997559842E-2</v>
      </c>
      <c r="N33">
        <f t="shared" si="4"/>
        <v>3.9884899997559842E-2</v>
      </c>
      <c r="P33">
        <f t="shared" si="5"/>
        <v>1.1286836637766326E-2</v>
      </c>
      <c r="Q33" s="3">
        <f t="shared" si="6"/>
        <v>18493.89</v>
      </c>
      <c r="R33">
        <f t="shared" si="7"/>
        <v>8.1784922793076426E-4</v>
      </c>
      <c r="S33">
        <f>S$13</f>
        <v>1</v>
      </c>
      <c r="T33">
        <f t="shared" si="8"/>
        <v>8.1784922793076426E-4</v>
      </c>
      <c r="U33">
        <f t="shared" si="9"/>
        <v>2.8598063359793514E-2</v>
      </c>
      <c r="AA33">
        <v>36200</v>
      </c>
      <c r="AB33">
        <f t="shared" si="0"/>
        <v>-1.4449301930615853E-3</v>
      </c>
    </row>
    <row r="34" spans="1:34" x14ac:dyDescent="0.2">
      <c r="A34" s="17" t="s">
        <v>42</v>
      </c>
      <c r="B34" s="9"/>
      <c r="C34" s="30">
        <v>33577.618000000002</v>
      </c>
      <c r="D34" s="30"/>
      <c r="E34">
        <f t="shared" si="1"/>
        <v>-1094.9945660073531</v>
      </c>
      <c r="F34">
        <f t="shared" si="2"/>
        <v>-1095</v>
      </c>
      <c r="G34">
        <f t="shared" si="3"/>
        <v>3.1664999987697229E-3</v>
      </c>
      <c r="N34">
        <f t="shared" si="4"/>
        <v>3.1664999987697229E-3</v>
      </c>
      <c r="P34">
        <f t="shared" si="5"/>
        <v>1.1031872002859008E-2</v>
      </c>
      <c r="Q34" s="3">
        <f t="shared" si="6"/>
        <v>18559.118000000002</v>
      </c>
      <c r="R34">
        <f t="shared" si="7"/>
        <v>6.1864076762711492E-5</v>
      </c>
      <c r="S34">
        <f>S$15</f>
        <v>0.1</v>
      </c>
      <c r="T34">
        <f t="shared" si="8"/>
        <v>6.1864076762711497E-6</v>
      </c>
      <c r="U34">
        <f t="shared" si="9"/>
        <v>-7.8653720040892851E-3</v>
      </c>
      <c r="AA34">
        <v>36400</v>
      </c>
      <c r="AB34">
        <f t="shared" ref="AB34:AB51" si="10">W$3+W$4*(AA34-30000)+W$5*SIN(RADIANS(W$6*(AA34-30000)+W$7))</f>
        <v>1.1149870838341278E-3</v>
      </c>
      <c r="AC34" t="s">
        <v>41</v>
      </c>
      <c r="AH34" t="s">
        <v>43</v>
      </c>
    </row>
    <row r="35" spans="1:34" x14ac:dyDescent="0.2">
      <c r="A35" s="17" t="s">
        <v>69</v>
      </c>
      <c r="B35" s="9"/>
      <c r="C35" s="30">
        <v>33893.459000000003</v>
      </c>
      <c r="D35" s="30"/>
      <c r="E35">
        <f t="shared" si="1"/>
        <v>-552.98361633626644</v>
      </c>
      <c r="F35">
        <f t="shared" si="2"/>
        <v>-553</v>
      </c>
      <c r="G35">
        <f t="shared" si="3"/>
        <v>9.54710000223713E-3</v>
      </c>
      <c r="N35">
        <f t="shared" si="4"/>
        <v>9.54710000223713E-3</v>
      </c>
      <c r="P35">
        <f t="shared" si="5"/>
        <v>9.842991116611112E-3</v>
      </c>
      <c r="Q35" s="3">
        <f t="shared" si="6"/>
        <v>18874.959000000003</v>
      </c>
      <c r="R35">
        <f t="shared" si="7"/>
        <v>8.7551551565476907E-8</v>
      </c>
      <c r="S35">
        <f>S$13</f>
        <v>1</v>
      </c>
      <c r="T35">
        <f t="shared" si="8"/>
        <v>8.7551551565476907E-8</v>
      </c>
      <c r="U35">
        <f t="shared" si="9"/>
        <v>-2.9589111437398202E-4</v>
      </c>
      <c r="AA35">
        <v>36600</v>
      </c>
      <c r="AB35">
        <f t="shared" si="10"/>
        <v>3.3241076320630098E-3</v>
      </c>
    </row>
    <row r="36" spans="1:34" x14ac:dyDescent="0.2">
      <c r="A36" s="17" t="s">
        <v>42</v>
      </c>
      <c r="B36" s="9"/>
      <c r="C36" s="30">
        <v>33919.656000000003</v>
      </c>
      <c r="D36" s="30" t="s">
        <v>41</v>
      </c>
      <c r="E36">
        <f t="shared" si="1"/>
        <v>-508.02725902821106</v>
      </c>
      <c r="F36">
        <f t="shared" si="2"/>
        <v>-508</v>
      </c>
      <c r="G36">
        <f t="shared" si="3"/>
        <v>-1.5884400003415067E-2</v>
      </c>
      <c r="N36">
        <f t="shared" si="4"/>
        <v>-1.5884400003415067E-2</v>
      </c>
      <c r="P36">
        <f t="shared" si="5"/>
        <v>9.7476341532000011E-3</v>
      </c>
      <c r="Q36" s="3">
        <f t="shared" si="6"/>
        <v>18901.156000000003</v>
      </c>
      <c r="R36">
        <f t="shared" si="7"/>
        <v>6.5700117500588147E-4</v>
      </c>
      <c r="S36">
        <f>S$16</f>
        <v>0.05</v>
      </c>
      <c r="T36">
        <f t="shared" si="8"/>
        <v>3.2850058750294078E-5</v>
      </c>
      <c r="U36">
        <f t="shared" si="9"/>
        <v>-2.5632034156615066E-2</v>
      </c>
      <c r="AA36">
        <v>36800</v>
      </c>
      <c r="AB36">
        <f t="shared" si="10"/>
        <v>4.4372822832005011E-3</v>
      </c>
      <c r="AC36" t="s">
        <v>41</v>
      </c>
      <c r="AH36" t="s">
        <v>43</v>
      </c>
    </row>
    <row r="37" spans="1:34" x14ac:dyDescent="0.2">
      <c r="A37" s="17" t="s">
        <v>69</v>
      </c>
      <c r="B37" s="9"/>
      <c r="C37" s="30">
        <v>34119.525000000001</v>
      </c>
      <c r="D37" s="30"/>
      <c r="E37">
        <f t="shared" si="1"/>
        <v>-165.03446676941749</v>
      </c>
      <c r="F37">
        <f t="shared" si="2"/>
        <v>-165</v>
      </c>
      <c r="G37">
        <f t="shared" si="3"/>
        <v>-2.0084499999938998E-2</v>
      </c>
      <c r="N37">
        <f t="shared" si="4"/>
        <v>-2.0084499999938998E-2</v>
      </c>
      <c r="P37">
        <f t="shared" si="5"/>
        <v>9.0376844799834113E-3</v>
      </c>
      <c r="Q37" s="3">
        <f t="shared" si="6"/>
        <v>19101.025000000001</v>
      </c>
      <c r="R37">
        <f t="shared" si="7"/>
        <v>8.4810162888263366E-4</v>
      </c>
      <c r="S37">
        <f>S$13</f>
        <v>1</v>
      </c>
      <c r="T37">
        <f t="shared" si="8"/>
        <v>8.4810162888263366E-4</v>
      </c>
      <c r="U37">
        <f t="shared" si="9"/>
        <v>-2.912218447992241E-2</v>
      </c>
      <c r="AA37">
        <v>37000</v>
      </c>
      <c r="AB37">
        <f t="shared" si="10"/>
        <v>4.05374528721128E-3</v>
      </c>
    </row>
    <row r="38" spans="1:34" x14ac:dyDescent="0.2">
      <c r="A38" s="17" t="s">
        <v>69</v>
      </c>
      <c r="B38" s="9"/>
      <c r="C38" s="30">
        <v>34133.512000000002</v>
      </c>
      <c r="D38" s="30"/>
      <c r="E38">
        <f t="shared" si="1"/>
        <v>-141.03154392833599</v>
      </c>
      <c r="F38">
        <f t="shared" si="2"/>
        <v>-141</v>
      </c>
      <c r="G38">
        <f t="shared" si="3"/>
        <v>-1.8381300003966317E-2</v>
      </c>
      <c r="N38">
        <f t="shared" si="4"/>
        <v>-1.8381300003966317E-2</v>
      </c>
      <c r="P38">
        <f t="shared" si="5"/>
        <v>8.989126034745297E-3</v>
      </c>
      <c r="Q38" s="3">
        <f t="shared" si="6"/>
        <v>19115.012000000002</v>
      </c>
      <c r="R38">
        <f t="shared" si="7"/>
        <v>7.4914022154058267E-4</v>
      </c>
      <c r="S38">
        <f>S$13</f>
        <v>1</v>
      </c>
      <c r="T38">
        <f t="shared" si="8"/>
        <v>7.4914022154058267E-4</v>
      </c>
      <c r="U38">
        <f t="shared" si="9"/>
        <v>-2.7370426038711614E-2</v>
      </c>
      <c r="AA38">
        <v>37200</v>
      </c>
      <c r="AB38">
        <f t="shared" si="10"/>
        <v>2.2430485208228559E-3</v>
      </c>
    </row>
    <row r="39" spans="1:34" x14ac:dyDescent="0.2">
      <c r="A39" s="17" t="s">
        <v>42</v>
      </c>
      <c r="B39" s="9"/>
      <c r="C39" s="30">
        <v>34133.525000000001</v>
      </c>
      <c r="D39" s="30" t="s">
        <v>41</v>
      </c>
      <c r="E39">
        <f t="shared" si="1"/>
        <v>-141.00923478435155</v>
      </c>
      <c r="F39">
        <f t="shared" si="2"/>
        <v>-141</v>
      </c>
      <c r="G39">
        <f t="shared" si="3"/>
        <v>-5.3813000049558468E-3</v>
      </c>
      <c r="N39">
        <f t="shared" si="4"/>
        <v>-5.3813000049558468E-3</v>
      </c>
      <c r="P39">
        <f t="shared" si="5"/>
        <v>8.989126034745297E-3</v>
      </c>
      <c r="Q39" s="3">
        <f t="shared" si="6"/>
        <v>19115.025000000001</v>
      </c>
      <c r="R39">
        <f t="shared" si="7"/>
        <v>2.0650914456252071E-4</v>
      </c>
      <c r="S39">
        <f>S$16</f>
        <v>0.05</v>
      </c>
      <c r="T39">
        <f t="shared" si="8"/>
        <v>1.0325457228126036E-5</v>
      </c>
      <c r="U39">
        <f t="shared" si="9"/>
        <v>-1.4370426039701144E-2</v>
      </c>
      <c r="AA39">
        <v>37400</v>
      </c>
      <c r="AB39">
        <f t="shared" si="10"/>
        <v>-4.7679407407319262E-4</v>
      </c>
      <c r="AC39" t="s">
        <v>41</v>
      </c>
      <c r="AH39" t="s">
        <v>43</v>
      </c>
    </row>
    <row r="40" spans="1:34" x14ac:dyDescent="0.2">
      <c r="A40" s="17" t="s">
        <v>42</v>
      </c>
      <c r="B40" s="9"/>
      <c r="C40" s="30">
        <v>34215.694000000003</v>
      </c>
      <c r="D40" s="30" t="s">
        <v>41</v>
      </c>
      <c r="E40">
        <f t="shared" si="1"/>
        <v>0</v>
      </c>
      <c r="F40">
        <f t="shared" si="2"/>
        <v>0</v>
      </c>
      <c r="G40">
        <f t="shared" si="3"/>
        <v>0</v>
      </c>
      <c r="N40">
        <f t="shared" si="4"/>
        <v>0</v>
      </c>
      <c r="P40">
        <f t="shared" si="5"/>
        <v>8.7067964368268101E-3</v>
      </c>
      <c r="Q40" s="3">
        <f t="shared" si="6"/>
        <v>19197.194000000003</v>
      </c>
      <c r="R40">
        <f t="shared" si="7"/>
        <v>7.5808304192340035E-5</v>
      </c>
      <c r="S40">
        <f>S$16</f>
        <v>0.05</v>
      </c>
      <c r="T40">
        <f t="shared" si="8"/>
        <v>3.7904152096170018E-6</v>
      </c>
      <c r="U40">
        <f t="shared" si="9"/>
        <v>-8.7067964368268101E-3</v>
      </c>
      <c r="AA40">
        <v>37600</v>
      </c>
      <c r="AB40">
        <f t="shared" si="10"/>
        <v>-3.3020840623391658E-3</v>
      </c>
      <c r="AC40" t="s">
        <v>41</v>
      </c>
      <c r="AH40" t="s">
        <v>43</v>
      </c>
    </row>
    <row r="41" spans="1:34" x14ac:dyDescent="0.2">
      <c r="A41" s="17" t="s">
        <v>69</v>
      </c>
      <c r="B41" s="9"/>
      <c r="C41" s="30">
        <v>34238.428999999996</v>
      </c>
      <c r="D41" s="30"/>
      <c r="E41">
        <f t="shared" si="1"/>
        <v>39.015260655736625</v>
      </c>
      <c r="F41">
        <f t="shared" si="2"/>
        <v>39</v>
      </c>
      <c r="G41">
        <f t="shared" si="3"/>
        <v>8.8926999960676767E-3</v>
      </c>
      <c r="N41">
        <f t="shared" si="4"/>
        <v>8.8926999960676767E-3</v>
      </c>
      <c r="P41">
        <f t="shared" si="5"/>
        <v>8.629595789405347E-3</v>
      </c>
      <c r="Q41" s="3">
        <f t="shared" si="6"/>
        <v>19219.928999999996</v>
      </c>
      <c r="R41">
        <f t="shared" si="7"/>
        <v>6.9223823563413909E-8</v>
      </c>
      <c r="S41">
        <f t="shared" ref="S41:S48" si="11">S$13</f>
        <v>1</v>
      </c>
      <c r="T41">
        <f t="shared" si="8"/>
        <v>6.9223823563413909E-8</v>
      </c>
      <c r="U41">
        <f t="shared" si="9"/>
        <v>2.6310420666232973E-4</v>
      </c>
      <c r="AA41">
        <v>37800</v>
      </c>
      <c r="AB41">
        <f t="shared" si="10"/>
        <v>-5.3959878569239395E-3</v>
      </c>
    </row>
    <row r="42" spans="1:34" x14ac:dyDescent="0.2">
      <c r="A42" s="17" t="s">
        <v>69</v>
      </c>
      <c r="B42" s="9"/>
      <c r="C42" s="30">
        <v>34601.478000000003</v>
      </c>
      <c r="D42" s="30"/>
      <c r="E42">
        <f t="shared" si="1"/>
        <v>662.03929258047583</v>
      </c>
      <c r="F42">
        <f t="shared" si="2"/>
        <v>662</v>
      </c>
      <c r="G42">
        <f t="shared" si="3"/>
        <v>2.2896599999512546E-2</v>
      </c>
      <c r="N42">
        <f t="shared" si="4"/>
        <v>2.2896599999512546E-2</v>
      </c>
      <c r="P42">
        <f t="shared" si="5"/>
        <v>7.4486829914607901E-3</v>
      </c>
      <c r="Q42" s="3">
        <f t="shared" si="6"/>
        <v>19582.978000000003</v>
      </c>
      <c r="R42">
        <f t="shared" si="7"/>
        <v>2.3863813988765471E-4</v>
      </c>
      <c r="S42">
        <f t="shared" si="11"/>
        <v>1</v>
      </c>
      <c r="T42">
        <f t="shared" si="8"/>
        <v>2.3863813988765471E-4</v>
      </c>
      <c r="U42">
        <f t="shared" si="9"/>
        <v>1.5447917008051756E-2</v>
      </c>
      <c r="AA42">
        <v>38000</v>
      </c>
      <c r="AB42">
        <f t="shared" si="10"/>
        <v>-6.1514982501725945E-3</v>
      </c>
    </row>
    <row r="43" spans="1:34" x14ac:dyDescent="0.2">
      <c r="A43" s="17" t="s">
        <v>69</v>
      </c>
      <c r="B43" s="9"/>
      <c r="C43" s="30">
        <v>34604.383000000002</v>
      </c>
      <c r="D43" s="30"/>
      <c r="E43">
        <f t="shared" si="1"/>
        <v>667.02452821737495</v>
      </c>
      <c r="F43">
        <f t="shared" si="2"/>
        <v>667</v>
      </c>
      <c r="G43">
        <f t="shared" si="3"/>
        <v>1.4293100000941195E-2</v>
      </c>
      <c r="N43">
        <f t="shared" si="4"/>
        <v>1.4293100000941195E-2</v>
      </c>
      <c r="P43">
        <f t="shared" si="5"/>
        <v>7.4396036835069814E-3</v>
      </c>
      <c r="Q43" s="3">
        <f t="shared" si="6"/>
        <v>19585.883000000002</v>
      </c>
      <c r="R43">
        <f t="shared" si="7"/>
        <v>4.6970411773084318E-5</v>
      </c>
      <c r="S43">
        <f t="shared" si="11"/>
        <v>1</v>
      </c>
      <c r="T43">
        <f t="shared" si="8"/>
        <v>4.6970411773084318E-5</v>
      </c>
      <c r="U43">
        <f t="shared" si="9"/>
        <v>6.8534963174342132E-3</v>
      </c>
      <c r="AA43">
        <v>38200</v>
      </c>
      <c r="AB43">
        <f t="shared" si="10"/>
        <v>-5.382176691993517E-3</v>
      </c>
    </row>
    <row r="44" spans="1:34" x14ac:dyDescent="0.2">
      <c r="A44" s="17" t="s">
        <v>69</v>
      </c>
      <c r="B44" s="9"/>
      <c r="C44" s="30">
        <v>34622.440999999999</v>
      </c>
      <c r="D44" s="30"/>
      <c r="E44">
        <f t="shared" si="1"/>
        <v>698.01364530210742</v>
      </c>
      <c r="F44">
        <f t="shared" si="2"/>
        <v>698</v>
      </c>
      <c r="G44">
        <f t="shared" si="3"/>
        <v>7.9513999953633174E-3</v>
      </c>
      <c r="N44">
        <f t="shared" si="4"/>
        <v>7.9513999953633174E-3</v>
      </c>
      <c r="P44">
        <f t="shared" si="5"/>
        <v>7.383453543715255E-3</v>
      </c>
      <c r="Q44" s="3">
        <f t="shared" si="6"/>
        <v>19603.940999999999</v>
      </c>
      <c r="R44">
        <f t="shared" si="7"/>
        <v>3.2256317193962494E-7</v>
      </c>
      <c r="S44">
        <f t="shared" si="11"/>
        <v>1</v>
      </c>
      <c r="T44">
        <f t="shared" si="8"/>
        <v>3.2256317193962494E-7</v>
      </c>
      <c r="U44">
        <f t="shared" si="9"/>
        <v>5.6794645164806243E-4</v>
      </c>
      <c r="AA44">
        <v>38400</v>
      </c>
      <c r="AB44">
        <f t="shared" si="10"/>
        <v>-3.380738613614289E-3</v>
      </c>
    </row>
    <row r="45" spans="1:34" x14ac:dyDescent="0.2">
      <c r="A45" s="17" t="s">
        <v>69</v>
      </c>
      <c r="B45" s="9"/>
      <c r="C45" s="30">
        <v>34629.423999999999</v>
      </c>
      <c r="D45" s="30"/>
      <c r="E45">
        <f t="shared" si="1"/>
        <v>709.99708779865887</v>
      </c>
      <c r="F45">
        <f t="shared" si="2"/>
        <v>710</v>
      </c>
      <c r="G45">
        <f t="shared" si="3"/>
        <v>-1.6970000069704838E-3</v>
      </c>
      <c r="N45">
        <f t="shared" si="4"/>
        <v>-1.6970000069704838E-3</v>
      </c>
      <c r="P45">
        <f t="shared" si="5"/>
        <v>7.3617834626070718E-3</v>
      </c>
      <c r="Q45" s="3">
        <f t="shared" si="6"/>
        <v>19610.923999999999</v>
      </c>
      <c r="R45">
        <f t="shared" si="7"/>
        <v>8.2061557948691561E-5</v>
      </c>
      <c r="S45">
        <f t="shared" si="11"/>
        <v>1</v>
      </c>
      <c r="T45">
        <f t="shared" si="8"/>
        <v>8.2061557948691561E-5</v>
      </c>
      <c r="U45">
        <f t="shared" si="9"/>
        <v>-9.0587834695775547E-3</v>
      </c>
      <c r="AA45">
        <v>38600</v>
      </c>
      <c r="AB45">
        <f t="shared" si="10"/>
        <v>-8.2707229868757271E-4</v>
      </c>
    </row>
    <row r="46" spans="1:34" x14ac:dyDescent="0.2">
      <c r="A46" s="17" t="s">
        <v>69</v>
      </c>
      <c r="B46" s="9"/>
      <c r="C46" s="30">
        <v>34636.447</v>
      </c>
      <c r="D46" s="30"/>
      <c r="E46">
        <f t="shared" si="1"/>
        <v>722.04917381516907</v>
      </c>
      <c r="F46">
        <f t="shared" si="2"/>
        <v>722</v>
      </c>
      <c r="G46">
        <f t="shared" si="3"/>
        <v>2.8654599998844787E-2</v>
      </c>
      <c r="N46">
        <f t="shared" si="4"/>
        <v>2.8654599998844787E-2</v>
      </c>
      <c r="P46">
        <f t="shared" si="5"/>
        <v>7.3401499155690518E-3</v>
      </c>
      <c r="Q46" s="3">
        <f t="shared" si="6"/>
        <v>19617.947</v>
      </c>
      <c r="R46">
        <f t="shared" si="7"/>
        <v>4.5430578235245301E-4</v>
      </c>
      <c r="S46">
        <f t="shared" si="11"/>
        <v>1</v>
      </c>
      <c r="T46">
        <f t="shared" si="8"/>
        <v>4.5430578235245301E-4</v>
      </c>
      <c r="U46">
        <f t="shared" si="9"/>
        <v>2.1314450083275736E-2</v>
      </c>
      <c r="AA46">
        <v>38800</v>
      </c>
      <c r="AB46">
        <f t="shared" si="10"/>
        <v>1.4254051039427496E-3</v>
      </c>
    </row>
    <row r="47" spans="1:34" x14ac:dyDescent="0.2">
      <c r="A47" s="17" t="s">
        <v>69</v>
      </c>
      <c r="B47" s="9"/>
      <c r="C47" s="30">
        <v>34664.392</v>
      </c>
      <c r="D47" s="30"/>
      <c r="E47">
        <f t="shared" si="1"/>
        <v>770.00525294535908</v>
      </c>
      <c r="F47">
        <f t="shared" si="2"/>
        <v>770</v>
      </c>
      <c r="G47">
        <f t="shared" si="3"/>
        <v>3.0609999957960099E-3</v>
      </c>
      <c r="N47">
        <f t="shared" si="4"/>
        <v>3.0609999957960099E-3</v>
      </c>
      <c r="P47">
        <f t="shared" si="5"/>
        <v>7.2539810681186111E-3</v>
      </c>
      <c r="Q47" s="3">
        <f t="shared" si="6"/>
        <v>19645.892</v>
      </c>
      <c r="R47">
        <f t="shared" si="7"/>
        <v>1.758109027285559E-5</v>
      </c>
      <c r="S47">
        <f t="shared" si="11"/>
        <v>1</v>
      </c>
      <c r="T47">
        <f t="shared" si="8"/>
        <v>1.758109027285559E-5</v>
      </c>
      <c r="U47">
        <f t="shared" si="9"/>
        <v>-4.1929810723226012E-3</v>
      </c>
      <c r="AA47">
        <v>39000</v>
      </c>
      <c r="AB47">
        <f t="shared" si="10"/>
        <v>2.6179202298320424E-3</v>
      </c>
    </row>
    <row r="48" spans="1:34" x14ac:dyDescent="0.2">
      <c r="A48" s="17" t="s">
        <v>69</v>
      </c>
      <c r="B48" s="9"/>
      <c r="C48" s="30">
        <v>34692.385000000002</v>
      </c>
      <c r="D48" s="30"/>
      <c r="E48">
        <f t="shared" si="1"/>
        <v>818.04370429950211</v>
      </c>
      <c r="F48">
        <f t="shared" si="2"/>
        <v>818</v>
      </c>
      <c r="G48">
        <f t="shared" si="3"/>
        <v>2.5467399995250162E-2</v>
      </c>
      <c r="N48">
        <f t="shared" si="4"/>
        <v>2.5467399995250162E-2</v>
      </c>
      <c r="P48">
        <f t="shared" si="5"/>
        <v>7.1683967657907924E-3</v>
      </c>
      <c r="Q48" s="3">
        <f t="shared" si="6"/>
        <v>19673.885000000002</v>
      </c>
      <c r="R48">
        <f t="shared" si="7"/>
        <v>3.3485351919176442E-4</v>
      </c>
      <c r="S48">
        <f t="shared" si="11"/>
        <v>1</v>
      </c>
      <c r="T48">
        <f t="shared" si="8"/>
        <v>3.3485351919176442E-4</v>
      </c>
      <c r="U48">
        <f t="shared" si="9"/>
        <v>1.8299003229459369E-2</v>
      </c>
      <c r="AA48">
        <v>39200</v>
      </c>
      <c r="AB48">
        <f t="shared" si="10"/>
        <v>2.3247758574333277E-3</v>
      </c>
    </row>
    <row r="49" spans="1:34" x14ac:dyDescent="0.2">
      <c r="A49" s="17" t="s">
        <v>42</v>
      </c>
      <c r="B49" s="9"/>
      <c r="C49" s="30">
        <v>34923.701000000001</v>
      </c>
      <c r="D49" s="30" t="s">
        <v>41</v>
      </c>
      <c r="E49">
        <f t="shared" si="1"/>
        <v>1215.0023158607507</v>
      </c>
      <c r="F49">
        <f t="shared" si="2"/>
        <v>1215</v>
      </c>
      <c r="G49">
        <f t="shared" si="3"/>
        <v>1.349499994830694E-3</v>
      </c>
      <c r="N49">
        <f t="shared" si="4"/>
        <v>1.349499994830694E-3</v>
      </c>
      <c r="P49">
        <f t="shared" si="5"/>
        <v>6.4829539996819228E-3</v>
      </c>
      <c r="Q49" s="3">
        <f t="shared" si="6"/>
        <v>19905.201000000001</v>
      </c>
      <c r="R49">
        <f t="shared" si="7"/>
        <v>2.6352350019923118E-5</v>
      </c>
      <c r="S49">
        <f>S$16</f>
        <v>0.05</v>
      </c>
      <c r="T49">
        <f t="shared" si="8"/>
        <v>1.3176175009961559E-6</v>
      </c>
      <c r="U49">
        <f t="shared" si="9"/>
        <v>-5.1334540048512288E-3</v>
      </c>
      <c r="AA49">
        <v>39400</v>
      </c>
      <c r="AB49">
        <f t="shared" si="10"/>
        <v>5.8711943147442443E-4</v>
      </c>
      <c r="AC49" t="s">
        <v>41</v>
      </c>
      <c r="AH49" t="s">
        <v>43</v>
      </c>
    </row>
    <row r="50" spans="1:34" x14ac:dyDescent="0.2">
      <c r="A50" s="17" t="s">
        <v>69</v>
      </c>
      <c r="B50" s="9"/>
      <c r="C50" s="30">
        <v>34981.379000000001</v>
      </c>
      <c r="D50" s="30"/>
      <c r="E50">
        <f t="shared" si="1"/>
        <v>1313.9828394632243</v>
      </c>
      <c r="F50">
        <f t="shared" si="2"/>
        <v>1314</v>
      </c>
      <c r="G50">
        <f t="shared" si="3"/>
        <v>-9.9998000005143695E-3</v>
      </c>
      <c r="N50">
        <f t="shared" si="4"/>
        <v>-9.9998000005143695E-3</v>
      </c>
      <c r="P50">
        <f t="shared" si="5"/>
        <v>6.3182540061391323E-3</v>
      </c>
      <c r="Q50" s="3">
        <f t="shared" si="6"/>
        <v>19962.879000000001</v>
      </c>
      <c r="R50">
        <f t="shared" si="7"/>
        <v>2.6627888656406045E-4</v>
      </c>
      <c r="S50">
        <f>S$13</f>
        <v>1</v>
      </c>
      <c r="T50">
        <f t="shared" si="8"/>
        <v>2.6627888656406045E-4</v>
      </c>
      <c r="U50">
        <f t="shared" si="9"/>
        <v>-1.6318054006653503E-2</v>
      </c>
      <c r="AA50">
        <v>39600</v>
      </c>
      <c r="AB50">
        <f t="shared" si="10"/>
        <v>-2.0999868615126996E-3</v>
      </c>
    </row>
    <row r="51" spans="1:34" x14ac:dyDescent="0.2">
      <c r="A51" s="17" t="s">
        <v>69</v>
      </c>
      <c r="B51" s="9"/>
      <c r="C51" s="30">
        <v>35019.288</v>
      </c>
      <c r="D51" s="30"/>
      <c r="E51">
        <f t="shared" si="1"/>
        <v>1379.0380194147854</v>
      </c>
      <c r="F51">
        <f t="shared" si="2"/>
        <v>1379</v>
      </c>
      <c r="G51">
        <f t="shared" si="3"/>
        <v>2.2154699996463023E-2</v>
      </c>
      <c r="N51">
        <f t="shared" si="4"/>
        <v>2.2154699996463023E-2</v>
      </c>
      <c r="P51">
        <f t="shared" si="5"/>
        <v>6.2114699147560563E-3</v>
      </c>
      <c r="Q51" s="3">
        <f t="shared" si="6"/>
        <v>20000.788</v>
      </c>
      <c r="R51">
        <f t="shared" si="7"/>
        <v>2.5418658543824595E-4</v>
      </c>
      <c r="S51">
        <f>S$13</f>
        <v>1</v>
      </c>
      <c r="T51">
        <f t="shared" si="8"/>
        <v>2.5418658543824595E-4</v>
      </c>
      <c r="U51">
        <f t="shared" si="9"/>
        <v>1.5943230081706967E-2</v>
      </c>
      <c r="AA51">
        <v>39800</v>
      </c>
      <c r="AB51">
        <f t="shared" si="10"/>
        <v>-4.9431314441510908E-3</v>
      </c>
    </row>
    <row r="52" spans="1:34" x14ac:dyDescent="0.2">
      <c r="A52" s="17" t="s">
        <v>69</v>
      </c>
      <c r="B52" s="9"/>
      <c r="C52" s="30">
        <v>35020.42</v>
      </c>
      <c r="D52" s="30"/>
      <c r="E52">
        <f t="shared" si="1"/>
        <v>1380.9806310295742</v>
      </c>
      <c r="F52">
        <f t="shared" si="2"/>
        <v>1381</v>
      </c>
      <c r="G52">
        <f t="shared" si="3"/>
        <v>-1.1286700006166939E-2</v>
      </c>
      <c r="N52">
        <f t="shared" si="4"/>
        <v>-1.1286700006166939E-2</v>
      </c>
      <c r="P52">
        <f t="shared" si="5"/>
        <v>6.208201248896786E-3</v>
      </c>
      <c r="Q52" s="3">
        <f t="shared" si="6"/>
        <v>20001.919999999998</v>
      </c>
      <c r="R52">
        <f t="shared" si="7"/>
        <v>3.0607156992443029E-4</v>
      </c>
      <c r="S52">
        <f>S$13</f>
        <v>1</v>
      </c>
      <c r="T52">
        <f t="shared" si="8"/>
        <v>3.0607156992443029E-4</v>
      </c>
      <c r="U52">
        <f t="shared" si="9"/>
        <v>-1.7494901255063724E-2</v>
      </c>
    </row>
    <row r="53" spans="1:34" x14ac:dyDescent="0.2">
      <c r="A53" s="17" t="s">
        <v>42</v>
      </c>
      <c r="B53" s="9"/>
      <c r="C53" s="30">
        <v>35020.438000000002</v>
      </c>
      <c r="D53" s="30" t="s">
        <v>41</v>
      </c>
      <c r="E53">
        <f t="shared" si="1"/>
        <v>1381.0115206135613</v>
      </c>
      <c r="F53">
        <f t="shared" si="2"/>
        <v>1381</v>
      </c>
      <c r="G53">
        <f t="shared" ref="G53:G84" si="12">C53-(C$7+C$8*F53)</f>
        <v>6.7132999975001439E-3</v>
      </c>
      <c r="N53">
        <f t="shared" ref="N53:N81" si="13">G53</f>
        <v>6.7132999975001439E-3</v>
      </c>
      <c r="P53">
        <f t="shared" si="5"/>
        <v>6.208201248896786E-3</v>
      </c>
      <c r="Q53" s="3">
        <f t="shared" si="6"/>
        <v>20001.938000000002</v>
      </c>
      <c r="R53">
        <f t="shared" si="7"/>
        <v>2.5512474584067822E-7</v>
      </c>
      <c r="S53">
        <f>S$16</f>
        <v>0.05</v>
      </c>
      <c r="T53">
        <f t="shared" si="8"/>
        <v>1.2756237292033911E-8</v>
      </c>
      <c r="U53">
        <f t="shared" ref="U53:U84" si="14">+(G53-P53)</f>
        <v>5.0509874860335795E-4</v>
      </c>
      <c r="AC53" t="s">
        <v>41</v>
      </c>
      <c r="AH53" t="s">
        <v>43</v>
      </c>
    </row>
    <row r="54" spans="1:34" x14ac:dyDescent="0.2">
      <c r="A54" s="17" t="s">
        <v>69</v>
      </c>
      <c r="B54" s="9"/>
      <c r="C54" s="30">
        <v>35044.351000000002</v>
      </c>
      <c r="D54" s="30"/>
      <c r="E54">
        <f t="shared" si="1"/>
        <v>1422.0483329320534</v>
      </c>
      <c r="F54">
        <f t="shared" si="2"/>
        <v>1422</v>
      </c>
      <c r="G54">
        <f t="shared" si="12"/>
        <v>2.8164600000309292E-2</v>
      </c>
      <c r="N54">
        <f t="shared" si="13"/>
        <v>2.8164600000309292E-2</v>
      </c>
      <c r="P54">
        <f t="shared" si="5"/>
        <v>6.1414172431071053E-3</v>
      </c>
      <c r="Q54" s="3">
        <f t="shared" si="6"/>
        <v>20025.851000000002</v>
      </c>
      <c r="R54">
        <f t="shared" si="7"/>
        <v>4.8502057875712763E-4</v>
      </c>
      <c r="S54">
        <f>S$13</f>
        <v>1</v>
      </c>
      <c r="T54">
        <f t="shared" si="8"/>
        <v>4.8502057875712763E-4</v>
      </c>
      <c r="U54">
        <f t="shared" si="14"/>
        <v>2.2023182757202185E-2</v>
      </c>
    </row>
    <row r="55" spans="1:34" x14ac:dyDescent="0.2">
      <c r="A55" s="17" t="s">
        <v>69</v>
      </c>
      <c r="B55" s="9"/>
      <c r="C55" s="30">
        <v>35162.618999999999</v>
      </c>
      <c r="D55" s="30"/>
      <c r="E55">
        <f t="shared" si="1"/>
        <v>1625.0066283898884</v>
      </c>
      <c r="F55">
        <f t="shared" si="2"/>
        <v>1625</v>
      </c>
      <c r="G55">
        <f t="shared" si="12"/>
        <v>3.8624999942840077E-3</v>
      </c>
      <c r="N55">
        <f t="shared" si="13"/>
        <v>3.8624999942840077E-3</v>
      </c>
      <c r="P55">
        <f t="shared" si="5"/>
        <v>5.8170383231892419E-3</v>
      </c>
      <c r="Q55" s="3">
        <f t="shared" si="6"/>
        <v>20144.118999999999</v>
      </c>
      <c r="R55">
        <f t="shared" si="7"/>
        <v>3.8202200791596657E-6</v>
      </c>
      <c r="S55">
        <f>S$13</f>
        <v>1</v>
      </c>
      <c r="T55">
        <f t="shared" si="8"/>
        <v>3.8202200791596657E-6</v>
      </c>
      <c r="U55">
        <f t="shared" si="14"/>
        <v>-1.9545383289052342E-3</v>
      </c>
    </row>
    <row r="56" spans="1:34" x14ac:dyDescent="0.2">
      <c r="A56" s="17" t="s">
        <v>69</v>
      </c>
      <c r="B56" s="9"/>
      <c r="C56" s="30">
        <v>35309.455999999998</v>
      </c>
      <c r="D56" s="30"/>
      <c r="E56">
        <f t="shared" si="1"/>
        <v>1876.9918418892537</v>
      </c>
      <c r="F56">
        <f t="shared" si="2"/>
        <v>1877</v>
      </c>
      <c r="G56">
        <f t="shared" si="12"/>
        <v>-4.753900007926859E-3</v>
      </c>
      <c r="N56">
        <f t="shared" si="13"/>
        <v>-4.753900007926859E-3</v>
      </c>
      <c r="P56">
        <f t="shared" si="5"/>
        <v>5.4289061699752126E-3</v>
      </c>
      <c r="Q56" s="3">
        <f t="shared" si="6"/>
        <v>20290.955999999998</v>
      </c>
      <c r="R56">
        <f t="shared" si="7"/>
        <v>1.0368954165672058E-4</v>
      </c>
      <c r="S56">
        <f>S$13</f>
        <v>1</v>
      </c>
      <c r="T56">
        <f t="shared" si="8"/>
        <v>1.0368954165672058E-4</v>
      </c>
      <c r="U56">
        <f t="shared" si="14"/>
        <v>-1.0182806177902071E-2</v>
      </c>
    </row>
    <row r="57" spans="1:34" x14ac:dyDescent="0.2">
      <c r="A57" s="17" t="s">
        <v>42</v>
      </c>
      <c r="B57" s="9"/>
      <c r="C57" s="30">
        <v>35335.67</v>
      </c>
      <c r="D57" s="30" t="s">
        <v>41</v>
      </c>
      <c r="E57">
        <f t="shared" si="1"/>
        <v>1921.9773726932906</v>
      </c>
      <c r="F57">
        <f t="shared" si="2"/>
        <v>1922</v>
      </c>
      <c r="G57">
        <f t="shared" si="12"/>
        <v>-1.3185400006477721E-2</v>
      </c>
      <c r="N57">
        <f t="shared" si="13"/>
        <v>-1.3185400006477721E-2</v>
      </c>
      <c r="P57">
        <f t="shared" si="5"/>
        <v>5.3612922660948225E-3</v>
      </c>
      <c r="Q57" s="3">
        <f t="shared" si="6"/>
        <v>20317.169999999998</v>
      </c>
      <c r="R57">
        <f t="shared" si="7"/>
        <v>3.4397979425350211E-4</v>
      </c>
      <c r="S57">
        <f>S$16</f>
        <v>0.05</v>
      </c>
      <c r="T57">
        <f t="shared" si="8"/>
        <v>1.7198989712675106E-5</v>
      </c>
      <c r="U57">
        <f t="shared" si="14"/>
        <v>-1.8546692272572544E-2</v>
      </c>
      <c r="AC57" t="s">
        <v>41</v>
      </c>
      <c r="AH57" t="s">
        <v>43</v>
      </c>
    </row>
    <row r="58" spans="1:34" x14ac:dyDescent="0.2">
      <c r="A58" s="17" t="s">
        <v>70</v>
      </c>
      <c r="B58" s="9"/>
      <c r="C58" s="30">
        <v>35335.970999999998</v>
      </c>
      <c r="D58" s="30"/>
      <c r="E58">
        <f t="shared" si="1"/>
        <v>1922.4939151809685</v>
      </c>
      <c r="F58">
        <f t="shared" si="2"/>
        <v>1922.5</v>
      </c>
      <c r="G58">
        <f t="shared" si="12"/>
        <v>-3.5457500052871183E-3</v>
      </c>
      <c r="N58">
        <f t="shared" si="13"/>
        <v>-3.5457500052871183E-3</v>
      </c>
      <c r="P58">
        <f t="shared" si="5"/>
        <v>5.3605438864339858E-3</v>
      </c>
      <c r="Q58" s="3">
        <f t="shared" si="6"/>
        <v>20317.470999999998</v>
      </c>
      <c r="R58">
        <f t="shared" si="7"/>
        <v>7.932207088570865E-5</v>
      </c>
      <c r="S58">
        <f>S$13</f>
        <v>1</v>
      </c>
      <c r="T58">
        <f t="shared" si="8"/>
        <v>7.932207088570865E-5</v>
      </c>
      <c r="U58">
        <f t="shared" si="14"/>
        <v>-8.9062938917211041E-3</v>
      </c>
    </row>
    <row r="59" spans="1:34" x14ac:dyDescent="0.2">
      <c r="A59" s="17" t="s">
        <v>69</v>
      </c>
      <c r="B59" s="9"/>
      <c r="C59" s="30">
        <v>35341.504000000001</v>
      </c>
      <c r="D59" s="30"/>
      <c r="E59">
        <f t="shared" si="1"/>
        <v>1931.9890300790717</v>
      </c>
      <c r="F59">
        <f t="shared" si="2"/>
        <v>1932</v>
      </c>
      <c r="G59">
        <f t="shared" si="12"/>
        <v>-6.3923999987309799E-3</v>
      </c>
      <c r="N59">
        <f t="shared" si="13"/>
        <v>-6.3923999987309799E-3</v>
      </c>
      <c r="P59">
        <f t="shared" si="5"/>
        <v>5.3463367240470629E-3</v>
      </c>
      <c r="Q59" s="3">
        <f t="shared" si="6"/>
        <v>20323.004000000001</v>
      </c>
      <c r="R59">
        <f t="shared" si="7"/>
        <v>1.3779793984669775E-4</v>
      </c>
      <c r="S59">
        <f>S$13</f>
        <v>1</v>
      </c>
      <c r="T59">
        <f t="shared" si="8"/>
        <v>1.3779793984669775E-4</v>
      </c>
      <c r="U59">
        <f t="shared" si="14"/>
        <v>-1.1738736722778042E-2</v>
      </c>
    </row>
    <row r="60" spans="1:34" x14ac:dyDescent="0.2">
      <c r="A60" s="17" t="s">
        <v>42</v>
      </c>
      <c r="B60" s="9"/>
      <c r="C60" s="30">
        <v>35344.419000000002</v>
      </c>
      <c r="D60" s="30" t="s">
        <v>41</v>
      </c>
      <c r="E60">
        <f t="shared" si="1"/>
        <v>1936.9914265959637</v>
      </c>
      <c r="F60">
        <f t="shared" si="2"/>
        <v>1937</v>
      </c>
      <c r="G60">
        <f t="shared" si="12"/>
        <v>-4.9959000025410205E-3</v>
      </c>
      <c r="N60">
        <f t="shared" si="13"/>
        <v>-4.9959000025410205E-3</v>
      </c>
      <c r="P60">
        <f t="shared" si="5"/>
        <v>5.3388684671039554E-3</v>
      </c>
      <c r="Q60" s="3">
        <f t="shared" si="6"/>
        <v>20325.919000000002</v>
      </c>
      <c r="R60">
        <f t="shared" si="7"/>
        <v>1.0680743932116798E-4</v>
      </c>
      <c r="S60">
        <f>S$16</f>
        <v>0.05</v>
      </c>
      <c r="T60">
        <f t="shared" si="8"/>
        <v>5.3403719660583994E-6</v>
      </c>
      <c r="U60">
        <f t="shared" si="14"/>
        <v>-1.0334768469644977E-2</v>
      </c>
      <c r="AC60" t="s">
        <v>41</v>
      </c>
      <c r="AH60" t="s">
        <v>43</v>
      </c>
    </row>
    <row r="61" spans="1:34" x14ac:dyDescent="0.2">
      <c r="A61" s="17" t="s">
        <v>69</v>
      </c>
      <c r="B61" s="9"/>
      <c r="C61" s="30">
        <v>35344.44</v>
      </c>
      <c r="D61" s="30"/>
      <c r="E61">
        <f t="shared" si="1"/>
        <v>1937.0274644439423</v>
      </c>
      <c r="F61">
        <f t="shared" si="2"/>
        <v>1937</v>
      </c>
      <c r="G61">
        <f t="shared" si="12"/>
        <v>1.6004099998099264E-2</v>
      </c>
      <c r="N61">
        <f t="shared" si="13"/>
        <v>1.6004099998099264E-2</v>
      </c>
      <c r="P61">
        <f t="shared" si="5"/>
        <v>5.3388684671039554E-3</v>
      </c>
      <c r="Q61" s="3">
        <f t="shared" si="6"/>
        <v>20325.940000000002</v>
      </c>
      <c r="R61">
        <f t="shared" si="7"/>
        <v>1.1374716360973651E-4</v>
      </c>
      <c r="S61">
        <f>S$13</f>
        <v>1</v>
      </c>
      <c r="T61">
        <f t="shared" si="8"/>
        <v>1.1374716360973651E-4</v>
      </c>
      <c r="U61">
        <f t="shared" si="14"/>
        <v>1.0665231530995307E-2</v>
      </c>
    </row>
    <row r="62" spans="1:34" x14ac:dyDescent="0.2">
      <c r="A62" s="17" t="s">
        <v>69</v>
      </c>
      <c r="B62" s="9"/>
      <c r="C62" s="30">
        <v>35369.455000000002</v>
      </c>
      <c r="D62" s="30"/>
      <c r="E62">
        <f t="shared" si="1"/>
        <v>1979.9554057372575</v>
      </c>
      <c r="F62">
        <f t="shared" si="2"/>
        <v>1980</v>
      </c>
      <c r="G62">
        <f t="shared" si="12"/>
        <v>-2.5986000000557397E-2</v>
      </c>
      <c r="N62">
        <f t="shared" si="13"/>
        <v>-2.5986000000557397E-2</v>
      </c>
      <c r="P62">
        <f t="shared" si="5"/>
        <v>5.2749032848960677E-3</v>
      </c>
      <c r="Q62" s="3">
        <f t="shared" si="6"/>
        <v>20350.955000000002</v>
      </c>
      <c r="R62">
        <f t="shared" si="7"/>
        <v>9.7724407422247533E-4</v>
      </c>
      <c r="S62">
        <f>S$13</f>
        <v>1</v>
      </c>
      <c r="T62">
        <f t="shared" si="8"/>
        <v>9.7724407422247533E-4</v>
      </c>
      <c r="U62">
        <f t="shared" si="14"/>
        <v>-3.1260903285453466E-2</v>
      </c>
    </row>
    <row r="63" spans="1:34" x14ac:dyDescent="0.2">
      <c r="A63" s="17" t="s">
        <v>69</v>
      </c>
      <c r="B63" s="9"/>
      <c r="C63" s="30">
        <v>35428.332999999999</v>
      </c>
      <c r="D63" s="30"/>
      <c r="E63">
        <f t="shared" si="1"/>
        <v>2080.9952349384457</v>
      </c>
      <c r="F63">
        <f t="shared" si="2"/>
        <v>2081</v>
      </c>
      <c r="G63">
        <f t="shared" si="12"/>
        <v>-2.7767000065068714E-3</v>
      </c>
      <c r="N63">
        <f t="shared" si="13"/>
        <v>-2.7767000065068714E-3</v>
      </c>
      <c r="P63">
        <f t="shared" si="5"/>
        <v>5.1265044553696565E-3</v>
      </c>
      <c r="Q63" s="3">
        <f t="shared" si="6"/>
        <v>20409.832999999999</v>
      </c>
      <c r="R63">
        <f t="shared" si="7"/>
        <v>6.2460640766225041E-5</v>
      </c>
      <c r="S63">
        <f>S$13</f>
        <v>1</v>
      </c>
      <c r="T63">
        <f t="shared" si="8"/>
        <v>6.2460640766225041E-5</v>
      </c>
      <c r="U63">
        <f t="shared" si="14"/>
        <v>-7.9032044618765271E-3</v>
      </c>
    </row>
    <row r="64" spans="1:34" x14ac:dyDescent="0.2">
      <c r="A64" s="17" t="s">
        <v>42</v>
      </c>
      <c r="B64" s="9"/>
      <c r="C64" s="30">
        <v>35598.476000000002</v>
      </c>
      <c r="D64" s="30" t="s">
        <v>41</v>
      </c>
      <c r="E64">
        <f t="shared" si="1"/>
        <v>2372.9755953409572</v>
      </c>
      <c r="F64">
        <f t="shared" si="2"/>
        <v>2373</v>
      </c>
      <c r="G64">
        <f t="shared" si="12"/>
        <v>-1.4221099998394493E-2</v>
      </c>
      <c r="N64">
        <f t="shared" si="13"/>
        <v>-1.4221099998394493E-2</v>
      </c>
      <c r="P64">
        <f t="shared" si="5"/>
        <v>4.7120275202581201E-3</v>
      </c>
      <c r="Q64" s="3">
        <f t="shared" si="6"/>
        <v>20579.976000000002</v>
      </c>
      <c r="R64">
        <f t="shared" si="7"/>
        <v>3.5846331763756095E-4</v>
      </c>
      <c r="S64">
        <f>S$16</f>
        <v>0.05</v>
      </c>
      <c r="T64">
        <f t="shared" si="8"/>
        <v>1.7923165881878049E-5</v>
      </c>
      <c r="U64">
        <f t="shared" si="14"/>
        <v>-1.8933127518652615E-2</v>
      </c>
      <c r="AC64" t="s">
        <v>45</v>
      </c>
      <c r="AH64" t="s">
        <v>43</v>
      </c>
    </row>
    <row r="65" spans="1:34" x14ac:dyDescent="0.2">
      <c r="A65" s="17" t="s">
        <v>71</v>
      </c>
      <c r="B65" s="9"/>
      <c r="C65" s="30">
        <v>36379.9139</v>
      </c>
      <c r="D65" s="30"/>
      <c r="E65">
        <f t="shared" si="1"/>
        <v>3713.9917974425766</v>
      </c>
      <c r="F65">
        <f t="shared" si="2"/>
        <v>3714</v>
      </c>
      <c r="G65">
        <f t="shared" si="12"/>
        <v>-4.779800001415424E-3</v>
      </c>
      <c r="N65">
        <f t="shared" si="13"/>
        <v>-4.779800001415424E-3</v>
      </c>
      <c r="P65">
        <f t="shared" si="5"/>
        <v>3.0863489011137566E-3</v>
      </c>
      <c r="Q65" s="3">
        <f t="shared" si="6"/>
        <v>21361.4139</v>
      </c>
      <c r="R65">
        <f t="shared" si="7"/>
        <v>6.1876298556761021E-5</v>
      </c>
      <c r="S65">
        <f t="shared" ref="S65:S70" si="15">S$13</f>
        <v>1</v>
      </c>
      <c r="T65">
        <f t="shared" si="8"/>
        <v>6.1876298556761021E-5</v>
      </c>
      <c r="U65">
        <f t="shared" si="14"/>
        <v>-7.8661489025291798E-3</v>
      </c>
    </row>
    <row r="66" spans="1:34" x14ac:dyDescent="0.2">
      <c r="A66" s="17" t="s">
        <v>42</v>
      </c>
      <c r="B66" s="9"/>
      <c r="C66" s="30">
        <v>36379.917999999998</v>
      </c>
      <c r="D66" s="30" t="s">
        <v>171</v>
      </c>
      <c r="E66">
        <f t="shared" si="1"/>
        <v>3713.9988334033692</v>
      </c>
      <c r="F66">
        <f t="shared" si="2"/>
        <v>3714</v>
      </c>
      <c r="G66">
        <f t="shared" si="12"/>
        <v>-6.7980000312672928E-4</v>
      </c>
      <c r="N66">
        <f t="shared" si="13"/>
        <v>-6.7980000312672928E-4</v>
      </c>
      <c r="P66">
        <f t="shared" si="5"/>
        <v>3.0863489011137566E-3</v>
      </c>
      <c r="Q66" s="3">
        <f t="shared" si="6"/>
        <v>21361.417999999998</v>
      </c>
      <c r="R66">
        <f t="shared" si="7"/>
        <v>1.4183877568911812E-5</v>
      </c>
      <c r="S66">
        <f t="shared" si="15"/>
        <v>1</v>
      </c>
      <c r="T66">
        <f t="shared" si="8"/>
        <v>1.4183877568911812E-5</v>
      </c>
      <c r="U66">
        <f t="shared" si="14"/>
        <v>-3.7661489042404859E-3</v>
      </c>
      <c r="AC66" t="s">
        <v>41</v>
      </c>
      <c r="AH66" t="s">
        <v>43</v>
      </c>
    </row>
    <row r="67" spans="1:34" x14ac:dyDescent="0.2">
      <c r="A67" s="17" t="s">
        <v>69</v>
      </c>
      <c r="B67" s="9"/>
      <c r="C67" s="30">
        <v>36788.428999999996</v>
      </c>
      <c r="D67" s="30"/>
      <c r="E67">
        <f t="shared" si="1"/>
        <v>4415.0396579356002</v>
      </c>
      <c r="F67">
        <f t="shared" si="2"/>
        <v>4415</v>
      </c>
      <c r="G67">
        <f t="shared" si="12"/>
        <v>2.3109499990823679E-2</v>
      </c>
      <c r="N67">
        <f t="shared" si="13"/>
        <v>2.3109499990823679E-2</v>
      </c>
      <c r="P67">
        <f t="shared" si="5"/>
        <v>2.418119528966711E-3</v>
      </c>
      <c r="Q67" s="3">
        <f t="shared" si="6"/>
        <v>21769.928999999996</v>
      </c>
      <c r="R67">
        <f t="shared" si="7"/>
        <v>4.281332254173163E-4</v>
      </c>
      <c r="S67">
        <f t="shared" si="15"/>
        <v>1</v>
      </c>
      <c r="T67">
        <f t="shared" si="8"/>
        <v>4.281332254173163E-4</v>
      </c>
      <c r="U67">
        <f t="shared" si="14"/>
        <v>2.0691380461856968E-2</v>
      </c>
    </row>
    <row r="68" spans="1:34" x14ac:dyDescent="0.2">
      <c r="A68" s="17" t="s">
        <v>69</v>
      </c>
      <c r="B68" s="9"/>
      <c r="C68" s="30">
        <v>36809.4</v>
      </c>
      <c r="D68" s="30"/>
      <c r="E68">
        <f t="shared" si="1"/>
        <v>4451.0277393612387</v>
      </c>
      <c r="F68">
        <f t="shared" si="2"/>
        <v>4451</v>
      </c>
      <c r="G68">
        <f t="shared" si="12"/>
        <v>1.6164299995580222E-2</v>
      </c>
      <c r="N68">
        <f t="shared" si="13"/>
        <v>1.6164299995580222E-2</v>
      </c>
      <c r="P68">
        <f t="shared" si="5"/>
        <v>2.3871681725524665E-3</v>
      </c>
      <c r="Q68" s="3">
        <f t="shared" si="6"/>
        <v>21790.9</v>
      </c>
      <c r="R68">
        <f t="shared" si="7"/>
        <v>1.8980936126908408E-4</v>
      </c>
      <c r="S68">
        <f t="shared" si="15"/>
        <v>1</v>
      </c>
      <c r="T68">
        <f t="shared" si="8"/>
        <v>1.8980936126908408E-4</v>
      </c>
      <c r="U68">
        <f t="shared" si="14"/>
        <v>1.3777131823027755E-2</v>
      </c>
    </row>
    <row r="69" spans="1:34" x14ac:dyDescent="0.2">
      <c r="A69" s="17" t="s">
        <v>69</v>
      </c>
      <c r="B69" s="9"/>
      <c r="C69" s="30">
        <v>36810.550000000003</v>
      </c>
      <c r="D69" s="30"/>
      <c r="E69">
        <f t="shared" si="1"/>
        <v>4453.0012405600146</v>
      </c>
      <c r="F69">
        <f t="shared" si="2"/>
        <v>4453</v>
      </c>
      <c r="G69">
        <f t="shared" si="12"/>
        <v>7.2289999661734328E-4</v>
      </c>
      <c r="N69">
        <f t="shared" si="13"/>
        <v>7.2289999661734328E-4</v>
      </c>
      <c r="P69">
        <f t="shared" si="5"/>
        <v>2.3854582936868583E-3</v>
      </c>
      <c r="Q69" s="3">
        <f t="shared" si="6"/>
        <v>21792.050000000003</v>
      </c>
      <c r="R69">
        <f t="shared" si="7"/>
        <v>2.7641000911546855E-6</v>
      </c>
      <c r="S69">
        <f t="shared" si="15"/>
        <v>1</v>
      </c>
      <c r="T69">
        <f t="shared" si="8"/>
        <v>2.7641000911546855E-6</v>
      </c>
      <c r="U69">
        <f t="shared" si="14"/>
        <v>-1.662558297069515E-3</v>
      </c>
    </row>
    <row r="70" spans="1:34" x14ac:dyDescent="0.2">
      <c r="A70" s="17" t="s">
        <v>69</v>
      </c>
      <c r="B70" s="9"/>
      <c r="C70" s="30">
        <v>36813.46</v>
      </c>
      <c r="D70" s="30"/>
      <c r="E70">
        <f t="shared" si="1"/>
        <v>4457.9950566369034</v>
      </c>
      <c r="F70">
        <f t="shared" si="2"/>
        <v>4458</v>
      </c>
      <c r="G70">
        <f t="shared" si="12"/>
        <v>-2.8806000045733526E-3</v>
      </c>
      <c r="N70">
        <f t="shared" si="13"/>
        <v>-2.8806000045733526E-3</v>
      </c>
      <c r="P70">
        <f t="shared" si="5"/>
        <v>2.3811880364271966E-3</v>
      </c>
      <c r="Q70" s="3">
        <f t="shared" si="6"/>
        <v>21794.959999999999</v>
      </c>
      <c r="R70">
        <f t="shared" si="7"/>
        <v>2.7686413388416396E-5</v>
      </c>
      <c r="S70">
        <f t="shared" si="15"/>
        <v>1</v>
      </c>
      <c r="T70">
        <f t="shared" si="8"/>
        <v>2.7686413388416396E-5</v>
      </c>
      <c r="U70">
        <f t="shared" si="14"/>
        <v>-5.2617880410005492E-3</v>
      </c>
    </row>
    <row r="71" spans="1:34" x14ac:dyDescent="0.2">
      <c r="A71" s="17" t="s">
        <v>42</v>
      </c>
      <c r="B71" s="9"/>
      <c r="C71" s="30">
        <v>36816.385000000002</v>
      </c>
      <c r="D71" s="30" t="s">
        <v>41</v>
      </c>
      <c r="E71">
        <f t="shared" si="1"/>
        <v>4463.0146140337883</v>
      </c>
      <c r="F71">
        <f t="shared" si="2"/>
        <v>4463</v>
      </c>
      <c r="G71">
        <f t="shared" si="12"/>
        <v>8.5159000009298325E-3</v>
      </c>
      <c r="N71">
        <f t="shared" si="13"/>
        <v>8.5159000009298325E-3</v>
      </c>
      <c r="P71">
        <f t="shared" si="5"/>
        <v>2.3769241218880473E-3</v>
      </c>
      <c r="Q71" s="3">
        <f t="shared" si="6"/>
        <v>21797.885000000002</v>
      </c>
      <c r="R71">
        <f t="shared" si="7"/>
        <v>3.7687024843456861E-5</v>
      </c>
      <c r="S71">
        <f>S$16</f>
        <v>0.05</v>
      </c>
      <c r="T71">
        <f t="shared" si="8"/>
        <v>1.8843512421728431E-6</v>
      </c>
      <c r="U71">
        <f t="shared" si="14"/>
        <v>6.1389758790417852E-3</v>
      </c>
      <c r="AC71" t="s">
        <v>41</v>
      </c>
      <c r="AH71" t="s">
        <v>43</v>
      </c>
    </row>
    <row r="72" spans="1:34" x14ac:dyDescent="0.2">
      <c r="A72" s="17" t="s">
        <v>69</v>
      </c>
      <c r="B72" s="9"/>
      <c r="C72" s="30">
        <v>36816.396000000001</v>
      </c>
      <c r="D72" s="30"/>
      <c r="E72">
        <f t="shared" si="1"/>
        <v>4463.0334910017746</v>
      </c>
      <c r="F72">
        <f t="shared" si="2"/>
        <v>4463</v>
      </c>
      <c r="G72">
        <f t="shared" si="12"/>
        <v>1.9515899999532849E-2</v>
      </c>
      <c r="N72">
        <f t="shared" si="13"/>
        <v>1.9515899999532849E-2</v>
      </c>
      <c r="P72">
        <f t="shared" si="5"/>
        <v>2.3769241218880473E-3</v>
      </c>
      <c r="Q72" s="3">
        <f t="shared" si="6"/>
        <v>21797.896000000001</v>
      </c>
      <c r="R72">
        <f t="shared" si="7"/>
        <v>2.937444941344904E-4</v>
      </c>
      <c r="S72">
        <f t="shared" ref="S72:S81" si="16">S$13</f>
        <v>1</v>
      </c>
      <c r="T72">
        <f t="shared" si="8"/>
        <v>2.937444941344904E-4</v>
      </c>
      <c r="U72">
        <f t="shared" si="14"/>
        <v>1.7138975877644801E-2</v>
      </c>
    </row>
    <row r="73" spans="1:34" x14ac:dyDescent="0.2">
      <c r="A73" s="17" t="s">
        <v>46</v>
      </c>
      <c r="B73" s="9"/>
      <c r="C73" s="30">
        <v>36818.411</v>
      </c>
      <c r="D73" s="30"/>
      <c r="E73">
        <f t="shared" si="1"/>
        <v>4466.4914083196236</v>
      </c>
      <c r="F73">
        <f t="shared" si="2"/>
        <v>4466.5</v>
      </c>
      <c r="G73">
        <f t="shared" si="12"/>
        <v>-5.0065500035998411E-3</v>
      </c>
      <c r="N73">
        <f t="shared" si="13"/>
        <v>-5.0065500035998411E-3</v>
      </c>
      <c r="P73">
        <f t="shared" si="5"/>
        <v>2.3739431556293509E-3</v>
      </c>
      <c r="Q73" s="3">
        <f t="shared" si="6"/>
        <v>21799.911</v>
      </c>
      <c r="R73">
        <f t="shared" si="7"/>
        <v>5.4471679273428908E-5</v>
      </c>
      <c r="S73">
        <f t="shared" si="16"/>
        <v>1</v>
      </c>
      <c r="T73">
        <f t="shared" si="8"/>
        <v>5.4471679273428908E-5</v>
      </c>
      <c r="U73">
        <f t="shared" si="14"/>
        <v>-7.3804931592291925E-3</v>
      </c>
      <c r="AC73" t="s">
        <v>41</v>
      </c>
      <c r="AH73" t="s">
        <v>43</v>
      </c>
    </row>
    <row r="74" spans="1:34" x14ac:dyDescent="0.2">
      <c r="A74" s="17" t="s">
        <v>69</v>
      </c>
      <c r="B74" s="9"/>
      <c r="C74" s="30">
        <v>36820.442000000003</v>
      </c>
      <c r="D74" s="30"/>
      <c r="E74">
        <f t="shared" si="1"/>
        <v>4469.9767830454621</v>
      </c>
      <c r="F74">
        <f t="shared" si="2"/>
        <v>4470</v>
      </c>
      <c r="G74">
        <f t="shared" si="12"/>
        <v>-1.3529000003472902E-2</v>
      </c>
      <c r="N74">
        <f t="shared" si="13"/>
        <v>-1.3529000003472902E-2</v>
      </c>
      <c r="P74">
        <f t="shared" si="5"/>
        <v>2.3709652973037043E-3</v>
      </c>
      <c r="Q74" s="3">
        <f t="shared" si="6"/>
        <v>21801.942000000003</v>
      </c>
      <c r="R74">
        <f t="shared" si="7"/>
        <v>2.5280889656590012E-4</v>
      </c>
      <c r="S74">
        <f t="shared" si="16"/>
        <v>1</v>
      </c>
      <c r="T74">
        <f t="shared" si="8"/>
        <v>2.5280889656590012E-4</v>
      </c>
      <c r="U74">
        <f t="shared" si="14"/>
        <v>-1.5899965300776607E-2</v>
      </c>
    </row>
    <row r="75" spans="1:34" x14ac:dyDescent="0.2">
      <c r="A75" s="17" t="s">
        <v>46</v>
      </c>
      <c r="B75" s="9"/>
      <c r="C75" s="30">
        <v>36844.368999999999</v>
      </c>
      <c r="D75" s="30"/>
      <c r="E75">
        <f t="shared" si="1"/>
        <v>4511.0376205959319</v>
      </c>
      <c r="F75">
        <f t="shared" si="2"/>
        <v>4511</v>
      </c>
      <c r="G75">
        <f t="shared" si="12"/>
        <v>2.1922299994912464E-2</v>
      </c>
      <c r="N75">
        <f t="shared" si="13"/>
        <v>2.1922299994912464E-2</v>
      </c>
      <c r="P75">
        <f t="shared" si="5"/>
        <v>2.3363132599320065E-3</v>
      </c>
      <c r="Q75" s="3">
        <f t="shared" si="6"/>
        <v>21825.868999999999</v>
      </c>
      <c r="R75">
        <f t="shared" si="7"/>
        <v>3.8361087638283045E-4</v>
      </c>
      <c r="S75">
        <f t="shared" si="16"/>
        <v>1</v>
      </c>
      <c r="T75">
        <f t="shared" si="8"/>
        <v>3.8361087638283045E-4</v>
      </c>
      <c r="U75">
        <f t="shared" si="14"/>
        <v>1.9585986734980458E-2</v>
      </c>
      <c r="AC75" t="s">
        <v>41</v>
      </c>
      <c r="AH75" t="s">
        <v>43</v>
      </c>
    </row>
    <row r="76" spans="1:34" x14ac:dyDescent="0.2">
      <c r="A76" s="17" t="s">
        <v>46</v>
      </c>
      <c r="B76" s="9"/>
      <c r="C76" s="30">
        <v>36848.436000000002</v>
      </c>
      <c r="D76" s="30"/>
      <c r="E76">
        <f t="shared" si="1"/>
        <v>4518.0169504875976</v>
      </c>
      <c r="F76">
        <f t="shared" si="2"/>
        <v>4518</v>
      </c>
      <c r="G76">
        <f t="shared" si="12"/>
        <v>9.8773999998229556E-3</v>
      </c>
      <c r="N76">
        <f t="shared" si="13"/>
        <v>9.8773999998229556E-3</v>
      </c>
      <c r="P76">
        <f t="shared" si="5"/>
        <v>2.3304396815113809E-3</v>
      </c>
      <c r="Q76" s="3">
        <f t="shared" si="6"/>
        <v>21829.936000000002</v>
      </c>
      <c r="R76">
        <f t="shared" si="7"/>
        <v>5.6956610046169554E-5</v>
      </c>
      <c r="S76">
        <f t="shared" si="16"/>
        <v>1</v>
      </c>
      <c r="T76">
        <f t="shared" si="8"/>
        <v>5.6956610046169554E-5</v>
      </c>
      <c r="U76">
        <f t="shared" si="14"/>
        <v>7.5469603183115751E-3</v>
      </c>
      <c r="AC76" t="s">
        <v>41</v>
      </c>
      <c r="AH76" t="s">
        <v>43</v>
      </c>
    </row>
    <row r="77" spans="1:34" x14ac:dyDescent="0.2">
      <c r="A77" s="17" t="s">
        <v>46</v>
      </c>
      <c r="B77" s="9"/>
      <c r="C77" s="30">
        <v>36895.324999999997</v>
      </c>
      <c r="D77" s="30"/>
      <c r="E77">
        <f t="shared" si="1"/>
        <v>4598.482600669573</v>
      </c>
      <c r="F77">
        <f t="shared" si="2"/>
        <v>4598.5</v>
      </c>
      <c r="G77">
        <f t="shared" si="12"/>
        <v>-1.0138950005057268E-2</v>
      </c>
      <c r="N77">
        <f t="shared" si="13"/>
        <v>-1.0138950005057268E-2</v>
      </c>
      <c r="P77">
        <f t="shared" si="5"/>
        <v>2.2637870604266586E-3</v>
      </c>
      <c r="Q77" s="3">
        <f t="shared" si="6"/>
        <v>21876.824999999997</v>
      </c>
      <c r="R77">
        <f t="shared" si="7"/>
        <v>1.5382788671552882E-4</v>
      </c>
      <c r="S77">
        <f t="shared" si="16"/>
        <v>1</v>
      </c>
      <c r="T77">
        <f t="shared" si="8"/>
        <v>1.5382788671552882E-4</v>
      </c>
      <c r="U77">
        <f t="shared" si="14"/>
        <v>-1.2402737065483926E-2</v>
      </c>
      <c r="AC77" t="s">
        <v>45</v>
      </c>
      <c r="AH77" t="s">
        <v>43</v>
      </c>
    </row>
    <row r="78" spans="1:34" x14ac:dyDescent="0.2">
      <c r="A78" s="17" t="s">
        <v>69</v>
      </c>
      <c r="B78" s="9"/>
      <c r="C78" s="30">
        <v>36903.213000000003</v>
      </c>
      <c r="D78" s="30"/>
      <c r="E78">
        <f t="shared" si="1"/>
        <v>4612.0191028051695</v>
      </c>
      <c r="F78">
        <f t="shared" si="2"/>
        <v>4612</v>
      </c>
      <c r="G78">
        <f t="shared" si="12"/>
        <v>1.1131599996588193E-2</v>
      </c>
      <c r="N78">
        <f t="shared" si="13"/>
        <v>1.1131599996588193E-2</v>
      </c>
      <c r="P78">
        <f t="shared" si="5"/>
        <v>2.2527702699199808E-3</v>
      </c>
      <c r="Q78" s="3">
        <f t="shared" si="6"/>
        <v>21884.713000000003</v>
      </c>
      <c r="R78">
        <f t="shared" si="7"/>
        <v>7.8833617315167133E-5</v>
      </c>
      <c r="S78">
        <f t="shared" si="16"/>
        <v>1</v>
      </c>
      <c r="T78">
        <f t="shared" si="8"/>
        <v>7.8833617315167133E-5</v>
      </c>
      <c r="U78">
        <f t="shared" si="14"/>
        <v>8.878829726668213E-3</v>
      </c>
    </row>
    <row r="79" spans="1:34" x14ac:dyDescent="0.2">
      <c r="A79" s="17" t="s">
        <v>72</v>
      </c>
      <c r="B79" s="9"/>
      <c r="C79" s="30">
        <v>37202.421999999999</v>
      </c>
      <c r="D79" s="30"/>
      <c r="E79">
        <f t="shared" si="1"/>
        <v>5125.4880768779894</v>
      </c>
      <c r="F79">
        <f t="shared" si="2"/>
        <v>5125.5</v>
      </c>
      <c r="G79">
        <f t="shared" si="12"/>
        <v>-6.9478500008699484E-3</v>
      </c>
      <c r="N79">
        <f t="shared" si="13"/>
        <v>-6.9478500008699484E-3</v>
      </c>
      <c r="P79">
        <f t="shared" si="5"/>
        <v>1.8680528442019612E-3</v>
      </c>
      <c r="Q79" s="3">
        <f t="shared" si="6"/>
        <v>22183.921999999999</v>
      </c>
      <c r="R79">
        <f t="shared" si="7"/>
        <v>7.7720142973746972E-5</v>
      </c>
      <c r="S79">
        <f t="shared" si="16"/>
        <v>1</v>
      </c>
      <c r="T79">
        <f t="shared" si="8"/>
        <v>7.7720142973746972E-5</v>
      </c>
      <c r="U79">
        <f t="shared" si="14"/>
        <v>-8.8159028450719087E-3</v>
      </c>
    </row>
    <row r="80" spans="1:34" x14ac:dyDescent="0.2">
      <c r="A80" s="17" t="s">
        <v>42</v>
      </c>
      <c r="B80" s="9"/>
      <c r="C80" s="30">
        <v>37526.713000000003</v>
      </c>
      <c r="D80" s="30" t="s">
        <v>171</v>
      </c>
      <c r="E80">
        <f t="shared" si="1"/>
        <v>5681.9999701400693</v>
      </c>
      <c r="F80">
        <f t="shared" si="2"/>
        <v>5682</v>
      </c>
      <c r="G80">
        <f t="shared" si="12"/>
        <v>-1.7400001524947584E-5</v>
      </c>
      <c r="N80">
        <f t="shared" si="13"/>
        <v>-1.7400001524947584E-5</v>
      </c>
      <c r="P80">
        <f t="shared" si="5"/>
        <v>1.5266556412454379E-3</v>
      </c>
      <c r="Q80" s="3">
        <f t="shared" si="6"/>
        <v>22508.213000000003</v>
      </c>
      <c r="R80">
        <f t="shared" si="7"/>
        <v>2.3841078279710681E-6</v>
      </c>
      <c r="S80">
        <f t="shared" si="16"/>
        <v>1</v>
      </c>
      <c r="T80">
        <f t="shared" si="8"/>
        <v>2.3841078279710681E-6</v>
      </c>
      <c r="U80">
        <f t="shared" si="14"/>
        <v>-1.5440556427703854E-3</v>
      </c>
      <c r="AC80" t="s">
        <v>44</v>
      </c>
      <c r="AH80" t="s">
        <v>43</v>
      </c>
    </row>
    <row r="81" spans="1:34" x14ac:dyDescent="0.2">
      <c r="A81" s="17" t="s">
        <v>73</v>
      </c>
      <c r="B81" s="9"/>
      <c r="C81" s="30">
        <v>37547.691299999999</v>
      </c>
      <c r="D81" s="30"/>
      <c r="E81">
        <f t="shared" si="1"/>
        <v>5718.0005790080832</v>
      </c>
      <c r="F81">
        <f t="shared" si="2"/>
        <v>5718</v>
      </c>
      <c r="G81">
        <f t="shared" si="12"/>
        <v>3.3739999344106764E-4</v>
      </c>
      <c r="N81">
        <f t="shared" si="13"/>
        <v>3.3739999344106764E-4</v>
      </c>
      <c r="P81">
        <f t="shared" si="5"/>
        <v>1.5072764515556151E-3</v>
      </c>
      <c r="Q81" s="3">
        <f t="shared" si="6"/>
        <v>22529.191299999999</v>
      </c>
      <c r="R81">
        <f t="shared" si="7"/>
        <v>1.3686109272506384E-6</v>
      </c>
      <c r="S81">
        <f t="shared" si="16"/>
        <v>1</v>
      </c>
      <c r="T81">
        <f t="shared" si="8"/>
        <v>1.3686109272506384E-6</v>
      </c>
      <c r="U81">
        <f t="shared" si="14"/>
        <v>-1.1698764581145474E-3</v>
      </c>
    </row>
    <row r="82" spans="1:34" x14ac:dyDescent="0.2">
      <c r="A82" s="17" t="s">
        <v>173</v>
      </c>
      <c r="B82" s="9"/>
      <c r="C82" s="30">
        <v>40033.542999999998</v>
      </c>
      <c r="D82" s="30"/>
      <c r="E82">
        <f t="shared" si="1"/>
        <v>9983.9408485059739</v>
      </c>
      <c r="F82">
        <f t="shared" si="2"/>
        <v>9984</v>
      </c>
      <c r="G82">
        <f t="shared" si="12"/>
        <v>-3.4468800004106015E-2</v>
      </c>
      <c r="I82">
        <f>G82</f>
        <v>-3.4468800004106015E-2</v>
      </c>
      <c r="P82">
        <f t="shared" si="5"/>
        <v>1.5389167266429034E-3</v>
      </c>
      <c r="Q82" s="3">
        <f t="shared" si="6"/>
        <v>25015.042999999998</v>
      </c>
      <c r="R82">
        <f t="shared" si="7"/>
        <v>1.2965556641618553E-3</v>
      </c>
      <c r="S82">
        <f>S$15</f>
        <v>0.1</v>
      </c>
      <c r="T82">
        <f t="shared" si="8"/>
        <v>1.2965556641618552E-4</v>
      </c>
      <c r="U82">
        <f t="shared" si="14"/>
        <v>-3.6007716730748915E-2</v>
      </c>
      <c r="AC82" t="s">
        <v>44</v>
      </c>
      <c r="AH82" t="s">
        <v>43</v>
      </c>
    </row>
    <row r="83" spans="1:34" x14ac:dyDescent="0.2">
      <c r="A83" s="17" t="s">
        <v>173</v>
      </c>
      <c r="B83" s="9" t="s">
        <v>58</v>
      </c>
      <c r="C83" s="30">
        <v>40059.481</v>
      </c>
      <c r="D83" s="30"/>
      <c r="E83">
        <f t="shared" si="1"/>
        <v>10028.452739022308</v>
      </c>
      <c r="F83">
        <f t="shared" si="2"/>
        <v>10028.5</v>
      </c>
      <c r="G83">
        <f t="shared" si="12"/>
        <v>-2.7539950002392288E-2</v>
      </c>
      <c r="I83">
        <f>G83</f>
        <v>-2.7539950002392288E-2</v>
      </c>
      <c r="P83">
        <f t="shared" si="5"/>
        <v>1.5635796405272136E-3</v>
      </c>
      <c r="Q83" s="3">
        <f t="shared" si="6"/>
        <v>25040.981</v>
      </c>
      <c r="R83">
        <f t="shared" si="7"/>
        <v>8.4701543767629419E-4</v>
      </c>
      <c r="S83">
        <f>S$15</f>
        <v>0.1</v>
      </c>
      <c r="T83">
        <f t="shared" si="8"/>
        <v>8.4701543767629422E-5</v>
      </c>
      <c r="U83">
        <f t="shared" si="14"/>
        <v>-2.9103529642919502E-2</v>
      </c>
      <c r="AC83" t="s">
        <v>44</v>
      </c>
      <c r="AH83" t="s">
        <v>43</v>
      </c>
    </row>
    <row r="84" spans="1:34" x14ac:dyDescent="0.2">
      <c r="A84" s="17" t="s">
        <v>173</v>
      </c>
      <c r="B84" s="9" t="s">
        <v>58</v>
      </c>
      <c r="C84" s="30">
        <v>40073.449000000001</v>
      </c>
      <c r="D84" s="30"/>
      <c r="E84">
        <f t="shared" si="1"/>
        <v>10052.42305619141</v>
      </c>
      <c r="F84">
        <f t="shared" si="2"/>
        <v>10052.5</v>
      </c>
      <c r="G84">
        <f t="shared" si="12"/>
        <v>-4.483674999937648E-2</v>
      </c>
      <c r="I84">
        <f>G84</f>
        <v>-4.483674999937648E-2</v>
      </c>
      <c r="P84">
        <f t="shared" si="5"/>
        <v>1.5770895359917391E-3</v>
      </c>
      <c r="Q84" s="3">
        <f t="shared" si="6"/>
        <v>25054.949000000001</v>
      </c>
      <c r="R84">
        <f t="shared" si="7"/>
        <v>2.1542445004149101E-3</v>
      </c>
      <c r="S84">
        <f>S$15</f>
        <v>0.1</v>
      </c>
      <c r="T84">
        <f t="shared" si="8"/>
        <v>2.1542445004149103E-4</v>
      </c>
      <c r="U84">
        <f t="shared" si="14"/>
        <v>-4.641383953536822E-2</v>
      </c>
      <c r="AD84">
        <v>8</v>
      </c>
      <c r="AF84" t="s">
        <v>47</v>
      </c>
      <c r="AH84" t="s">
        <v>48</v>
      </c>
    </row>
    <row r="85" spans="1:34" x14ac:dyDescent="0.2">
      <c r="A85" s="17" t="s">
        <v>174</v>
      </c>
      <c r="B85" s="9"/>
      <c r="C85" s="30">
        <v>40141.396999999997</v>
      </c>
      <c r="D85" s="30"/>
      <c r="E85">
        <f t="shared" ref="E85:E148" si="17">(C85-C$7)/C$8</f>
        <v>10169.027803542922</v>
      </c>
      <c r="F85">
        <f t="shared" ref="F85:F148" si="18">+ROUND(2*E85,0)/2</f>
        <v>10169</v>
      </c>
      <c r="G85">
        <f t="shared" ref="G85:G116" si="19">C85-(C$7+C$8*F85)</f>
        <v>1.6201699996599928E-2</v>
      </c>
      <c r="I85">
        <f>G85</f>
        <v>1.6201699996599928E-2</v>
      </c>
      <c r="P85">
        <f t="shared" ref="P85:P148" si="20">+D$11+D$12*F85+D$13*F85^2</f>
        <v>1.6447452049270592E-3</v>
      </c>
      <c r="Q85" s="3">
        <f t="shared" ref="Q85:Q148" si="21">C85-15018.5</f>
        <v>25122.896999999997</v>
      </c>
      <c r="R85">
        <f t="shared" ref="R85:R148" si="22">+(P85-G85)^2</f>
        <v>2.1190493280680769E-4</v>
      </c>
      <c r="S85">
        <f>S$15</f>
        <v>0.1</v>
      </c>
      <c r="T85">
        <f t="shared" ref="T85:T148" si="23">S85*R85</f>
        <v>2.119049328068077E-5</v>
      </c>
      <c r="U85">
        <f t="shared" ref="U85:U117" si="24">+(G85-P85)</f>
        <v>1.4556954791672868E-2</v>
      </c>
      <c r="AC85" t="s">
        <v>44</v>
      </c>
      <c r="AH85" t="s">
        <v>43</v>
      </c>
    </row>
    <row r="86" spans="1:34" x14ac:dyDescent="0.2">
      <c r="A86" s="18" t="s">
        <v>61</v>
      </c>
      <c r="B86" s="16"/>
      <c r="C86" s="31">
        <v>41156.480000000003</v>
      </c>
      <c r="D86" s="31">
        <v>8.9999999999999993E-3</v>
      </c>
      <c r="E86">
        <f t="shared" si="17"/>
        <v>11910.999557764124</v>
      </c>
      <c r="F86">
        <f t="shared" si="18"/>
        <v>11911</v>
      </c>
      <c r="G86">
        <f t="shared" si="19"/>
        <v>-2.5769999774638563E-4</v>
      </c>
      <c r="K86">
        <f>G86</f>
        <v>-2.5769999774638563E-4</v>
      </c>
      <c r="P86">
        <f t="shared" si="20"/>
        <v>3.0670782357998319E-3</v>
      </c>
      <c r="Q86" s="3">
        <f t="shared" si="21"/>
        <v>26137.980000000003</v>
      </c>
      <c r="R86">
        <f t="shared" si="22"/>
        <v>1.1054150302262706E-5</v>
      </c>
      <c r="S86">
        <f>S$13</f>
        <v>1</v>
      </c>
      <c r="T86">
        <f t="shared" si="23"/>
        <v>1.1054150302262706E-5</v>
      </c>
      <c r="U86">
        <f t="shared" si="24"/>
        <v>-3.3247782335462175E-3</v>
      </c>
    </row>
    <row r="87" spans="1:34" x14ac:dyDescent="0.2">
      <c r="A87" s="18" t="s">
        <v>61</v>
      </c>
      <c r="B87" s="16"/>
      <c r="C87" s="31">
        <v>41156.481</v>
      </c>
      <c r="D87" s="31">
        <v>7.0000000000000001E-3</v>
      </c>
      <c r="E87">
        <f t="shared" si="17"/>
        <v>11911.001273852116</v>
      </c>
      <c r="F87">
        <f t="shared" si="18"/>
        <v>11911</v>
      </c>
      <c r="G87">
        <f t="shared" si="19"/>
        <v>7.4229999881936237E-4</v>
      </c>
      <c r="K87">
        <f>G87</f>
        <v>7.4229999881936237E-4</v>
      </c>
      <c r="P87">
        <f t="shared" si="20"/>
        <v>3.0670782357998319E-3</v>
      </c>
      <c r="Q87" s="3">
        <f t="shared" si="21"/>
        <v>26137.981</v>
      </c>
      <c r="R87">
        <f t="shared" si="22"/>
        <v>5.4045938511380203E-6</v>
      </c>
      <c r="S87">
        <f>S$13</f>
        <v>1</v>
      </c>
      <c r="T87">
        <f t="shared" si="23"/>
        <v>5.4045938511380203E-6</v>
      </c>
      <c r="U87">
        <f t="shared" si="24"/>
        <v>-2.3247782369804695E-3</v>
      </c>
    </row>
    <row r="88" spans="1:34" x14ac:dyDescent="0.2">
      <c r="A88" s="18" t="s">
        <v>61</v>
      </c>
      <c r="B88" s="16"/>
      <c r="C88" s="31">
        <v>41156.489000000001</v>
      </c>
      <c r="D88" s="31">
        <v>8.0000000000000002E-3</v>
      </c>
      <c r="E88">
        <f t="shared" si="17"/>
        <v>11911.015002556111</v>
      </c>
      <c r="F88">
        <f t="shared" si="18"/>
        <v>11911</v>
      </c>
      <c r="G88">
        <f t="shared" si="19"/>
        <v>8.7423000004491769E-3</v>
      </c>
      <c r="K88">
        <f>G88</f>
        <v>8.7423000004491769E-3</v>
      </c>
      <c r="P88">
        <f t="shared" si="20"/>
        <v>3.0670782357998319E-3</v>
      </c>
      <c r="Q88" s="3">
        <f t="shared" si="21"/>
        <v>26137.989000000001</v>
      </c>
      <c r="R88">
        <f t="shared" si="22"/>
        <v>3.2208142077949626E-5</v>
      </c>
      <c r="S88">
        <f>S$13</f>
        <v>1</v>
      </c>
      <c r="T88">
        <f t="shared" si="23"/>
        <v>3.2208142077949626E-5</v>
      </c>
      <c r="U88">
        <f t="shared" si="24"/>
        <v>5.675221764649345E-3</v>
      </c>
    </row>
    <row r="89" spans="1:34" x14ac:dyDescent="0.2">
      <c r="A89" s="18" t="s">
        <v>62</v>
      </c>
      <c r="B89" s="16" t="s">
        <v>63</v>
      </c>
      <c r="C89" s="31">
        <v>41543.408000000003</v>
      </c>
      <c r="D89" s="31">
        <v>8.0000000000000002E-3</v>
      </c>
      <c r="E89">
        <f t="shared" si="17"/>
        <v>12575.002055015379</v>
      </c>
      <c r="F89">
        <f t="shared" si="18"/>
        <v>12575</v>
      </c>
      <c r="G89">
        <f t="shared" si="19"/>
        <v>1.1975000015809201E-3</v>
      </c>
      <c r="K89">
        <f>G89</f>
        <v>1.1975000015809201E-3</v>
      </c>
      <c r="P89">
        <f t="shared" si="20"/>
        <v>3.8118910120678862E-3</v>
      </c>
      <c r="Q89" s="3">
        <f t="shared" si="21"/>
        <v>26524.908000000003</v>
      </c>
      <c r="R89">
        <f t="shared" si="22"/>
        <v>6.8350403557150599E-6</v>
      </c>
      <c r="S89">
        <f>S$13</f>
        <v>1</v>
      </c>
      <c r="T89">
        <f t="shared" si="23"/>
        <v>6.8350403557150599E-6</v>
      </c>
      <c r="U89">
        <f t="shared" si="24"/>
        <v>-2.6143910104869661E-3</v>
      </c>
    </row>
    <row r="90" spans="1:34" x14ac:dyDescent="0.2">
      <c r="A90" s="18" t="s">
        <v>62</v>
      </c>
      <c r="B90" s="16" t="s">
        <v>58</v>
      </c>
      <c r="C90" s="31">
        <v>41543.701000000001</v>
      </c>
      <c r="D90" s="31">
        <v>1.4999999999999999E-2</v>
      </c>
      <c r="E90">
        <f t="shared" si="17"/>
        <v>12575.504868799062</v>
      </c>
      <c r="F90">
        <f t="shared" si="18"/>
        <v>12575.5</v>
      </c>
      <c r="G90">
        <f t="shared" si="19"/>
        <v>2.8371500011417083E-3</v>
      </c>
      <c r="K90">
        <f>G90</f>
        <v>2.8371500011417083E-3</v>
      </c>
      <c r="P90">
        <f t="shared" si="20"/>
        <v>3.8124940124398821E-3</v>
      </c>
      <c r="Q90" s="3">
        <f t="shared" si="21"/>
        <v>26525.201000000001</v>
      </c>
      <c r="R90">
        <f t="shared" si="22"/>
        <v>9.5129594037521198E-7</v>
      </c>
      <c r="S90">
        <f>S$13</f>
        <v>1</v>
      </c>
      <c r="T90">
        <f t="shared" si="23"/>
        <v>9.5129594037521198E-7</v>
      </c>
      <c r="U90">
        <f t="shared" si="24"/>
        <v>-9.7534401129817372E-4</v>
      </c>
    </row>
    <row r="91" spans="1:34" x14ac:dyDescent="0.2">
      <c r="A91" s="17" t="s">
        <v>175</v>
      </c>
      <c r="B91" s="9" t="s">
        <v>58</v>
      </c>
      <c r="C91" s="30">
        <v>42570.45</v>
      </c>
      <c r="D91" s="30"/>
      <c r="E91">
        <f t="shared" si="17"/>
        <v>14337.496505615802</v>
      </c>
      <c r="F91">
        <f t="shared" si="18"/>
        <v>14337.5</v>
      </c>
      <c r="G91">
        <f t="shared" si="19"/>
        <v>-2.0362500072224066E-3</v>
      </c>
      <c r="I91">
        <f t="shared" ref="I91:I96" si="25">G91</f>
        <v>-2.0362500072224066E-3</v>
      </c>
      <c r="P91">
        <f t="shared" si="20"/>
        <v>6.3314168658776052E-3</v>
      </c>
      <c r="Q91" s="3">
        <f t="shared" si="21"/>
        <v>27551.949999999997</v>
      </c>
      <c r="R91">
        <f t="shared" si="22"/>
        <v>7.0017848899175323E-5</v>
      </c>
      <c r="S91">
        <f t="shared" ref="S91:S96" si="26">S$15</f>
        <v>0.1</v>
      </c>
      <c r="T91">
        <f t="shared" si="23"/>
        <v>7.0017848899175325E-6</v>
      </c>
      <c r="U91">
        <f t="shared" si="24"/>
        <v>-8.3676668731000117E-3</v>
      </c>
      <c r="AC91" t="s">
        <v>44</v>
      </c>
      <c r="AD91">
        <v>8</v>
      </c>
      <c r="AF91" t="s">
        <v>47</v>
      </c>
      <c r="AH91" t="s">
        <v>48</v>
      </c>
    </row>
    <row r="92" spans="1:34" x14ac:dyDescent="0.2">
      <c r="A92" s="17" t="s">
        <v>175</v>
      </c>
      <c r="B92" s="9"/>
      <c r="C92" s="30">
        <v>42621.413</v>
      </c>
      <c r="D92" s="30"/>
      <c r="E92">
        <f t="shared" si="17"/>
        <v>14424.953498305445</v>
      </c>
      <c r="F92">
        <f t="shared" si="18"/>
        <v>14425</v>
      </c>
      <c r="G92">
        <f t="shared" si="19"/>
        <v>-2.7097500002128072E-2</v>
      </c>
      <c r="I92">
        <f t="shared" si="25"/>
        <v>-2.7097500002128072E-2</v>
      </c>
      <c r="P92">
        <f t="shared" si="20"/>
        <v>6.4770342673496767E-3</v>
      </c>
      <c r="Q92" s="3">
        <f t="shared" si="21"/>
        <v>27602.913</v>
      </c>
      <c r="R92">
        <f t="shared" si="22"/>
        <v>1.1272493514123357E-3</v>
      </c>
      <c r="S92">
        <f t="shared" si="26"/>
        <v>0.1</v>
      </c>
      <c r="T92">
        <f t="shared" si="23"/>
        <v>1.1272493514123357E-4</v>
      </c>
      <c r="U92">
        <f t="shared" si="24"/>
        <v>-3.3574534269477749E-2</v>
      </c>
      <c r="AC92" t="s">
        <v>44</v>
      </c>
      <c r="AD92">
        <v>9</v>
      </c>
      <c r="AF92" t="s">
        <v>49</v>
      </c>
      <c r="AH92" t="s">
        <v>48</v>
      </c>
    </row>
    <row r="93" spans="1:34" x14ac:dyDescent="0.2">
      <c r="A93" s="17" t="s">
        <v>176</v>
      </c>
      <c r="B93" s="9" t="s">
        <v>58</v>
      </c>
      <c r="C93" s="30">
        <v>42922.417000000001</v>
      </c>
      <c r="D93" s="30"/>
      <c r="E93">
        <f t="shared" si="17"/>
        <v>14941.502850336359</v>
      </c>
      <c r="F93">
        <f t="shared" si="18"/>
        <v>14941.5</v>
      </c>
      <c r="G93">
        <f t="shared" si="19"/>
        <v>1.6609500016784295E-3</v>
      </c>
      <c r="I93">
        <f t="shared" si="25"/>
        <v>1.6609500016784295E-3</v>
      </c>
      <c r="P93">
        <f t="shared" si="20"/>
        <v>7.3761672487143472E-3</v>
      </c>
      <c r="Q93" s="3">
        <f t="shared" si="21"/>
        <v>27903.917000000001</v>
      </c>
      <c r="R93">
        <f t="shared" si="22"/>
        <v>3.2663708180816813E-5</v>
      </c>
      <c r="S93">
        <f t="shared" si="26"/>
        <v>0.1</v>
      </c>
      <c r="T93">
        <f t="shared" si="23"/>
        <v>3.2663708180816815E-6</v>
      </c>
      <c r="U93">
        <f t="shared" si="24"/>
        <v>-5.7152172470359176E-3</v>
      </c>
      <c r="AC93" t="s">
        <v>44</v>
      </c>
      <c r="AD93">
        <v>10</v>
      </c>
      <c r="AF93" t="s">
        <v>49</v>
      </c>
      <c r="AH93" t="s">
        <v>48</v>
      </c>
    </row>
    <row r="94" spans="1:34" x14ac:dyDescent="0.2">
      <c r="A94" s="17" t="s">
        <v>176</v>
      </c>
      <c r="B94" s="9"/>
      <c r="C94" s="30">
        <v>42935.531000000003</v>
      </c>
      <c r="D94" s="30"/>
      <c r="E94">
        <f t="shared" si="17"/>
        <v>14964.007628354373</v>
      </c>
      <c r="F94">
        <f t="shared" si="18"/>
        <v>14964</v>
      </c>
      <c r="G94">
        <f t="shared" si="19"/>
        <v>4.4452000001911074E-3</v>
      </c>
      <c r="I94">
        <f t="shared" si="25"/>
        <v>4.4452000001911074E-3</v>
      </c>
      <c r="P94">
        <f t="shared" si="20"/>
        <v>7.4168741016752589E-3</v>
      </c>
      <c r="Q94" s="3">
        <f t="shared" si="21"/>
        <v>27917.031000000003</v>
      </c>
      <c r="R94">
        <f t="shared" si="22"/>
        <v>8.8308469654316389E-6</v>
      </c>
      <c r="S94">
        <f t="shared" si="26"/>
        <v>0.1</v>
      </c>
      <c r="T94">
        <f t="shared" si="23"/>
        <v>8.8308469654316393E-7</v>
      </c>
      <c r="U94">
        <f t="shared" si="24"/>
        <v>-2.9716741014841515E-3</v>
      </c>
      <c r="AC94" t="s">
        <v>44</v>
      </c>
      <c r="AD94">
        <v>8</v>
      </c>
      <c r="AF94" t="s">
        <v>49</v>
      </c>
      <c r="AH94" t="s">
        <v>48</v>
      </c>
    </row>
    <row r="95" spans="1:34" x14ac:dyDescent="0.2">
      <c r="A95" s="17" t="s">
        <v>177</v>
      </c>
      <c r="B95" s="9"/>
      <c r="C95" s="30">
        <v>42980.411</v>
      </c>
      <c r="D95" s="30"/>
      <c r="E95">
        <f t="shared" si="17"/>
        <v>15041.025657746493</v>
      </c>
      <c r="F95">
        <f t="shared" si="18"/>
        <v>15041</v>
      </c>
      <c r="G95">
        <f t="shared" si="19"/>
        <v>1.4951299999665935E-2</v>
      </c>
      <c r="I95">
        <f t="shared" si="25"/>
        <v>1.4951299999665935E-2</v>
      </c>
      <c r="P95">
        <f t="shared" si="20"/>
        <v>7.5571538935392812E-3</v>
      </c>
      <c r="Q95" s="3">
        <f t="shared" si="21"/>
        <v>27961.911</v>
      </c>
      <c r="R95">
        <f t="shared" si="22"/>
        <v>5.4673396638747952E-5</v>
      </c>
      <c r="S95">
        <f t="shared" si="26"/>
        <v>0.1</v>
      </c>
      <c r="T95">
        <f t="shared" si="23"/>
        <v>5.4673396638747959E-6</v>
      </c>
      <c r="U95">
        <f t="shared" si="24"/>
        <v>7.3941461061266534E-3</v>
      </c>
      <c r="AC95" t="s">
        <v>44</v>
      </c>
      <c r="AD95">
        <v>8</v>
      </c>
      <c r="AF95" t="s">
        <v>49</v>
      </c>
      <c r="AH95" t="s">
        <v>48</v>
      </c>
    </row>
    <row r="96" spans="1:34" x14ac:dyDescent="0.2">
      <c r="A96" s="17" t="s">
        <v>177</v>
      </c>
      <c r="B96" s="9"/>
      <c r="C96" s="30">
        <v>43012.470999999998</v>
      </c>
      <c r="D96" s="30"/>
      <c r="E96">
        <f t="shared" si="17"/>
        <v>15096.04343899229</v>
      </c>
      <c r="F96">
        <f t="shared" si="18"/>
        <v>15096</v>
      </c>
      <c r="G96">
        <f t="shared" si="19"/>
        <v>2.531279999675462E-2</v>
      </c>
      <c r="I96">
        <f t="shared" si="25"/>
        <v>2.531279999675462E-2</v>
      </c>
      <c r="P96">
        <f t="shared" si="20"/>
        <v>7.6582747078894446E-3</v>
      </c>
      <c r="Q96" s="3">
        <f t="shared" si="21"/>
        <v>27993.970999999998</v>
      </c>
      <c r="R96">
        <f t="shared" si="22"/>
        <v>3.1168226317518003E-4</v>
      </c>
      <c r="S96">
        <f t="shared" si="26"/>
        <v>0.1</v>
      </c>
      <c r="T96">
        <f t="shared" si="23"/>
        <v>3.1168226317518007E-5</v>
      </c>
      <c r="U96">
        <f t="shared" si="24"/>
        <v>1.7654525288865176E-2</v>
      </c>
      <c r="AC96" t="s">
        <v>44</v>
      </c>
      <c r="AD96">
        <v>9</v>
      </c>
      <c r="AF96" t="s">
        <v>49</v>
      </c>
      <c r="AH96" t="s">
        <v>48</v>
      </c>
    </row>
    <row r="97" spans="1:34" x14ac:dyDescent="0.2">
      <c r="A97" s="17" t="s">
        <v>24</v>
      </c>
      <c r="B97" s="9" t="s">
        <v>57</v>
      </c>
      <c r="C97" s="30">
        <v>43127.248</v>
      </c>
      <c r="D97" s="30"/>
      <c r="E97">
        <f t="shared" si="17"/>
        <v>15293.010871245859</v>
      </c>
      <c r="F97">
        <f t="shared" si="18"/>
        <v>15293</v>
      </c>
      <c r="G97">
        <f t="shared" si="19"/>
        <v>6.3348999974550679E-3</v>
      </c>
      <c r="N97">
        <f>G97</f>
        <v>6.3348999974550679E-3</v>
      </c>
      <c r="P97">
        <f t="shared" si="20"/>
        <v>8.0267686396336135E-3</v>
      </c>
      <c r="Q97" s="3">
        <f t="shared" si="21"/>
        <v>28108.748</v>
      </c>
      <c r="R97">
        <f t="shared" si="22"/>
        <v>2.8624195023870756E-6</v>
      </c>
      <c r="S97">
        <f>S$13</f>
        <v>1</v>
      </c>
      <c r="T97">
        <f t="shared" si="23"/>
        <v>2.8624195023870756E-6</v>
      </c>
      <c r="U97">
        <f t="shared" si="24"/>
        <v>-1.6918686421785456E-3</v>
      </c>
    </row>
    <row r="98" spans="1:34" x14ac:dyDescent="0.2">
      <c r="A98" s="17" t="s">
        <v>178</v>
      </c>
      <c r="B98" s="9"/>
      <c r="C98" s="30">
        <v>43127.252</v>
      </c>
      <c r="D98" s="30"/>
      <c r="E98">
        <f t="shared" si="17"/>
        <v>15293.017735597856</v>
      </c>
      <c r="F98">
        <f t="shared" si="18"/>
        <v>15293</v>
      </c>
      <c r="G98">
        <f t="shared" si="19"/>
        <v>1.0334899998269975E-2</v>
      </c>
      <c r="I98">
        <f>G98</f>
        <v>1.0334899998269975E-2</v>
      </c>
      <c r="P98">
        <f t="shared" si="20"/>
        <v>8.0267686396336135E-3</v>
      </c>
      <c r="Q98" s="3">
        <f t="shared" si="21"/>
        <v>28108.752</v>
      </c>
      <c r="R98">
        <f t="shared" si="22"/>
        <v>5.3274703687205365E-6</v>
      </c>
      <c r="S98">
        <f>S$15</f>
        <v>0.1</v>
      </c>
      <c r="T98">
        <f t="shared" si="23"/>
        <v>5.3274703687205372E-7</v>
      </c>
      <c r="U98">
        <f t="shared" si="24"/>
        <v>2.3081313586363617E-3</v>
      </c>
      <c r="AC98" t="s">
        <v>44</v>
      </c>
      <c r="AD98">
        <v>9</v>
      </c>
      <c r="AF98" t="s">
        <v>49</v>
      </c>
      <c r="AH98" t="s">
        <v>48</v>
      </c>
    </row>
    <row r="99" spans="1:34" x14ac:dyDescent="0.2">
      <c r="A99" s="17" t="s">
        <v>179</v>
      </c>
      <c r="B99" s="9" t="s">
        <v>58</v>
      </c>
      <c r="C99" s="30">
        <v>43429.379000000001</v>
      </c>
      <c r="D99" s="30"/>
      <c r="E99">
        <f t="shared" si="17"/>
        <v>15811.494254451572</v>
      </c>
      <c r="F99">
        <f t="shared" si="18"/>
        <v>15811.5</v>
      </c>
      <c r="G99">
        <f t="shared" si="19"/>
        <v>-3.3480499987490475E-3</v>
      </c>
      <c r="I99">
        <f>G99</f>
        <v>-3.3480499987490475E-3</v>
      </c>
      <c r="P99">
        <f t="shared" si="20"/>
        <v>9.0436984912711411E-3</v>
      </c>
      <c r="Q99" s="3">
        <f t="shared" si="21"/>
        <v>28410.879000000001</v>
      </c>
      <c r="R99">
        <f t="shared" si="22"/>
        <v>1.5355543063991762E-4</v>
      </c>
      <c r="S99">
        <f>S$15</f>
        <v>0.1</v>
      </c>
      <c r="T99">
        <f t="shared" si="23"/>
        <v>1.5355543063991764E-5</v>
      </c>
      <c r="U99">
        <f t="shared" si="24"/>
        <v>-1.2391748490020189E-2</v>
      </c>
      <c r="AC99" t="s">
        <v>44</v>
      </c>
      <c r="AD99">
        <v>7</v>
      </c>
      <c r="AF99" t="s">
        <v>49</v>
      </c>
      <c r="AH99" t="s">
        <v>48</v>
      </c>
    </row>
    <row r="100" spans="1:34" x14ac:dyDescent="0.2">
      <c r="A100" s="17" t="s">
        <v>24</v>
      </c>
      <c r="B100" s="9" t="s">
        <v>25</v>
      </c>
      <c r="C100" s="30">
        <v>43429.387000000002</v>
      </c>
      <c r="D100" s="30"/>
      <c r="E100">
        <f t="shared" si="17"/>
        <v>15811.507983155567</v>
      </c>
      <c r="F100">
        <f t="shared" si="18"/>
        <v>15811.5</v>
      </c>
      <c r="G100">
        <f t="shared" si="19"/>
        <v>4.651950002880767E-3</v>
      </c>
      <c r="N100">
        <f>G100</f>
        <v>4.651950002880767E-3</v>
      </c>
      <c r="P100">
        <f t="shared" si="20"/>
        <v>9.0436984912711411E-3</v>
      </c>
      <c r="Q100" s="3">
        <f t="shared" si="21"/>
        <v>28410.887000000002</v>
      </c>
      <c r="R100">
        <f t="shared" si="22"/>
        <v>1.9287454785279135E-5</v>
      </c>
      <c r="S100">
        <f>S$13</f>
        <v>1</v>
      </c>
      <c r="T100">
        <f t="shared" si="23"/>
        <v>1.9287454785279135E-5</v>
      </c>
      <c r="U100">
        <f t="shared" si="24"/>
        <v>-4.3917484883903742E-3</v>
      </c>
    </row>
    <row r="101" spans="1:34" x14ac:dyDescent="0.2">
      <c r="A101" s="17" t="s">
        <v>180</v>
      </c>
      <c r="B101" s="9" t="s">
        <v>58</v>
      </c>
      <c r="C101" s="30">
        <v>43732.411999999997</v>
      </c>
      <c r="D101" s="30"/>
      <c r="E101">
        <f t="shared" si="17"/>
        <v>16331.525549032312</v>
      </c>
      <c r="F101">
        <f t="shared" si="18"/>
        <v>16331.5</v>
      </c>
      <c r="G101">
        <f t="shared" si="19"/>
        <v>1.4887949990225025E-2</v>
      </c>
      <c r="I101">
        <f>G101</f>
        <v>1.4887949990225025E-2</v>
      </c>
      <c r="P101">
        <f t="shared" si="20"/>
        <v>1.0132074199408519E-2</v>
      </c>
      <c r="Q101" s="3">
        <f t="shared" si="21"/>
        <v>28713.911999999997</v>
      </c>
      <c r="R101">
        <f t="shared" si="22"/>
        <v>2.2618354537674524E-5</v>
      </c>
      <c r="S101">
        <f t="shared" ref="S101:S117" si="27">S$15</f>
        <v>0.1</v>
      </c>
      <c r="T101">
        <f t="shared" si="23"/>
        <v>2.2618354537674524E-6</v>
      </c>
      <c r="U101">
        <f t="shared" si="24"/>
        <v>4.7558757908165057E-3</v>
      </c>
      <c r="AC101" t="s">
        <v>44</v>
      </c>
      <c r="AD101">
        <v>5</v>
      </c>
      <c r="AF101" t="s">
        <v>49</v>
      </c>
      <c r="AH101" t="s">
        <v>48</v>
      </c>
    </row>
    <row r="102" spans="1:34" x14ac:dyDescent="0.2">
      <c r="A102" s="17" t="s">
        <v>181</v>
      </c>
      <c r="B102" s="9"/>
      <c r="C102" s="30">
        <v>43755.421000000002</v>
      </c>
      <c r="D102" s="30"/>
      <c r="E102">
        <f t="shared" si="17"/>
        <v>16371.011017799778</v>
      </c>
      <c r="F102">
        <f t="shared" si="18"/>
        <v>16371</v>
      </c>
      <c r="G102">
        <f t="shared" si="19"/>
        <v>6.4203000001725741E-3</v>
      </c>
      <c r="I102">
        <f>G102</f>
        <v>6.4203000001725741E-3</v>
      </c>
      <c r="P102">
        <f t="shared" si="20"/>
        <v>1.0217552406803849E-2</v>
      </c>
      <c r="Q102" s="3">
        <f t="shared" si="21"/>
        <v>28736.921000000002</v>
      </c>
      <c r="R102">
        <f t="shared" si="22"/>
        <v>1.4419125839667009E-5</v>
      </c>
      <c r="S102">
        <f t="shared" si="27"/>
        <v>0.1</v>
      </c>
      <c r="T102">
        <f t="shared" si="23"/>
        <v>1.441912583966701E-6</v>
      </c>
      <c r="U102">
        <f t="shared" si="24"/>
        <v>-3.7972524066312748E-3</v>
      </c>
      <c r="AC102" t="s">
        <v>44</v>
      </c>
      <c r="AD102">
        <v>8</v>
      </c>
      <c r="AF102" t="s">
        <v>49</v>
      </c>
      <c r="AH102" t="s">
        <v>48</v>
      </c>
    </row>
    <row r="103" spans="1:34" x14ac:dyDescent="0.2">
      <c r="A103" s="17" t="s">
        <v>181</v>
      </c>
      <c r="B103" s="9"/>
      <c r="C103" s="30">
        <v>43762.425999999999</v>
      </c>
      <c r="D103" s="30"/>
      <c r="E103">
        <f t="shared" si="17"/>
        <v>16383.032214232302</v>
      </c>
      <c r="F103">
        <f t="shared" si="18"/>
        <v>16383</v>
      </c>
      <c r="G103">
        <f t="shared" si="19"/>
        <v>1.8771899995044805E-2</v>
      </c>
      <c r="I103">
        <f>G103</f>
        <v>1.8771899995044805E-2</v>
      </c>
      <c r="P103">
        <f t="shared" si="20"/>
        <v>1.024359886583558E-2</v>
      </c>
      <c r="Q103" s="3">
        <f t="shared" si="21"/>
        <v>28743.925999999999</v>
      </c>
      <c r="R103">
        <f t="shared" si="22"/>
        <v>7.2731920150471339E-5</v>
      </c>
      <c r="S103">
        <f t="shared" si="27"/>
        <v>0.1</v>
      </c>
      <c r="T103">
        <f t="shared" si="23"/>
        <v>7.2731920150471344E-6</v>
      </c>
      <c r="U103">
        <f t="shared" si="24"/>
        <v>8.5283011292092252E-3</v>
      </c>
      <c r="AC103" t="s">
        <v>44</v>
      </c>
      <c r="AD103">
        <v>9</v>
      </c>
      <c r="AF103" t="s">
        <v>49</v>
      </c>
      <c r="AH103" t="s">
        <v>48</v>
      </c>
    </row>
    <row r="104" spans="1:34" x14ac:dyDescent="0.2">
      <c r="A104" s="17" t="s">
        <v>181</v>
      </c>
      <c r="B104" s="9" t="s">
        <v>58</v>
      </c>
      <c r="C104" s="30">
        <v>43795.343000000001</v>
      </c>
      <c r="D104" s="30"/>
      <c r="E104">
        <f t="shared" si="17"/>
        <v>16439.520682893191</v>
      </c>
      <c r="F104">
        <f t="shared" si="18"/>
        <v>16439.5</v>
      </c>
      <c r="G104">
        <f t="shared" si="19"/>
        <v>1.2052350000885781E-2</v>
      </c>
      <c r="I104">
        <f>G104</f>
        <v>1.2052350000885781E-2</v>
      </c>
      <c r="P104">
        <f t="shared" si="20"/>
        <v>1.0366725235391425E-2</v>
      </c>
      <c r="Q104" s="3">
        <f t="shared" si="21"/>
        <v>28776.843000000001</v>
      </c>
      <c r="R104">
        <f t="shared" si="22"/>
        <v>2.8413308500479011E-6</v>
      </c>
      <c r="S104">
        <f t="shared" si="27"/>
        <v>0.1</v>
      </c>
      <c r="T104">
        <f t="shared" si="23"/>
        <v>2.8413308500479014E-7</v>
      </c>
      <c r="U104">
        <f t="shared" si="24"/>
        <v>1.6856247654943556E-3</v>
      </c>
      <c r="AC104" t="s">
        <v>44</v>
      </c>
      <c r="AD104">
        <v>7</v>
      </c>
      <c r="AF104" t="s">
        <v>49</v>
      </c>
      <c r="AH104" t="s">
        <v>48</v>
      </c>
    </row>
    <row r="105" spans="1:34" x14ac:dyDescent="0.2">
      <c r="A105" s="17" t="s">
        <v>182</v>
      </c>
      <c r="B105" s="9"/>
      <c r="C105" s="30">
        <v>43835.252</v>
      </c>
      <c r="D105" s="30"/>
      <c r="E105">
        <f t="shared" si="17"/>
        <v>16508.008038842618</v>
      </c>
      <c r="F105">
        <f t="shared" si="18"/>
        <v>16508</v>
      </c>
      <c r="G105">
        <f t="shared" si="19"/>
        <v>4.6843999953125603E-3</v>
      </c>
      <c r="I105">
        <f>G105</f>
        <v>4.6843999953125603E-3</v>
      </c>
      <c r="P105">
        <f t="shared" si="20"/>
        <v>1.0517088529192382E-2</v>
      </c>
      <c r="Q105" s="3">
        <f t="shared" si="21"/>
        <v>28816.752</v>
      </c>
      <c r="R105">
        <f t="shared" si="22"/>
        <v>3.4020255533253143E-5</v>
      </c>
      <c r="S105">
        <f t="shared" si="27"/>
        <v>0.1</v>
      </c>
      <c r="T105">
        <f t="shared" si="23"/>
        <v>3.4020255533253145E-6</v>
      </c>
      <c r="U105">
        <f t="shared" si="24"/>
        <v>-5.8326885338798214E-3</v>
      </c>
      <c r="AC105" t="s">
        <v>45</v>
      </c>
      <c r="AH105" t="s">
        <v>43</v>
      </c>
    </row>
    <row r="106" spans="1:34" x14ac:dyDescent="0.2">
      <c r="A106" s="17" t="s">
        <v>22</v>
      </c>
      <c r="B106" s="9"/>
      <c r="C106" s="30">
        <v>43835.258999999998</v>
      </c>
      <c r="D106" s="30"/>
      <c r="E106">
        <f t="shared" si="17"/>
        <v>16508.020051458607</v>
      </c>
      <c r="F106">
        <f t="shared" si="18"/>
        <v>16508</v>
      </c>
      <c r="G106">
        <f t="shared" si="19"/>
        <v>1.1684399993100669E-2</v>
      </c>
      <c r="H106">
        <f>G106</f>
        <v>1.1684399993100669E-2</v>
      </c>
      <c r="P106">
        <f t="shared" si="20"/>
        <v>1.0517088529192382E-2</v>
      </c>
      <c r="Q106" s="3">
        <f t="shared" si="21"/>
        <v>28816.758999999998</v>
      </c>
      <c r="R106">
        <f t="shared" si="22"/>
        <v>1.3626160537717093E-6</v>
      </c>
      <c r="S106">
        <f t="shared" si="27"/>
        <v>0.1</v>
      </c>
      <c r="T106">
        <f t="shared" si="23"/>
        <v>1.3626160537717094E-7</v>
      </c>
      <c r="U106">
        <f t="shared" si="24"/>
        <v>1.1673114639082875E-3</v>
      </c>
    </row>
    <row r="107" spans="1:34" x14ac:dyDescent="0.2">
      <c r="A107" s="17" t="s">
        <v>42</v>
      </c>
      <c r="B107" s="9" t="s">
        <v>58</v>
      </c>
      <c r="C107" s="30">
        <v>44498.696600000003</v>
      </c>
      <c r="D107" s="30"/>
      <c r="E107">
        <f t="shared" si="17"/>
        <v>17646.537354859713</v>
      </c>
      <c r="F107">
        <f t="shared" si="18"/>
        <v>17646.5</v>
      </c>
      <c r="G107">
        <f t="shared" si="19"/>
        <v>2.1767450001789257E-2</v>
      </c>
      <c r="N107">
        <f>G107</f>
        <v>2.1767450001789257E-2</v>
      </c>
      <c r="P107">
        <f t="shared" si="20"/>
        <v>1.3190511786264628E-2</v>
      </c>
      <c r="Q107" s="3">
        <f t="shared" si="21"/>
        <v>29480.196600000003</v>
      </c>
      <c r="R107">
        <f t="shared" si="22"/>
        <v>7.3563869152926795E-5</v>
      </c>
      <c r="S107">
        <f t="shared" si="27"/>
        <v>0.1</v>
      </c>
      <c r="T107">
        <f t="shared" si="23"/>
        <v>7.35638691529268E-6</v>
      </c>
      <c r="U107">
        <f t="shared" si="24"/>
        <v>8.5769382155246286E-3</v>
      </c>
      <c r="AC107" t="s">
        <v>45</v>
      </c>
      <c r="AH107" t="s">
        <v>43</v>
      </c>
    </row>
    <row r="108" spans="1:34" x14ac:dyDescent="0.2">
      <c r="A108" s="17" t="s">
        <v>42</v>
      </c>
      <c r="B108" s="9"/>
      <c r="C108" s="30">
        <v>44514.716699999997</v>
      </c>
      <c r="D108" s="30"/>
      <c r="E108">
        <f t="shared" si="17"/>
        <v>17674.029256211415</v>
      </c>
      <c r="F108">
        <f t="shared" si="18"/>
        <v>17674</v>
      </c>
      <c r="G108">
        <f t="shared" si="19"/>
        <v>1.7048199995770119E-2</v>
      </c>
      <c r="N108">
        <f>G108</f>
        <v>1.7048199995770119E-2</v>
      </c>
      <c r="P108">
        <f t="shared" si="20"/>
        <v>1.3259154813922706E-2</v>
      </c>
      <c r="Q108" s="3">
        <f t="shared" si="21"/>
        <v>29496.216699999997</v>
      </c>
      <c r="R108">
        <f t="shared" si="22"/>
        <v>1.4356863390081098E-5</v>
      </c>
      <c r="S108">
        <f t="shared" si="27"/>
        <v>0.1</v>
      </c>
      <c r="T108">
        <f t="shared" si="23"/>
        <v>1.4356863390081099E-6</v>
      </c>
      <c r="U108">
        <f t="shared" si="24"/>
        <v>3.7890451818474134E-3</v>
      </c>
      <c r="AC108" t="s">
        <v>44</v>
      </c>
      <c r="AD108">
        <v>4</v>
      </c>
      <c r="AF108" t="s">
        <v>49</v>
      </c>
      <c r="AH108" t="s">
        <v>48</v>
      </c>
    </row>
    <row r="109" spans="1:34" x14ac:dyDescent="0.2">
      <c r="A109" s="17" t="s">
        <v>183</v>
      </c>
      <c r="B109" s="9" t="s">
        <v>58</v>
      </c>
      <c r="C109" s="30">
        <v>47353.438000000002</v>
      </c>
      <c r="D109" s="30"/>
      <c r="E109">
        <f t="shared" si="17"/>
        <v>22545.524811457701</v>
      </c>
      <c r="F109">
        <f t="shared" si="18"/>
        <v>22545.5</v>
      </c>
      <c r="G109">
        <f t="shared" si="19"/>
        <v>1.4458149998972658E-2</v>
      </c>
      <c r="I109">
        <f t="shared" ref="I109:I117" si="28">G109</f>
        <v>1.4458149998972658E-2</v>
      </c>
      <c r="P109">
        <f t="shared" si="20"/>
        <v>2.8446396351227574E-2</v>
      </c>
      <c r="Q109" s="3">
        <f t="shared" si="21"/>
        <v>32334.938000000002</v>
      </c>
      <c r="R109">
        <f t="shared" si="22"/>
        <v>1.9567103601137294E-4</v>
      </c>
      <c r="S109">
        <f t="shared" si="27"/>
        <v>0.1</v>
      </c>
      <c r="T109">
        <f t="shared" si="23"/>
        <v>1.9567103601137296E-5</v>
      </c>
      <c r="U109">
        <f t="shared" si="24"/>
        <v>-1.3988246352254916E-2</v>
      </c>
      <c r="AC109" t="s">
        <v>44</v>
      </c>
      <c r="AD109">
        <v>6</v>
      </c>
      <c r="AF109" t="s">
        <v>49</v>
      </c>
      <c r="AH109" t="s">
        <v>48</v>
      </c>
    </row>
    <row r="110" spans="1:34" x14ac:dyDescent="0.2">
      <c r="A110" s="17" t="s">
        <v>183</v>
      </c>
      <c r="B110" s="9"/>
      <c r="C110" s="30">
        <v>47362.470999999998</v>
      </c>
      <c r="D110" s="30"/>
      <c r="E110">
        <f t="shared" si="17"/>
        <v>22561.026234352059</v>
      </c>
      <c r="F110">
        <f t="shared" si="18"/>
        <v>22561</v>
      </c>
      <c r="G110">
        <f t="shared" si="19"/>
        <v>1.5287299996998627E-2</v>
      </c>
      <c r="I110">
        <f t="shared" si="28"/>
        <v>1.5287299996998627E-2</v>
      </c>
      <c r="P110">
        <f t="shared" si="20"/>
        <v>2.8504327715241987E-2</v>
      </c>
      <c r="Q110" s="3">
        <f t="shared" si="21"/>
        <v>32343.970999999998</v>
      </c>
      <c r="R110">
        <f t="shared" si="22"/>
        <v>1.7468982170481328E-4</v>
      </c>
      <c r="S110">
        <f t="shared" si="27"/>
        <v>0.1</v>
      </c>
      <c r="T110">
        <f t="shared" si="23"/>
        <v>1.7468982170481328E-5</v>
      </c>
      <c r="U110">
        <f t="shared" si="24"/>
        <v>-1.321702771824336E-2</v>
      </c>
      <c r="AC110" t="s">
        <v>44</v>
      </c>
      <c r="AD110">
        <v>6</v>
      </c>
      <c r="AF110" t="s">
        <v>49</v>
      </c>
      <c r="AH110" t="s">
        <v>48</v>
      </c>
    </row>
    <row r="111" spans="1:34" x14ac:dyDescent="0.2">
      <c r="A111" s="17" t="s">
        <v>183</v>
      </c>
      <c r="B111" s="9"/>
      <c r="C111" s="30">
        <v>47383.464</v>
      </c>
      <c r="D111" s="30"/>
      <c r="E111">
        <f t="shared" si="17"/>
        <v>22597.052069713667</v>
      </c>
      <c r="F111">
        <f t="shared" si="18"/>
        <v>22597</v>
      </c>
      <c r="G111">
        <f t="shared" si="19"/>
        <v>3.0342099998961203E-2</v>
      </c>
      <c r="I111">
        <f t="shared" si="28"/>
        <v>3.0342099998961203E-2</v>
      </c>
      <c r="P111">
        <f t="shared" si="20"/>
        <v>2.863911316812634E-2</v>
      </c>
      <c r="Q111" s="3">
        <f t="shared" si="21"/>
        <v>32364.964</v>
      </c>
      <c r="R111">
        <f t="shared" si="22"/>
        <v>2.9001641459969697E-6</v>
      </c>
      <c r="S111">
        <f t="shared" si="27"/>
        <v>0.1</v>
      </c>
      <c r="T111">
        <f t="shared" si="23"/>
        <v>2.9001641459969701E-7</v>
      </c>
      <c r="U111">
        <f t="shared" si="24"/>
        <v>1.7029868308348628E-3</v>
      </c>
      <c r="AC111" t="s">
        <v>44</v>
      </c>
      <c r="AD111">
        <v>7</v>
      </c>
      <c r="AF111" t="s">
        <v>49</v>
      </c>
      <c r="AH111" t="s">
        <v>48</v>
      </c>
    </row>
    <row r="112" spans="1:34" x14ac:dyDescent="0.2">
      <c r="A112" s="17" t="s">
        <v>184</v>
      </c>
      <c r="B112" s="9"/>
      <c r="C112" s="30">
        <v>47456.303999999996</v>
      </c>
      <c r="D112" s="30"/>
      <c r="E112">
        <f t="shared" si="17"/>
        <v>22722.051919555961</v>
      </c>
      <c r="F112">
        <f t="shared" si="18"/>
        <v>22722</v>
      </c>
      <c r="G112">
        <f t="shared" si="19"/>
        <v>3.0254599994805176E-2</v>
      </c>
      <c r="I112">
        <f t="shared" si="28"/>
        <v>3.0254599994805176E-2</v>
      </c>
      <c r="P112">
        <f t="shared" si="20"/>
        <v>2.910967115787079E-2</v>
      </c>
      <c r="Q112" s="3">
        <f t="shared" si="21"/>
        <v>32437.803999999996</v>
      </c>
      <c r="R112">
        <f t="shared" si="22"/>
        <v>1.3108620416439266E-6</v>
      </c>
      <c r="S112">
        <f t="shared" si="27"/>
        <v>0.1</v>
      </c>
      <c r="T112">
        <f t="shared" si="23"/>
        <v>1.3108620416439267E-7</v>
      </c>
      <c r="U112">
        <f t="shared" si="24"/>
        <v>1.1449288369343863E-3</v>
      </c>
      <c r="AC112" t="s">
        <v>44</v>
      </c>
      <c r="AD112">
        <v>8</v>
      </c>
      <c r="AF112" t="s">
        <v>49</v>
      </c>
      <c r="AH112" t="s">
        <v>48</v>
      </c>
    </row>
    <row r="113" spans="1:34" x14ac:dyDescent="0.2">
      <c r="A113" s="17" t="s">
        <v>184</v>
      </c>
      <c r="B113" s="9" t="s">
        <v>58</v>
      </c>
      <c r="C113" s="30">
        <v>47461.273999999998</v>
      </c>
      <c r="D113" s="30"/>
      <c r="E113">
        <f t="shared" si="17"/>
        <v>22730.580876910662</v>
      </c>
      <c r="F113">
        <f t="shared" si="18"/>
        <v>22730.5</v>
      </c>
      <c r="G113">
        <f t="shared" si="19"/>
        <v>4.7128649996011518E-2</v>
      </c>
      <c r="I113">
        <f t="shared" si="28"/>
        <v>4.7128649996011518E-2</v>
      </c>
      <c r="P113">
        <f t="shared" si="20"/>
        <v>2.9141813049215481E-2</v>
      </c>
      <c r="Q113" s="3">
        <f t="shared" si="21"/>
        <v>32442.773999999998</v>
      </c>
      <c r="R113">
        <f t="shared" si="22"/>
        <v>3.2352630335062699E-4</v>
      </c>
      <c r="S113">
        <f t="shared" si="27"/>
        <v>0.1</v>
      </c>
      <c r="T113">
        <f t="shared" si="23"/>
        <v>3.2352630335062701E-5</v>
      </c>
      <c r="U113">
        <f t="shared" si="24"/>
        <v>1.7986836946796037E-2</v>
      </c>
      <c r="AC113" t="s">
        <v>44</v>
      </c>
      <c r="AD113">
        <v>6</v>
      </c>
      <c r="AF113" t="s">
        <v>49</v>
      </c>
      <c r="AH113" t="s">
        <v>48</v>
      </c>
    </row>
    <row r="114" spans="1:34" x14ac:dyDescent="0.2">
      <c r="A114" s="17" t="s">
        <v>184</v>
      </c>
      <c r="B114" s="9" t="s">
        <v>58</v>
      </c>
      <c r="C114" s="30">
        <v>47468.273999999998</v>
      </c>
      <c r="D114" s="30"/>
      <c r="E114">
        <f t="shared" si="17"/>
        <v>22742.593492903194</v>
      </c>
      <c r="F114">
        <f t="shared" si="18"/>
        <v>22742.5</v>
      </c>
      <c r="G114">
        <f t="shared" si="19"/>
        <v>5.4480249993503094E-2</v>
      </c>
      <c r="I114">
        <f t="shared" si="28"/>
        <v>5.4480249993503094E-2</v>
      </c>
      <c r="P114">
        <f t="shared" si="20"/>
        <v>2.9187221043181166E-2</v>
      </c>
      <c r="Q114" s="3">
        <f t="shared" si="21"/>
        <v>32449.773999999998</v>
      </c>
      <c r="R114">
        <f t="shared" si="22"/>
        <v>6.3973731348182311E-4</v>
      </c>
      <c r="S114">
        <f t="shared" si="27"/>
        <v>0.1</v>
      </c>
      <c r="T114">
        <f t="shared" si="23"/>
        <v>6.3973731348182311E-5</v>
      </c>
      <c r="U114">
        <f t="shared" si="24"/>
        <v>2.5293028950321927E-2</v>
      </c>
      <c r="AC114" t="s">
        <v>44</v>
      </c>
      <c r="AD114">
        <v>5</v>
      </c>
      <c r="AF114" t="s">
        <v>49</v>
      </c>
      <c r="AH114" t="s">
        <v>48</v>
      </c>
    </row>
    <row r="115" spans="1:34" x14ac:dyDescent="0.2">
      <c r="A115" s="17" t="s">
        <v>184</v>
      </c>
      <c r="B115" s="9"/>
      <c r="C115" s="30">
        <v>47470.281999999999</v>
      </c>
      <c r="D115" s="30"/>
      <c r="E115">
        <f t="shared" si="17"/>
        <v>22746.039397605055</v>
      </c>
      <c r="F115">
        <f t="shared" si="18"/>
        <v>22746</v>
      </c>
      <c r="G115">
        <f t="shared" si="19"/>
        <v>2.2957799992582295E-2</v>
      </c>
      <c r="I115">
        <f t="shared" si="28"/>
        <v>2.2957799992582295E-2</v>
      </c>
      <c r="P115">
        <f t="shared" si="20"/>
        <v>2.9200471923272908E-2</v>
      </c>
      <c r="Q115" s="3">
        <f t="shared" si="21"/>
        <v>32451.781999999999</v>
      </c>
      <c r="R115">
        <f t="shared" si="22"/>
        <v>3.8970952834232469E-5</v>
      </c>
      <c r="S115">
        <f t="shared" si="27"/>
        <v>0.1</v>
      </c>
      <c r="T115">
        <f t="shared" si="23"/>
        <v>3.8970952834232474E-6</v>
      </c>
      <c r="U115">
        <f t="shared" si="24"/>
        <v>-6.2426719306906131E-3</v>
      </c>
      <c r="AC115" t="s">
        <v>44</v>
      </c>
      <c r="AD115">
        <v>7</v>
      </c>
      <c r="AF115" t="s">
        <v>49</v>
      </c>
      <c r="AH115" t="s">
        <v>48</v>
      </c>
    </row>
    <row r="116" spans="1:34" x14ac:dyDescent="0.2">
      <c r="A116" s="17" t="s">
        <v>185</v>
      </c>
      <c r="B116" s="9" t="s">
        <v>58</v>
      </c>
      <c r="C116" s="30">
        <v>47691.425000000003</v>
      </c>
      <c r="D116" s="30"/>
      <c r="E116">
        <f t="shared" si="17"/>
        <v>23125.540245953165</v>
      </c>
      <c r="F116">
        <f t="shared" si="18"/>
        <v>23125.5</v>
      </c>
      <c r="G116">
        <f t="shared" si="19"/>
        <v>2.3452150002412964E-2</v>
      </c>
      <c r="I116">
        <f t="shared" si="28"/>
        <v>2.3452150002412964E-2</v>
      </c>
      <c r="P116">
        <f t="shared" si="20"/>
        <v>3.0655684020046883E-2</v>
      </c>
      <c r="Q116" s="3">
        <f t="shared" si="21"/>
        <v>32672.925000000003</v>
      </c>
      <c r="R116">
        <f t="shared" si="22"/>
        <v>5.1890902343209077E-5</v>
      </c>
      <c r="S116">
        <f t="shared" si="27"/>
        <v>0.1</v>
      </c>
      <c r="T116">
        <f t="shared" si="23"/>
        <v>5.1890902343209077E-6</v>
      </c>
      <c r="U116">
        <f t="shared" si="24"/>
        <v>-7.2035340176339197E-3</v>
      </c>
      <c r="AC116" t="s">
        <v>44</v>
      </c>
      <c r="AD116">
        <v>7</v>
      </c>
      <c r="AF116" t="s">
        <v>49</v>
      </c>
      <c r="AH116" t="s">
        <v>48</v>
      </c>
    </row>
    <row r="117" spans="1:34" x14ac:dyDescent="0.2">
      <c r="A117" s="17" t="s">
        <v>185</v>
      </c>
      <c r="B117" s="9"/>
      <c r="C117" s="30">
        <v>47728.419000000002</v>
      </c>
      <c r="D117" s="30"/>
      <c r="E117">
        <f t="shared" si="17"/>
        <v>23189.0252053857</v>
      </c>
      <c r="F117">
        <f t="shared" si="18"/>
        <v>23189</v>
      </c>
      <c r="G117">
        <f>C117-(C$7+C$8*F117)</f>
        <v>1.4687700000649784E-2</v>
      </c>
      <c r="I117">
        <f t="shared" si="28"/>
        <v>1.4687700000649784E-2</v>
      </c>
      <c r="P117">
        <f t="shared" si="20"/>
        <v>3.0902746485242813E-2</v>
      </c>
      <c r="Q117" s="3">
        <f t="shared" si="21"/>
        <v>32709.919000000002</v>
      </c>
      <c r="R117">
        <f t="shared" si="22"/>
        <v>2.6292773249751277E-4</v>
      </c>
      <c r="S117">
        <f t="shared" si="27"/>
        <v>0.1</v>
      </c>
      <c r="T117">
        <f t="shared" si="23"/>
        <v>2.6292773249751279E-5</v>
      </c>
      <c r="U117">
        <f t="shared" si="24"/>
        <v>-1.6215046484593029E-2</v>
      </c>
      <c r="AD117">
        <v>6</v>
      </c>
      <c r="AF117" t="s">
        <v>50</v>
      </c>
      <c r="AH117" t="s">
        <v>48</v>
      </c>
    </row>
    <row r="118" spans="1:34" x14ac:dyDescent="0.2">
      <c r="A118" s="17" t="s">
        <v>186</v>
      </c>
      <c r="B118" s="9"/>
      <c r="C118" s="30">
        <v>47728.521999999997</v>
      </c>
      <c r="D118" s="30"/>
      <c r="E118">
        <f t="shared" si="17"/>
        <v>23189.201962449584</v>
      </c>
      <c r="F118">
        <f t="shared" si="18"/>
        <v>23189</v>
      </c>
      <c r="P118">
        <f t="shared" si="20"/>
        <v>3.0902746485242813E-2</v>
      </c>
      <c r="Q118" s="3">
        <f t="shared" si="21"/>
        <v>32710.021999999997</v>
      </c>
      <c r="R118">
        <f t="shared" si="22"/>
        <v>9.5497974033118699E-4</v>
      </c>
      <c r="S118">
        <v>0</v>
      </c>
      <c r="T118">
        <f t="shared" si="23"/>
        <v>0</v>
      </c>
      <c r="V118" s="11">
        <v>0.11768769999616779</v>
      </c>
      <c r="AC118" t="s">
        <v>44</v>
      </c>
      <c r="AD118">
        <v>11</v>
      </c>
      <c r="AF118" t="s">
        <v>49</v>
      </c>
      <c r="AH118" t="s">
        <v>48</v>
      </c>
    </row>
    <row r="119" spans="1:34" x14ac:dyDescent="0.2">
      <c r="A119" s="17" t="s">
        <v>185</v>
      </c>
      <c r="B119" s="9" t="s">
        <v>58</v>
      </c>
      <c r="C119" s="30">
        <v>47758.436000000002</v>
      </c>
      <c r="D119" s="30"/>
      <c r="E119">
        <f t="shared" si="17"/>
        <v>23240.537018849682</v>
      </c>
      <c r="F119">
        <f t="shared" si="18"/>
        <v>23240.5</v>
      </c>
      <c r="G119">
        <f t="shared" ref="G119:G150" si="29">C119-(C$7+C$8*F119)</f>
        <v>2.1571649995166808E-2</v>
      </c>
      <c r="I119">
        <f>G119</f>
        <v>2.1571649995166808E-2</v>
      </c>
      <c r="P119">
        <f t="shared" si="20"/>
        <v>3.1103871275882891E-2</v>
      </c>
      <c r="Q119" s="3">
        <f t="shared" si="21"/>
        <v>32739.936000000002</v>
      </c>
      <c r="R119">
        <f t="shared" si="22"/>
        <v>9.0863242544536553E-5</v>
      </c>
      <c r="S119">
        <f t="shared" ref="S119:S130" si="30">S$15</f>
        <v>0.1</v>
      </c>
      <c r="T119">
        <f t="shared" si="23"/>
        <v>9.0863242544536563E-6</v>
      </c>
      <c r="U119">
        <f t="shared" ref="U119:U150" si="31">+(G119-P119)</f>
        <v>-9.5322212807160828E-3</v>
      </c>
      <c r="AC119" t="s">
        <v>41</v>
      </c>
      <c r="AH119" t="s">
        <v>43</v>
      </c>
    </row>
    <row r="120" spans="1:34" x14ac:dyDescent="0.2">
      <c r="A120" s="17" t="s">
        <v>51</v>
      </c>
      <c r="B120" s="9"/>
      <c r="C120" s="30">
        <v>47763.39</v>
      </c>
      <c r="D120" s="30"/>
      <c r="E120">
        <f t="shared" si="17"/>
        <v>23249.038518796391</v>
      </c>
      <c r="F120">
        <f t="shared" si="18"/>
        <v>23249</v>
      </c>
      <c r="G120">
        <f t="shared" si="29"/>
        <v>2.2445700000389479E-2</v>
      </c>
      <c r="N120">
        <f>G120</f>
        <v>2.2445700000389479E-2</v>
      </c>
      <c r="P120">
        <f t="shared" si="20"/>
        <v>3.11371313254271E-2</v>
      </c>
      <c r="Q120" s="3">
        <f t="shared" si="21"/>
        <v>32744.89</v>
      </c>
      <c r="R120">
        <f t="shared" si="22"/>
        <v>7.5540978477845215E-5</v>
      </c>
      <c r="S120">
        <f t="shared" si="30"/>
        <v>0.1</v>
      </c>
      <c r="T120">
        <f t="shared" si="23"/>
        <v>7.5540978477845216E-6</v>
      </c>
      <c r="U120">
        <f t="shared" si="31"/>
        <v>-8.6914313250376213E-3</v>
      </c>
      <c r="AC120" t="s">
        <v>44</v>
      </c>
      <c r="AD120">
        <v>6</v>
      </c>
      <c r="AF120" t="s">
        <v>49</v>
      </c>
      <c r="AH120" t="s">
        <v>48</v>
      </c>
    </row>
    <row r="121" spans="1:34" x14ac:dyDescent="0.2">
      <c r="A121" s="17" t="s">
        <v>185</v>
      </c>
      <c r="B121" s="9"/>
      <c r="C121" s="30">
        <v>47770.385999999999</v>
      </c>
      <c r="D121" s="30"/>
      <c r="E121">
        <f t="shared" si="17"/>
        <v>23261.044270436927</v>
      </c>
      <c r="F121">
        <f t="shared" si="18"/>
        <v>23261</v>
      </c>
      <c r="G121">
        <f t="shared" si="29"/>
        <v>2.5797299997066148E-2</v>
      </c>
      <c r="I121">
        <f t="shared" ref="I121:I131" si="32">G121</f>
        <v>2.5797299997066148E-2</v>
      </c>
      <c r="P121">
        <f t="shared" si="20"/>
        <v>3.1184117895674462E-2</v>
      </c>
      <c r="Q121" s="3">
        <f t="shared" si="21"/>
        <v>32751.885999999999</v>
      </c>
      <c r="R121">
        <f t="shared" si="22"/>
        <v>2.9017807072766901E-5</v>
      </c>
      <c r="S121">
        <f t="shared" si="30"/>
        <v>0.1</v>
      </c>
      <c r="T121">
        <f t="shared" si="23"/>
        <v>2.9017807072766904E-6</v>
      </c>
      <c r="U121">
        <f t="shared" si="31"/>
        <v>-5.3868178986083148E-3</v>
      </c>
      <c r="AC121" t="s">
        <v>44</v>
      </c>
      <c r="AD121">
        <v>6</v>
      </c>
      <c r="AF121" t="s">
        <v>49</v>
      </c>
      <c r="AH121" t="s">
        <v>48</v>
      </c>
    </row>
    <row r="122" spans="1:34" x14ac:dyDescent="0.2">
      <c r="A122" s="17" t="s">
        <v>186</v>
      </c>
      <c r="B122" s="9"/>
      <c r="C122" s="30">
        <v>47812.358999999997</v>
      </c>
      <c r="D122" s="30"/>
      <c r="E122">
        <f t="shared" si="17"/>
        <v>23333.073632016152</v>
      </c>
      <c r="F122">
        <f t="shared" si="18"/>
        <v>23333</v>
      </c>
      <c r="G122">
        <f t="shared" si="29"/>
        <v>4.2906899994704872E-2</v>
      </c>
      <c r="I122">
        <f t="shared" si="32"/>
        <v>4.2906899994704872E-2</v>
      </c>
      <c r="P122">
        <f t="shared" si="20"/>
        <v>3.1466804532632009E-2</v>
      </c>
      <c r="Q122" s="3">
        <f t="shared" si="21"/>
        <v>32793.858999999997</v>
      </c>
      <c r="R122">
        <f t="shared" si="22"/>
        <v>1.3087578418134011E-4</v>
      </c>
      <c r="S122">
        <f t="shared" si="30"/>
        <v>0.1</v>
      </c>
      <c r="T122">
        <f t="shared" si="23"/>
        <v>1.3087578418134013E-5</v>
      </c>
      <c r="U122">
        <f t="shared" si="31"/>
        <v>1.1440095462072863E-2</v>
      </c>
      <c r="AC122" t="s">
        <v>44</v>
      </c>
      <c r="AH122" t="s">
        <v>43</v>
      </c>
    </row>
    <row r="123" spans="1:34" x14ac:dyDescent="0.2">
      <c r="A123" s="17" t="s">
        <v>186</v>
      </c>
      <c r="B123" s="9" t="s">
        <v>58</v>
      </c>
      <c r="C123" s="30">
        <v>47838.294000000002</v>
      </c>
      <c r="D123" s="30"/>
      <c r="E123">
        <f t="shared" si="17"/>
        <v>23377.580374268495</v>
      </c>
      <c r="F123">
        <f t="shared" si="18"/>
        <v>23377.5</v>
      </c>
      <c r="G123">
        <f t="shared" si="29"/>
        <v>4.6835749999445397E-2</v>
      </c>
      <c r="I123">
        <f t="shared" si="32"/>
        <v>4.6835749999445397E-2</v>
      </c>
      <c r="P123">
        <f t="shared" si="20"/>
        <v>3.1642178224061485E-2</v>
      </c>
      <c r="Q123" s="3">
        <f t="shared" si="21"/>
        <v>32819.794000000002</v>
      </c>
      <c r="R123">
        <f t="shared" si="22"/>
        <v>2.3084462329374267E-4</v>
      </c>
      <c r="S123">
        <f t="shared" si="30"/>
        <v>0.1</v>
      </c>
      <c r="T123">
        <f t="shared" si="23"/>
        <v>2.3084462329374269E-5</v>
      </c>
      <c r="U123">
        <f t="shared" si="31"/>
        <v>1.5193571775383913E-2</v>
      </c>
      <c r="AC123" t="s">
        <v>44</v>
      </c>
      <c r="AD123">
        <v>7</v>
      </c>
      <c r="AF123" t="s">
        <v>49</v>
      </c>
      <c r="AH123" t="s">
        <v>48</v>
      </c>
    </row>
    <row r="124" spans="1:34" x14ac:dyDescent="0.2">
      <c r="A124" s="17" t="s">
        <v>187</v>
      </c>
      <c r="B124" s="9"/>
      <c r="C124" s="30">
        <v>48084.489000000001</v>
      </c>
      <c r="D124" s="30"/>
      <c r="E124">
        <f t="shared" si="17"/>
        <v>23800.072659165871</v>
      </c>
      <c r="F124">
        <f t="shared" si="18"/>
        <v>23800</v>
      </c>
      <c r="G124">
        <f t="shared" si="29"/>
        <v>4.2339999999967404E-2</v>
      </c>
      <c r="I124">
        <f t="shared" si="32"/>
        <v>4.2339999999967404E-2</v>
      </c>
      <c r="P124">
        <f t="shared" si="20"/>
        <v>3.3332272373742658E-2</v>
      </c>
      <c r="Q124" s="3">
        <f t="shared" si="21"/>
        <v>33065.989000000001</v>
      </c>
      <c r="R124">
        <f t="shared" si="22"/>
        <v>8.11391569882525E-5</v>
      </c>
      <c r="S124">
        <f t="shared" si="30"/>
        <v>0.1</v>
      </c>
      <c r="T124">
        <f t="shared" si="23"/>
        <v>8.113915698825251E-6</v>
      </c>
      <c r="U124">
        <f t="shared" si="31"/>
        <v>9.0077276262247458E-3</v>
      </c>
      <c r="AC124" t="s">
        <v>44</v>
      </c>
      <c r="AD124">
        <v>5</v>
      </c>
      <c r="AF124" t="s">
        <v>49</v>
      </c>
      <c r="AH124" t="s">
        <v>48</v>
      </c>
    </row>
    <row r="125" spans="1:34" x14ac:dyDescent="0.2">
      <c r="A125" s="17" t="s">
        <v>187</v>
      </c>
      <c r="B125" s="9" t="s">
        <v>58</v>
      </c>
      <c r="C125" s="30">
        <v>48089.436000000002</v>
      </c>
      <c r="D125" s="30"/>
      <c r="E125">
        <f t="shared" si="17"/>
        <v>23808.562146496595</v>
      </c>
      <c r="F125">
        <f t="shared" si="18"/>
        <v>23808.5</v>
      </c>
      <c r="G125">
        <f t="shared" si="29"/>
        <v>3.6214050000126008E-2</v>
      </c>
      <c r="I125">
        <f t="shared" si="32"/>
        <v>3.6214050000126008E-2</v>
      </c>
      <c r="P125">
        <f t="shared" si="20"/>
        <v>3.3366738999010354E-2</v>
      </c>
      <c r="Q125" s="3">
        <f t="shared" si="21"/>
        <v>33070.936000000002</v>
      </c>
      <c r="R125">
        <f t="shared" si="22"/>
        <v>8.1071799370742302E-6</v>
      </c>
      <c r="S125">
        <f t="shared" si="30"/>
        <v>0.1</v>
      </c>
      <c r="T125">
        <f t="shared" si="23"/>
        <v>8.1071799370742304E-7</v>
      </c>
      <c r="U125">
        <f t="shared" si="31"/>
        <v>2.8473110011156544E-3</v>
      </c>
      <c r="AC125" t="s">
        <v>44</v>
      </c>
      <c r="AD125">
        <v>6</v>
      </c>
      <c r="AF125" t="s">
        <v>49</v>
      </c>
      <c r="AH125" t="s">
        <v>48</v>
      </c>
    </row>
    <row r="126" spans="1:34" x14ac:dyDescent="0.2">
      <c r="A126" s="17" t="s">
        <v>187</v>
      </c>
      <c r="B126" s="9"/>
      <c r="C126" s="30">
        <v>48091.483</v>
      </c>
      <c r="D126" s="30"/>
      <c r="E126">
        <f t="shared" si="17"/>
        <v>23812.074978630411</v>
      </c>
      <c r="F126">
        <f t="shared" si="18"/>
        <v>23812</v>
      </c>
      <c r="G126">
        <f t="shared" si="29"/>
        <v>4.3691599996236619E-2</v>
      </c>
      <c r="I126">
        <f t="shared" si="32"/>
        <v>4.3691599996236619E-2</v>
      </c>
      <c r="P126">
        <f t="shared" si="20"/>
        <v>3.3380936466711697E-2</v>
      </c>
      <c r="Q126" s="3">
        <f t="shared" si="21"/>
        <v>33072.983</v>
      </c>
      <c r="R126">
        <f t="shared" si="22"/>
        <v>1.0630978241907532E-4</v>
      </c>
      <c r="S126">
        <f t="shared" si="30"/>
        <v>0.1</v>
      </c>
      <c r="T126">
        <f t="shared" si="23"/>
        <v>1.0630978241907533E-5</v>
      </c>
      <c r="U126">
        <f t="shared" si="31"/>
        <v>1.0310663529524922E-2</v>
      </c>
      <c r="AC126" t="s">
        <v>44</v>
      </c>
      <c r="AD126">
        <v>8</v>
      </c>
      <c r="AF126" t="s">
        <v>49</v>
      </c>
      <c r="AH126" t="s">
        <v>48</v>
      </c>
    </row>
    <row r="127" spans="1:34" x14ac:dyDescent="0.2">
      <c r="A127" s="17" t="s">
        <v>187</v>
      </c>
      <c r="B127" s="9"/>
      <c r="C127" s="30">
        <v>48108.387000000002</v>
      </c>
      <c r="D127" s="30"/>
      <c r="E127">
        <f t="shared" si="17"/>
        <v>23841.083730164381</v>
      </c>
      <c r="F127">
        <f t="shared" si="18"/>
        <v>23841</v>
      </c>
      <c r="G127">
        <f t="shared" si="29"/>
        <v>4.8791299996082671E-2</v>
      </c>
      <c r="I127">
        <f t="shared" si="32"/>
        <v>4.8791299996082671E-2</v>
      </c>
      <c r="P127">
        <f t="shared" si="20"/>
        <v>3.3498692187947376E-2</v>
      </c>
      <c r="Q127" s="3">
        <f t="shared" si="21"/>
        <v>33089.887000000002</v>
      </c>
      <c r="R127">
        <f t="shared" si="22"/>
        <v>2.3386385357344059E-4</v>
      </c>
      <c r="S127">
        <f t="shared" si="30"/>
        <v>0.1</v>
      </c>
      <c r="T127">
        <f t="shared" si="23"/>
        <v>2.338638535734406E-5</v>
      </c>
      <c r="U127">
        <f t="shared" si="31"/>
        <v>1.5292607808135295E-2</v>
      </c>
      <c r="AC127" t="s">
        <v>44</v>
      </c>
      <c r="AD127">
        <v>7</v>
      </c>
      <c r="AF127" t="s">
        <v>49</v>
      </c>
      <c r="AH127" t="s">
        <v>48</v>
      </c>
    </row>
    <row r="128" spans="1:34" x14ac:dyDescent="0.2">
      <c r="A128" s="17" t="s">
        <v>187</v>
      </c>
      <c r="B128" s="9"/>
      <c r="C128" s="30">
        <v>48115.37</v>
      </c>
      <c r="D128" s="30"/>
      <c r="E128">
        <f t="shared" si="17"/>
        <v>23853.067172660933</v>
      </c>
      <c r="F128">
        <f t="shared" si="18"/>
        <v>23853</v>
      </c>
      <c r="G128">
        <f t="shared" si="29"/>
        <v>3.9142900001024827E-2</v>
      </c>
      <c r="I128">
        <f t="shared" si="32"/>
        <v>3.9142900001024827E-2</v>
      </c>
      <c r="P128">
        <f t="shared" si="20"/>
        <v>3.3547481105656154E-2</v>
      </c>
      <c r="Q128" s="3">
        <f t="shared" si="21"/>
        <v>33096.870000000003</v>
      </c>
      <c r="R128">
        <f t="shared" si="22"/>
        <v>3.1308712614648781E-5</v>
      </c>
      <c r="S128">
        <f t="shared" si="30"/>
        <v>0.1</v>
      </c>
      <c r="T128">
        <f t="shared" si="23"/>
        <v>3.1308712614648781E-6</v>
      </c>
      <c r="U128">
        <f t="shared" si="31"/>
        <v>5.5954188953686729E-3</v>
      </c>
      <c r="AC128" t="s">
        <v>44</v>
      </c>
      <c r="AD128">
        <v>6</v>
      </c>
      <c r="AF128" t="s">
        <v>49</v>
      </c>
      <c r="AH128" t="s">
        <v>48</v>
      </c>
    </row>
    <row r="129" spans="1:34" x14ac:dyDescent="0.2">
      <c r="A129" s="17" t="s">
        <v>187</v>
      </c>
      <c r="B129" s="100"/>
      <c r="C129" s="101">
        <v>48175.377999999997</v>
      </c>
      <c r="D129" s="101"/>
      <c r="E129">
        <f t="shared" si="17"/>
        <v>23956.046181300913</v>
      </c>
      <c r="F129">
        <f t="shared" si="18"/>
        <v>23956</v>
      </c>
      <c r="G129">
        <f t="shared" si="29"/>
        <v>2.6910799992037937E-2</v>
      </c>
      <c r="I129">
        <f t="shared" si="32"/>
        <v>2.6910799992037937E-2</v>
      </c>
      <c r="P129">
        <f t="shared" si="20"/>
        <v>3.3967755239813005E-2</v>
      </c>
      <c r="Q129" s="3">
        <f t="shared" si="21"/>
        <v>33156.877999999997</v>
      </c>
      <c r="R129">
        <f t="shared" si="22"/>
        <v>4.9800617369100074E-5</v>
      </c>
      <c r="S129">
        <f t="shared" si="30"/>
        <v>0.1</v>
      </c>
      <c r="T129">
        <f t="shared" si="23"/>
        <v>4.9800617369100074E-6</v>
      </c>
      <c r="U129">
        <f t="shared" si="31"/>
        <v>-7.056955247775068E-3</v>
      </c>
      <c r="AC129" t="s">
        <v>44</v>
      </c>
      <c r="AD129">
        <v>9</v>
      </c>
      <c r="AF129" t="s">
        <v>49</v>
      </c>
      <c r="AH129" t="s">
        <v>48</v>
      </c>
    </row>
    <row r="130" spans="1:34" x14ac:dyDescent="0.2">
      <c r="A130" s="17" t="s">
        <v>187</v>
      </c>
      <c r="B130" s="100"/>
      <c r="C130" s="101">
        <v>48189.377999999997</v>
      </c>
      <c r="D130" s="101"/>
      <c r="E130">
        <f t="shared" si="17"/>
        <v>23980.071413285979</v>
      </c>
      <c r="F130">
        <f t="shared" si="18"/>
        <v>23980</v>
      </c>
      <c r="G130">
        <f t="shared" si="29"/>
        <v>4.1613999994297046E-2</v>
      </c>
      <c r="I130">
        <f t="shared" si="32"/>
        <v>4.1613999994297046E-2</v>
      </c>
      <c r="P130">
        <f t="shared" si="20"/>
        <v>3.4066069845645516E-2</v>
      </c>
      <c r="Q130" s="3">
        <f t="shared" si="21"/>
        <v>33170.877999999997</v>
      </c>
      <c r="R130">
        <f t="shared" si="22"/>
        <v>5.6971249528922705E-5</v>
      </c>
      <c r="S130">
        <f t="shared" si="30"/>
        <v>0.1</v>
      </c>
      <c r="T130">
        <f t="shared" si="23"/>
        <v>5.6971249528922712E-6</v>
      </c>
      <c r="U130">
        <f t="shared" si="31"/>
        <v>7.5479301486515299E-3</v>
      </c>
      <c r="AC130" t="s">
        <v>45</v>
      </c>
      <c r="AH130" t="s">
        <v>43</v>
      </c>
    </row>
    <row r="131" spans="1:34" x14ac:dyDescent="0.2">
      <c r="A131" s="17" t="s">
        <v>222</v>
      </c>
      <c r="B131" s="100"/>
      <c r="C131" s="101">
        <v>48254.059300000001</v>
      </c>
      <c r="D131" s="101">
        <v>5.0000000000000001E-4</v>
      </c>
      <c r="E131">
        <f t="shared" si="17"/>
        <v>24091.070215971387</v>
      </c>
      <c r="F131">
        <f t="shared" si="18"/>
        <v>24091</v>
      </c>
      <c r="G131">
        <f t="shared" si="29"/>
        <v>4.0916300000390038E-2</v>
      </c>
      <c r="I131">
        <f t="shared" si="32"/>
        <v>4.0916300000390038E-2</v>
      </c>
      <c r="P131">
        <f t="shared" si="20"/>
        <v>3.4522675810959108E-2</v>
      </c>
      <c r="Q131" s="3">
        <f t="shared" si="21"/>
        <v>33235.559300000001</v>
      </c>
      <c r="R131">
        <f t="shared" si="22"/>
        <v>4.0878430275676312E-5</v>
      </c>
      <c r="S131">
        <v>1</v>
      </c>
      <c r="T131">
        <f t="shared" si="23"/>
        <v>4.0878430275676312E-5</v>
      </c>
      <c r="U131">
        <f t="shared" si="31"/>
        <v>6.3936241894309298E-3</v>
      </c>
      <c r="W131" t="s">
        <v>223</v>
      </c>
    </row>
    <row r="132" spans="1:34" x14ac:dyDescent="0.2">
      <c r="A132" s="17" t="s">
        <v>42</v>
      </c>
      <c r="B132" s="100"/>
      <c r="C132" s="101">
        <v>48439.946000000004</v>
      </c>
      <c r="D132" s="101"/>
      <c r="E132">
        <f t="shared" si="17"/>
        <v>24410.068151002703</v>
      </c>
      <c r="F132">
        <f t="shared" si="18"/>
        <v>24410</v>
      </c>
      <c r="G132">
        <f t="shared" si="29"/>
        <v>3.9712999998300802E-2</v>
      </c>
      <c r="N132">
        <f>G132</f>
        <v>3.9712999998300802E-2</v>
      </c>
      <c r="P132">
        <f t="shared" si="20"/>
        <v>3.5852304384788453E-2</v>
      </c>
      <c r="Q132" s="3">
        <f t="shared" si="21"/>
        <v>33421.446000000004</v>
      </c>
      <c r="R132">
        <f t="shared" si="22"/>
        <v>1.4904970620193496E-5</v>
      </c>
      <c r="S132">
        <v>1</v>
      </c>
      <c r="T132">
        <f t="shared" si="23"/>
        <v>1.4904970620193496E-5</v>
      </c>
      <c r="U132">
        <f t="shared" si="31"/>
        <v>3.8606956135123494E-3</v>
      </c>
      <c r="AC132" t="s">
        <v>44</v>
      </c>
      <c r="AD132">
        <v>8</v>
      </c>
      <c r="AF132" t="s">
        <v>49</v>
      </c>
      <c r="AH132" t="s">
        <v>48</v>
      </c>
    </row>
    <row r="133" spans="1:34" x14ac:dyDescent="0.2">
      <c r="A133" s="17" t="s">
        <v>74</v>
      </c>
      <c r="B133" s="100"/>
      <c r="C133" s="101">
        <v>48500.542000000001</v>
      </c>
      <c r="D133" s="101"/>
      <c r="E133">
        <f t="shared" si="17"/>
        <v>24514.056219386061</v>
      </c>
      <c r="F133">
        <f t="shared" si="18"/>
        <v>24514</v>
      </c>
      <c r="G133">
        <f t="shared" si="29"/>
        <v>3.2760199996118899E-2</v>
      </c>
      <c r="N133">
        <f>G133</f>
        <v>3.2760199996118899E-2</v>
      </c>
      <c r="P133">
        <f t="shared" si="20"/>
        <v>3.6291368887762271E-2</v>
      </c>
      <c r="Q133" s="3">
        <f t="shared" si="21"/>
        <v>33482.042000000001</v>
      </c>
      <c r="R133">
        <f t="shared" si="22"/>
        <v>1.2469153741309877E-5</v>
      </c>
      <c r="S133">
        <f>S$14</f>
        <v>0.5</v>
      </c>
      <c r="T133">
        <f t="shared" si="23"/>
        <v>6.2345768706549383E-6</v>
      </c>
      <c r="U133">
        <f t="shared" si="31"/>
        <v>-3.5311688916433714E-3</v>
      </c>
    </row>
    <row r="134" spans="1:34" x14ac:dyDescent="0.2">
      <c r="A134" s="17" t="s">
        <v>188</v>
      </c>
      <c r="B134" s="100"/>
      <c r="C134" s="101">
        <v>48862.421999999999</v>
      </c>
      <c r="D134" s="101">
        <v>5.0000000000000001E-3</v>
      </c>
      <c r="E134">
        <f t="shared" si="17"/>
        <v>25135.07414444003</v>
      </c>
      <c r="F134">
        <f t="shared" si="18"/>
        <v>25135</v>
      </c>
      <c r="G134">
        <f t="shared" si="29"/>
        <v>4.3205499998293817E-2</v>
      </c>
      <c r="I134">
        <f>G134</f>
        <v>4.3205499998293817E-2</v>
      </c>
      <c r="P134">
        <f t="shared" si="20"/>
        <v>3.8970203610277421E-2</v>
      </c>
      <c r="Q134" s="3">
        <f t="shared" si="21"/>
        <v>33843.921999999999</v>
      </c>
      <c r="R134">
        <f t="shared" si="22"/>
        <v>1.7937735494344734E-5</v>
      </c>
      <c r="S134">
        <f>S$15</f>
        <v>0.1</v>
      </c>
      <c r="T134">
        <f t="shared" si="23"/>
        <v>1.7937735494344734E-6</v>
      </c>
      <c r="U134">
        <f t="shared" si="31"/>
        <v>4.2352963880163963E-3</v>
      </c>
      <c r="AC134" t="s">
        <v>44</v>
      </c>
      <c r="AD134">
        <v>8</v>
      </c>
      <c r="AF134" t="s">
        <v>49</v>
      </c>
      <c r="AH134" t="s">
        <v>48</v>
      </c>
    </row>
    <row r="135" spans="1:34" x14ac:dyDescent="0.2">
      <c r="A135" s="17" t="s">
        <v>188</v>
      </c>
      <c r="B135" s="100"/>
      <c r="C135" s="101">
        <v>48883.404000000002</v>
      </c>
      <c r="D135" s="101">
        <v>4.0000000000000001E-3</v>
      </c>
      <c r="E135">
        <f t="shared" si="17"/>
        <v>25171.081102833654</v>
      </c>
      <c r="F135">
        <f t="shared" si="18"/>
        <v>25171</v>
      </c>
      <c r="G135">
        <f t="shared" si="29"/>
        <v>4.7260300001653377E-2</v>
      </c>
      <c r="I135">
        <f>G135</f>
        <v>4.7260300001653377E-2</v>
      </c>
      <c r="P135">
        <f t="shared" si="20"/>
        <v>3.9128498737312237E-2</v>
      </c>
      <c r="Q135" s="3">
        <f t="shared" si="21"/>
        <v>33864.904000000002</v>
      </c>
      <c r="R135">
        <f t="shared" si="22"/>
        <v>6.6126191802740164E-5</v>
      </c>
      <c r="S135">
        <f>S$15</f>
        <v>0.1</v>
      </c>
      <c r="T135">
        <f t="shared" si="23"/>
        <v>6.6126191802740166E-6</v>
      </c>
      <c r="U135">
        <f t="shared" si="31"/>
        <v>8.1318012643411403E-3</v>
      </c>
      <c r="AC135" t="s">
        <v>44</v>
      </c>
      <c r="AD135">
        <v>5</v>
      </c>
      <c r="AF135" t="s">
        <v>49</v>
      </c>
      <c r="AH135" t="s">
        <v>48</v>
      </c>
    </row>
    <row r="136" spans="1:34" x14ac:dyDescent="0.2">
      <c r="A136" s="17" t="s">
        <v>188</v>
      </c>
      <c r="B136" s="100"/>
      <c r="C136" s="101">
        <v>48925.339</v>
      </c>
      <c r="D136" s="101">
        <v>7.0000000000000001E-3</v>
      </c>
      <c r="E136">
        <f t="shared" si="17"/>
        <v>25243.045253068918</v>
      </c>
      <c r="F136">
        <f t="shared" si="18"/>
        <v>25243</v>
      </c>
      <c r="G136">
        <f t="shared" si="29"/>
        <v>2.636989999882644E-2</v>
      </c>
      <c r="I136">
        <f>G136</f>
        <v>2.636989999882644E-2</v>
      </c>
      <c r="P136">
        <f t="shared" si="20"/>
        <v>3.944607541127633E-2</v>
      </c>
      <c r="Q136" s="3">
        <f t="shared" si="21"/>
        <v>33906.839</v>
      </c>
      <c r="R136">
        <f t="shared" si="22"/>
        <v>1.7098636341715903E-4</v>
      </c>
      <c r="S136">
        <f>S$15</f>
        <v>0.1</v>
      </c>
      <c r="T136">
        <f t="shared" si="23"/>
        <v>1.7098636341715904E-5</v>
      </c>
      <c r="U136">
        <f t="shared" si="31"/>
        <v>-1.3076175412449889E-2</v>
      </c>
      <c r="AC136" t="s">
        <v>44</v>
      </c>
      <c r="AH136" t="s">
        <v>43</v>
      </c>
    </row>
    <row r="137" spans="1:34" x14ac:dyDescent="0.2">
      <c r="A137" s="17" t="s">
        <v>52</v>
      </c>
      <c r="B137" s="100"/>
      <c r="C137" s="101">
        <v>49919.476000000002</v>
      </c>
      <c r="D137" s="101"/>
      <c r="E137">
        <f t="shared" si="17"/>
        <v>26949.071828064458</v>
      </c>
      <c r="F137">
        <f t="shared" si="18"/>
        <v>26949</v>
      </c>
      <c r="G137">
        <f t="shared" si="29"/>
        <v>4.1855700001178775E-2</v>
      </c>
      <c r="N137">
        <f>G137</f>
        <v>4.1855700001178775E-2</v>
      </c>
      <c r="O137">
        <f ca="1">+C$11+C$12*F137</f>
        <v>4.6752689321923696E-2</v>
      </c>
      <c r="P137">
        <f t="shared" si="20"/>
        <v>4.7355661692765422E-2</v>
      </c>
      <c r="Q137" s="3">
        <f t="shared" si="21"/>
        <v>34900.976000000002</v>
      </c>
      <c r="R137">
        <f t="shared" si="22"/>
        <v>3.0249578608920648E-5</v>
      </c>
      <c r="S137">
        <f>S$15</f>
        <v>0.1</v>
      </c>
      <c r="T137">
        <f t="shared" si="23"/>
        <v>3.0249578608920649E-6</v>
      </c>
      <c r="U137">
        <f t="shared" si="31"/>
        <v>-5.4999616915866467E-3</v>
      </c>
    </row>
    <row r="138" spans="1:34" x14ac:dyDescent="0.2">
      <c r="A138" s="17" t="s">
        <v>222</v>
      </c>
      <c r="B138" s="100"/>
      <c r="C138" s="101">
        <v>51333.464339999999</v>
      </c>
      <c r="D138" s="101">
        <v>1E-4</v>
      </c>
      <c r="E138">
        <f t="shared" si="17"/>
        <v>29375.60024897004</v>
      </c>
      <c r="F138">
        <f t="shared" si="18"/>
        <v>29375.5</v>
      </c>
      <c r="G138">
        <f t="shared" si="29"/>
        <v>5.8417150001332629E-2</v>
      </c>
      <c r="I138">
        <f>G138</f>
        <v>5.8417150001332629E-2</v>
      </c>
      <c r="P138">
        <f t="shared" si="20"/>
        <v>5.987776084922268E-2</v>
      </c>
      <c r="Q138" s="3">
        <f t="shared" si="21"/>
        <v>36314.964339999999</v>
      </c>
      <c r="R138">
        <f t="shared" si="22"/>
        <v>2.1333840489740933E-6</v>
      </c>
      <c r="S138">
        <v>1</v>
      </c>
      <c r="T138">
        <f t="shared" si="23"/>
        <v>2.1333840489740933E-6</v>
      </c>
      <c r="U138">
        <f t="shared" si="31"/>
        <v>-1.4606108478900509E-3</v>
      </c>
    </row>
    <row r="139" spans="1:34" x14ac:dyDescent="0.2">
      <c r="A139" s="17" t="s">
        <v>222</v>
      </c>
      <c r="B139" s="100"/>
      <c r="C139" s="101">
        <v>51391.444349999998</v>
      </c>
      <c r="D139" s="101">
        <v>1E-4</v>
      </c>
      <c r="E139">
        <f t="shared" si="17"/>
        <v>29475.099048309072</v>
      </c>
      <c r="F139">
        <f t="shared" si="18"/>
        <v>29475</v>
      </c>
      <c r="G139">
        <f t="shared" si="29"/>
        <v>5.7717499999853317E-2</v>
      </c>
      <c r="I139">
        <f>G139</f>
        <v>5.7717499999853317E-2</v>
      </c>
      <c r="P139">
        <f t="shared" si="20"/>
        <v>6.0423119789118601E-2</v>
      </c>
      <c r="Q139" s="3">
        <f t="shared" si="21"/>
        <v>36372.944349999998</v>
      </c>
      <c r="R139">
        <f t="shared" si="22"/>
        <v>7.3203784440639226E-6</v>
      </c>
      <c r="S139">
        <v>1</v>
      </c>
      <c r="T139">
        <f t="shared" si="23"/>
        <v>7.3203784440639226E-6</v>
      </c>
      <c r="U139">
        <f t="shared" si="31"/>
        <v>-2.7056197892652845E-3</v>
      </c>
    </row>
    <row r="140" spans="1:34" x14ac:dyDescent="0.2">
      <c r="A140" s="17" t="s">
        <v>40</v>
      </c>
      <c r="B140" s="100"/>
      <c r="C140" s="101">
        <v>51393.487500000003</v>
      </c>
      <c r="D140" s="101">
        <v>8.9999999999999998E-4</v>
      </c>
      <c r="E140">
        <f t="shared" si="17"/>
        <v>29478.605273504101</v>
      </c>
      <c r="F140">
        <f t="shared" si="18"/>
        <v>29478.5</v>
      </c>
      <c r="G140">
        <f t="shared" si="29"/>
        <v>6.134504999499768E-2</v>
      </c>
      <c r="J140">
        <f>G140</f>
        <v>6.134504999499768E-2</v>
      </c>
      <c r="O140">
        <f ca="1">+C$11+C$12*F140</f>
        <v>6.1982879639265187E-2</v>
      </c>
      <c r="P140">
        <f t="shared" si="20"/>
        <v>6.0442349000431356E-2</v>
      </c>
      <c r="Q140" s="3">
        <f t="shared" si="21"/>
        <v>36374.987500000003</v>
      </c>
      <c r="R140">
        <f t="shared" si="22"/>
        <v>8.1486908559103133E-7</v>
      </c>
      <c r="S140">
        <f>S$13</f>
        <v>1</v>
      </c>
      <c r="T140">
        <f t="shared" si="23"/>
        <v>8.1486908559103133E-7</v>
      </c>
      <c r="U140">
        <f t="shared" si="31"/>
        <v>9.0270099456632447E-4</v>
      </c>
    </row>
    <row r="141" spans="1:34" x14ac:dyDescent="0.2">
      <c r="A141" s="17" t="s">
        <v>222</v>
      </c>
      <c r="B141" s="100"/>
      <c r="C141" s="101">
        <v>51394.36</v>
      </c>
      <c r="D141" s="101">
        <v>5.0000000000000001E-4</v>
      </c>
      <c r="E141">
        <f t="shared" si="17"/>
        <v>29480.102560283165</v>
      </c>
      <c r="F141">
        <f t="shared" si="18"/>
        <v>29480</v>
      </c>
      <c r="G141">
        <f t="shared" si="29"/>
        <v>5.9763999997812789E-2</v>
      </c>
      <c r="I141">
        <f>G141</f>
        <v>5.9763999997812789E-2</v>
      </c>
      <c r="P141">
        <f t="shared" si="20"/>
        <v>6.0450591042402052E-2</v>
      </c>
      <c r="Q141" s="3">
        <f t="shared" si="21"/>
        <v>36375.86</v>
      </c>
      <c r="R141">
        <f t="shared" si="22"/>
        <v>4.7140726251017549E-7</v>
      </c>
      <c r="S141">
        <v>1</v>
      </c>
      <c r="T141">
        <f t="shared" si="23"/>
        <v>4.7140726251017549E-7</v>
      </c>
      <c r="U141">
        <f t="shared" si="31"/>
        <v>-6.8659104458926312E-4</v>
      </c>
    </row>
    <row r="142" spans="1:34" x14ac:dyDescent="0.2">
      <c r="A142" s="17" t="s">
        <v>222</v>
      </c>
      <c r="B142" s="100"/>
      <c r="C142" s="101">
        <v>51680.480450000003</v>
      </c>
      <c r="D142" s="101">
        <v>1E-4</v>
      </c>
      <c r="E142">
        <f t="shared" si="17"/>
        <v>29971.110430777557</v>
      </c>
      <c r="F142">
        <f t="shared" si="18"/>
        <v>29971</v>
      </c>
      <c r="G142">
        <f t="shared" si="29"/>
        <v>6.4350300002843142E-2</v>
      </c>
      <c r="I142">
        <f>G142</f>
        <v>6.4350300002843142E-2</v>
      </c>
      <c r="P142">
        <f t="shared" si="20"/>
        <v>6.3179161730500866E-2</v>
      </c>
      <c r="Q142" s="3">
        <f t="shared" si="21"/>
        <v>36661.980450000003</v>
      </c>
      <c r="R142">
        <f t="shared" si="22"/>
        <v>1.3715648529448508E-6</v>
      </c>
      <c r="S142">
        <v>1</v>
      </c>
      <c r="T142">
        <f t="shared" si="23"/>
        <v>1.3715648529448508E-6</v>
      </c>
      <c r="U142">
        <f t="shared" si="31"/>
        <v>1.1711382723422759E-3</v>
      </c>
    </row>
    <row r="143" spans="1:34" x14ac:dyDescent="0.2">
      <c r="A143" s="17" t="s">
        <v>222</v>
      </c>
      <c r="B143" s="100"/>
      <c r="C143" s="101">
        <v>51738.464699999997</v>
      </c>
      <c r="D143" s="101">
        <v>1E-4</v>
      </c>
      <c r="E143">
        <f t="shared" si="17"/>
        <v>30070.616506329694</v>
      </c>
      <c r="F143">
        <f t="shared" si="18"/>
        <v>30070.5</v>
      </c>
      <c r="G143">
        <f t="shared" si="29"/>
        <v>6.7890649996115826E-2</v>
      </c>
      <c r="I143">
        <f>G143</f>
        <v>6.7890649996115826E-2</v>
      </c>
      <c r="P143">
        <f t="shared" si="20"/>
        <v>6.373955348886115E-2</v>
      </c>
      <c r="Q143" s="3">
        <f t="shared" si="21"/>
        <v>36719.964699999997</v>
      </c>
      <c r="R143">
        <f t="shared" si="22"/>
        <v>1.7231602212541968E-5</v>
      </c>
      <c r="S143">
        <v>1</v>
      </c>
      <c r="T143">
        <f t="shared" si="23"/>
        <v>1.7231602212541968E-5</v>
      </c>
      <c r="U143">
        <f t="shared" si="31"/>
        <v>4.1510965072546757E-3</v>
      </c>
    </row>
    <row r="144" spans="1:34" x14ac:dyDescent="0.2">
      <c r="A144" s="19" t="s">
        <v>38</v>
      </c>
      <c r="B144" s="100"/>
      <c r="C144" s="101">
        <v>51742.833830000003</v>
      </c>
      <c r="D144" s="101">
        <v>1.7000000000000001E-4</v>
      </c>
      <c r="E144">
        <f t="shared" si="17"/>
        <v>30078.114317888485</v>
      </c>
      <c r="F144">
        <f t="shared" si="18"/>
        <v>30078</v>
      </c>
      <c r="G144">
        <f t="shared" si="29"/>
        <v>6.6615399999136571E-2</v>
      </c>
      <c r="K144">
        <f>G144</f>
        <v>6.6615399999136571E-2</v>
      </c>
      <c r="O144">
        <f t="shared" ref="O144:O175" ca="1" si="33">+C$11+C$12*F144</f>
        <v>6.5592485923213095E-2</v>
      </c>
      <c r="P144">
        <f t="shared" si="20"/>
        <v>6.3781895874326436E-2</v>
      </c>
      <c r="Q144" s="3">
        <f t="shared" si="21"/>
        <v>36724.333830000003</v>
      </c>
      <c r="R144">
        <f t="shared" si="22"/>
        <v>8.0287456253160489E-6</v>
      </c>
      <c r="S144">
        <f>S$13</f>
        <v>1</v>
      </c>
      <c r="T144">
        <f t="shared" si="23"/>
        <v>8.0287456253160489E-6</v>
      </c>
      <c r="U144">
        <f t="shared" si="31"/>
        <v>2.833504124810135E-3</v>
      </c>
      <c r="AC144" t="s">
        <v>41</v>
      </c>
      <c r="AH144" t="s">
        <v>43</v>
      </c>
    </row>
    <row r="145" spans="1:23" x14ac:dyDescent="0.2">
      <c r="A145" s="18" t="s">
        <v>64</v>
      </c>
      <c r="B145" s="102" t="s">
        <v>58</v>
      </c>
      <c r="C145" s="103">
        <v>52471.529600000002</v>
      </c>
      <c r="D145" s="103">
        <v>2.9999999999999997E-4</v>
      </c>
      <c r="E145">
        <f t="shared" si="17"/>
        <v>31328.620383658927</v>
      </c>
      <c r="F145">
        <f t="shared" si="18"/>
        <v>31328.5</v>
      </c>
      <c r="G145">
        <f t="shared" si="29"/>
        <v>7.0150049999938346E-2</v>
      </c>
      <c r="J145">
        <f>G145</f>
        <v>7.0150049999938346E-2</v>
      </c>
      <c r="O145">
        <f t="shared" ca="1" si="33"/>
        <v>7.3121781432932631E-2</v>
      </c>
      <c r="P145">
        <f t="shared" si="20"/>
        <v>7.104134129584555E-2</v>
      </c>
      <c r="Q145" s="3">
        <f t="shared" si="21"/>
        <v>37453.029600000002</v>
      </c>
      <c r="R145">
        <f t="shared" si="22"/>
        <v>7.9440017415994286E-7</v>
      </c>
      <c r="S145">
        <f>S$13</f>
        <v>1</v>
      </c>
      <c r="T145">
        <f t="shared" si="23"/>
        <v>7.9440017415994286E-7</v>
      </c>
      <c r="U145">
        <f t="shared" si="31"/>
        <v>-8.9129129590720391E-4</v>
      </c>
    </row>
    <row r="146" spans="1:23" x14ac:dyDescent="0.2">
      <c r="A146" s="20" t="s">
        <v>77</v>
      </c>
      <c r="B146" s="104" t="s">
        <v>57</v>
      </c>
      <c r="C146" s="105">
        <v>52727.637799999997</v>
      </c>
      <c r="D146" s="105">
        <v>2.0000000000000001E-4</v>
      </c>
      <c r="E146">
        <f t="shared" si="17"/>
        <v>31768.124592107324</v>
      </c>
      <c r="F146">
        <f t="shared" si="18"/>
        <v>31768</v>
      </c>
      <c r="G146">
        <f t="shared" si="29"/>
        <v>7.2602399995957967E-2</v>
      </c>
      <c r="J146">
        <f>G146</f>
        <v>7.2602399995957967E-2</v>
      </c>
      <c r="O146">
        <f t="shared" ca="1" si="33"/>
        <v>7.5768023237428206E-2</v>
      </c>
      <c r="P146">
        <f t="shared" si="20"/>
        <v>7.3686963493387658E-2</v>
      </c>
      <c r="Q146" s="3">
        <f t="shared" si="21"/>
        <v>37709.137799999997</v>
      </c>
      <c r="R146">
        <f t="shared" si="22"/>
        <v>1.1762779799569242E-6</v>
      </c>
      <c r="S146">
        <f>S$13</f>
        <v>1</v>
      </c>
      <c r="T146">
        <f t="shared" si="23"/>
        <v>1.1762779799569242E-6</v>
      </c>
      <c r="U146">
        <f t="shared" si="31"/>
        <v>-1.0845634974296914E-3</v>
      </c>
    </row>
    <row r="147" spans="1:23" x14ac:dyDescent="0.2">
      <c r="A147" s="20" t="s">
        <v>66</v>
      </c>
      <c r="B147" s="104"/>
      <c r="C147" s="101">
        <v>52898.381300000001</v>
      </c>
      <c r="D147" s="101">
        <v>4.0000000000000002E-4</v>
      </c>
      <c r="E147">
        <f t="shared" si="17"/>
        <v>32061.135463353196</v>
      </c>
      <c r="F147">
        <f t="shared" si="18"/>
        <v>32061</v>
      </c>
      <c r="G147">
        <f t="shared" si="29"/>
        <v>7.8937299993413035E-2</v>
      </c>
      <c r="J147">
        <f>G147</f>
        <v>7.8937299993413035E-2</v>
      </c>
      <c r="O147">
        <f t="shared" ca="1" si="33"/>
        <v>7.7532184440425284E-2</v>
      </c>
      <c r="P147">
        <f t="shared" si="20"/>
        <v>7.5477937435755121E-2</v>
      </c>
      <c r="Q147" s="3">
        <f t="shared" si="21"/>
        <v>37879.881300000001</v>
      </c>
      <c r="R147">
        <f t="shared" si="22"/>
        <v>1.19671893053255E-5</v>
      </c>
      <c r="S147">
        <f>S$13</f>
        <v>1</v>
      </c>
      <c r="T147">
        <f t="shared" si="23"/>
        <v>1.19671893053255E-5</v>
      </c>
      <c r="U147">
        <f t="shared" si="31"/>
        <v>3.4593625576579135E-3</v>
      </c>
    </row>
    <row r="148" spans="1:23" x14ac:dyDescent="0.2">
      <c r="A148" s="18" t="s">
        <v>65</v>
      </c>
      <c r="B148" s="102" t="s">
        <v>57</v>
      </c>
      <c r="C148" s="103">
        <v>52914.113499999999</v>
      </c>
      <c r="D148" s="103">
        <v>1E-4</v>
      </c>
      <c r="E148">
        <f t="shared" si="17"/>
        <v>32088.133302970011</v>
      </c>
      <c r="F148">
        <f t="shared" si="18"/>
        <v>32088</v>
      </c>
      <c r="G148">
        <f t="shared" si="29"/>
        <v>7.7678399997239467E-2</v>
      </c>
      <c r="J148">
        <f>G148</f>
        <v>7.7678399997239467E-2</v>
      </c>
      <c r="O148">
        <f t="shared" ca="1" si="33"/>
        <v>7.7694752196332845E-2</v>
      </c>
      <c r="P148">
        <f t="shared" si="20"/>
        <v>7.5644072012276159E-2</v>
      </c>
      <c r="Q148" s="3">
        <f t="shared" si="21"/>
        <v>37895.613499999999</v>
      </c>
      <c r="R148">
        <f t="shared" si="22"/>
        <v>4.1384903504048726E-6</v>
      </c>
      <c r="S148">
        <f>S$13</f>
        <v>1</v>
      </c>
      <c r="T148">
        <f t="shared" si="23"/>
        <v>4.1384903504048726E-6</v>
      </c>
      <c r="U148">
        <f t="shared" si="31"/>
        <v>2.0343279849633078E-3</v>
      </c>
    </row>
    <row r="149" spans="1:23" x14ac:dyDescent="0.2">
      <c r="A149" s="38" t="s">
        <v>234</v>
      </c>
      <c r="B149" s="37" t="s">
        <v>57</v>
      </c>
      <c r="C149" s="36">
        <v>53283.5671</v>
      </c>
      <c r="D149" s="36">
        <v>2.0000000000000001E-4</v>
      </c>
      <c r="E149">
        <f t="shared" ref="E149:E212" si="34">(C149-C$7)/C$8</f>
        <v>32722.148192092707</v>
      </c>
      <c r="F149">
        <f t="shared" ref="F149:F212" si="35">+ROUND(2*E149,0)/2</f>
        <v>32722</v>
      </c>
      <c r="G149">
        <f t="shared" si="29"/>
        <v>8.6354599996411707E-2</v>
      </c>
      <c r="N149">
        <f>G149</f>
        <v>8.6354599996411707E-2</v>
      </c>
      <c r="O149">
        <f t="shared" ca="1" si="33"/>
        <v>8.1512083946162661E-2</v>
      </c>
      <c r="P149">
        <f t="shared" ref="P149:P212" si="36">+D$11+D$12*F149+D$13*F149^2</f>
        <v>7.9598319379427004E-2</v>
      </c>
      <c r="Q149" s="3">
        <f t="shared" ref="Q149:Q212" si="37">C149-15018.5</f>
        <v>38265.0671</v>
      </c>
      <c r="R149">
        <f t="shared" ref="R149:R212" si="38">+(P149-G149)^2</f>
        <v>4.5647327775443199E-5</v>
      </c>
      <c r="S149">
        <v>1</v>
      </c>
      <c r="T149">
        <f t="shared" ref="T149:T212" si="39">S149*R149</f>
        <v>4.5647327775443199E-5</v>
      </c>
      <c r="U149">
        <f t="shared" si="31"/>
        <v>6.7562806169847028E-3</v>
      </c>
      <c r="V149">
        <f t="shared" ref="V149:V180" si="40">W$3+W$4*(F149-30000)+W$5*SIN(RADIANS(W$6*(F149-30000)+W$7))</f>
        <v>6.4438001630238674E-3</v>
      </c>
      <c r="W149">
        <f t="shared" ref="W149:W180" si="41">+(U149-V149)^2</f>
        <v>9.7644034107569811E-8</v>
      </c>
    </row>
    <row r="150" spans="1:23" x14ac:dyDescent="0.2">
      <c r="A150" s="106" t="s">
        <v>81</v>
      </c>
      <c r="B150" s="100" t="s">
        <v>58</v>
      </c>
      <c r="C150" s="101">
        <v>53517.523500000003</v>
      </c>
      <c r="D150" s="101">
        <v>2.9999999999999997E-4</v>
      </c>
      <c r="E150">
        <f t="shared" si="34"/>
        <v>33123.637962406348</v>
      </c>
      <c r="F150">
        <f t="shared" si="35"/>
        <v>33123.5</v>
      </c>
      <c r="G150">
        <f t="shared" si="29"/>
        <v>8.0393550000735559E-2</v>
      </c>
      <c r="J150">
        <f t="shared" ref="J150:J155" si="42">G150</f>
        <v>8.0393550000735559E-2</v>
      </c>
      <c r="O150">
        <f t="shared" ca="1" si="33"/>
        <v>8.3929526686788325E-2</v>
      </c>
      <c r="P150">
        <f t="shared" si="36"/>
        <v>8.2155208279203709E-2</v>
      </c>
      <c r="Q150" s="3">
        <f t="shared" si="37"/>
        <v>38499.023500000003</v>
      </c>
      <c r="R150">
        <f t="shared" si="38"/>
        <v>3.1034398900953682E-6</v>
      </c>
      <c r="S150">
        <f>S$13</f>
        <v>1</v>
      </c>
      <c r="T150">
        <f t="shared" si="39"/>
        <v>3.1034398900953682E-6</v>
      </c>
      <c r="U150">
        <f t="shared" si="31"/>
        <v>-1.7616582784681506E-3</v>
      </c>
      <c r="V150">
        <f t="shared" si="40"/>
        <v>9.9644499844763076E-4</v>
      </c>
      <c r="W150">
        <f t="shared" si="41"/>
        <v>7.6071336861335728E-6</v>
      </c>
    </row>
    <row r="151" spans="1:23" x14ac:dyDescent="0.2">
      <c r="A151" s="20" t="s">
        <v>76</v>
      </c>
      <c r="B151" s="104" t="s">
        <v>57</v>
      </c>
      <c r="C151" s="105">
        <v>53520.438900000001</v>
      </c>
      <c r="D151" s="105">
        <v>1E-4</v>
      </c>
      <c r="E151">
        <f t="shared" si="34"/>
        <v>33128.641045358432</v>
      </c>
      <c r="F151">
        <f t="shared" si="35"/>
        <v>33128.5</v>
      </c>
      <c r="G151">
        <f t="shared" ref="G151:G182" si="43">C151-(C$7+C$8*F151)</f>
        <v>8.2190049994096626E-2</v>
      </c>
      <c r="J151">
        <f t="shared" si="42"/>
        <v>8.2190049994096626E-2</v>
      </c>
      <c r="O151">
        <f t="shared" ca="1" si="33"/>
        <v>8.3959631826771214E-2</v>
      </c>
      <c r="P151">
        <f t="shared" si="36"/>
        <v>8.2187307815646635E-2</v>
      </c>
      <c r="Q151" s="3">
        <f t="shared" si="37"/>
        <v>38501.938900000001</v>
      </c>
      <c r="R151">
        <f t="shared" si="38"/>
        <v>7.5195426515945906E-12</v>
      </c>
      <c r="S151">
        <f>S$13</f>
        <v>1</v>
      </c>
      <c r="T151">
        <f t="shared" si="39"/>
        <v>7.5195426515945906E-12</v>
      </c>
      <c r="U151">
        <f t="shared" ref="U151:U182" si="44">+(G151-P151)</f>
        <v>2.7421784499909174E-6</v>
      </c>
      <c r="V151">
        <f t="shared" si="40"/>
        <v>9.2763393951187235E-4</v>
      </c>
      <c r="W151">
        <f t="shared" si="41"/>
        <v>8.5542476968014835E-7</v>
      </c>
    </row>
    <row r="152" spans="1:23" x14ac:dyDescent="0.2">
      <c r="A152" s="18" t="s">
        <v>221</v>
      </c>
      <c r="B152" s="107" t="s">
        <v>57</v>
      </c>
      <c r="C152" s="18">
        <v>53547.54</v>
      </c>
      <c r="D152" s="18">
        <v>4.0000000000000001E-3</v>
      </c>
      <c r="E152">
        <f t="shared" si="34"/>
        <v>33175.148917826322</v>
      </c>
      <c r="F152">
        <f t="shared" si="35"/>
        <v>33175</v>
      </c>
      <c r="G152">
        <f t="shared" si="43"/>
        <v>8.6777500000607688E-2</v>
      </c>
      <c r="J152">
        <f t="shared" si="42"/>
        <v>8.6777500000607688E-2</v>
      </c>
      <c r="O152">
        <f t="shared" ca="1" si="33"/>
        <v>8.4239609628612044E-2</v>
      </c>
      <c r="P152">
        <f t="shared" si="36"/>
        <v>8.248613728916486E-2</v>
      </c>
      <c r="Q152" s="3">
        <f t="shared" si="37"/>
        <v>38529.040000000001</v>
      </c>
      <c r="R152">
        <f t="shared" si="38"/>
        <v>1.8415793921161942E-5</v>
      </c>
      <c r="S152">
        <v>1</v>
      </c>
      <c r="T152">
        <f t="shared" si="39"/>
        <v>1.8415793921161942E-5</v>
      </c>
      <c r="U152">
        <f t="shared" si="44"/>
        <v>4.2913627114428282E-3</v>
      </c>
      <c r="V152">
        <f t="shared" si="40"/>
        <v>3.0605606436398666E-4</v>
      </c>
      <c r="W152">
        <f t="shared" si="41"/>
        <v>1.5882669071250793E-5</v>
      </c>
    </row>
    <row r="153" spans="1:23" x14ac:dyDescent="0.2">
      <c r="A153" s="18" t="s">
        <v>82</v>
      </c>
      <c r="B153" s="102" t="s">
        <v>57</v>
      </c>
      <c r="C153" s="108">
        <v>53550.447999999997</v>
      </c>
      <c r="D153" s="103">
        <v>1E-4</v>
      </c>
      <c r="E153">
        <f t="shared" si="34"/>
        <v>33180.139301727213</v>
      </c>
      <c r="F153">
        <f t="shared" si="35"/>
        <v>33180</v>
      </c>
      <c r="G153">
        <f t="shared" si="43"/>
        <v>8.1173999999009538E-2</v>
      </c>
      <c r="J153">
        <f t="shared" si="42"/>
        <v>8.1173999999009538E-2</v>
      </c>
      <c r="O153">
        <f t="shared" ca="1" si="33"/>
        <v>8.4269714768594933E-2</v>
      </c>
      <c r="P153">
        <f t="shared" si="36"/>
        <v>8.2518302155629095E-2</v>
      </c>
      <c r="Q153" s="3">
        <f t="shared" si="37"/>
        <v>38531.947999999997</v>
      </c>
      <c r="R153">
        <f t="shared" si="38"/>
        <v>1.8071482882919899E-6</v>
      </c>
      <c r="S153">
        <f>S$13</f>
        <v>1</v>
      </c>
      <c r="T153">
        <f t="shared" si="39"/>
        <v>1.8071482882919899E-6</v>
      </c>
      <c r="U153">
        <f t="shared" si="44"/>
        <v>-1.3443021566195562E-3</v>
      </c>
      <c r="V153">
        <f t="shared" si="40"/>
        <v>2.4144022949427199E-4</v>
      </c>
      <c r="W153">
        <f t="shared" si="41"/>
        <v>2.5145789151179776E-6</v>
      </c>
    </row>
    <row r="154" spans="1:23" x14ac:dyDescent="0.2">
      <c r="A154" s="106" t="s">
        <v>81</v>
      </c>
      <c r="B154" s="109"/>
      <c r="C154" s="101">
        <v>53578.419900000001</v>
      </c>
      <c r="D154" s="101">
        <v>2.3E-3</v>
      </c>
      <c r="E154">
        <f t="shared" si="34"/>
        <v>33228.141543624581</v>
      </c>
      <c r="F154">
        <f t="shared" si="35"/>
        <v>33228</v>
      </c>
      <c r="G154">
        <f t="shared" si="43"/>
        <v>8.2480399993073661E-2</v>
      </c>
      <c r="J154">
        <f t="shared" si="42"/>
        <v>8.2480399993073661E-2</v>
      </c>
      <c r="O154">
        <f t="shared" ca="1" si="33"/>
        <v>8.4558724112430622E-2</v>
      </c>
      <c r="P154">
        <f t="shared" si="36"/>
        <v>8.2827407591305427E-2</v>
      </c>
      <c r="Q154" s="3">
        <f t="shared" si="37"/>
        <v>38559.919900000001</v>
      </c>
      <c r="R154">
        <f t="shared" si="38"/>
        <v>1.2041427323057877E-7</v>
      </c>
      <c r="S154">
        <f>S$13</f>
        <v>1</v>
      </c>
      <c r="T154">
        <f t="shared" si="39"/>
        <v>1.2041427323057877E-7</v>
      </c>
      <c r="U154">
        <f t="shared" si="44"/>
        <v>-3.4700759823176608E-4</v>
      </c>
      <c r="V154">
        <f t="shared" si="40"/>
        <v>-3.5281664674466145E-4</v>
      </c>
      <c r="W154">
        <f t="shared" si="41"/>
        <v>3.3745044625171942E-11</v>
      </c>
    </row>
    <row r="155" spans="1:23" x14ac:dyDescent="0.2">
      <c r="A155" s="18" t="s">
        <v>82</v>
      </c>
      <c r="B155" s="102" t="s">
        <v>58</v>
      </c>
      <c r="C155" s="103">
        <v>53584.537499999999</v>
      </c>
      <c r="D155" s="103">
        <v>1E-4</v>
      </c>
      <c r="E155">
        <f t="shared" si="34"/>
        <v>33238.639883566851</v>
      </c>
      <c r="F155">
        <f t="shared" si="35"/>
        <v>33238.5</v>
      </c>
      <c r="G155">
        <f t="shared" si="43"/>
        <v>8.1513049997738563E-2</v>
      </c>
      <c r="J155">
        <f t="shared" si="42"/>
        <v>8.1513049997738563E-2</v>
      </c>
      <c r="O155">
        <f t="shared" ca="1" si="33"/>
        <v>8.4621944906394686E-2</v>
      </c>
      <c r="P155">
        <f t="shared" si="36"/>
        <v>8.2895102325681133E-2</v>
      </c>
      <c r="Q155" s="3">
        <f t="shared" si="37"/>
        <v>38566.037499999999</v>
      </c>
      <c r="R155">
        <f t="shared" si="38"/>
        <v>1.9100686371714786E-6</v>
      </c>
      <c r="S155">
        <f>S$13</f>
        <v>1</v>
      </c>
      <c r="T155">
        <f t="shared" si="39"/>
        <v>1.9100686371714786E-6</v>
      </c>
      <c r="U155">
        <f t="shared" si="44"/>
        <v>-1.3820523279425706E-3</v>
      </c>
      <c r="V155">
        <f t="shared" si="40"/>
        <v>-4.759137845388086E-4</v>
      </c>
      <c r="W155">
        <f t="shared" si="41"/>
        <v>8.2108705984189149E-7</v>
      </c>
    </row>
    <row r="156" spans="1:23" x14ac:dyDescent="0.2">
      <c r="A156" s="101" t="s">
        <v>87</v>
      </c>
      <c r="B156" s="100" t="s">
        <v>58</v>
      </c>
      <c r="C156" s="101">
        <v>53584.538289999997</v>
      </c>
      <c r="D156" s="101" t="s">
        <v>88</v>
      </c>
      <c r="E156">
        <f t="shared" si="34"/>
        <v>33238.641239276374</v>
      </c>
      <c r="F156">
        <f t="shared" si="35"/>
        <v>33238.5</v>
      </c>
      <c r="G156">
        <f t="shared" si="43"/>
        <v>8.2303049995971378E-2</v>
      </c>
      <c r="N156">
        <f>G156</f>
        <v>8.2303049995971378E-2</v>
      </c>
      <c r="O156">
        <f t="shared" ca="1" si="33"/>
        <v>8.4621944906394686E-2</v>
      </c>
      <c r="P156">
        <f t="shared" si="36"/>
        <v>8.2895102325681133E-2</v>
      </c>
      <c r="Q156" s="3">
        <f t="shared" si="37"/>
        <v>38566.038289999997</v>
      </c>
      <c r="R156">
        <f t="shared" si="38"/>
        <v>3.5052596111474868E-7</v>
      </c>
      <c r="S156">
        <v>0.5</v>
      </c>
      <c r="T156">
        <f t="shared" si="39"/>
        <v>1.7526298055737434E-7</v>
      </c>
      <c r="U156">
        <f t="shared" si="44"/>
        <v>-5.9205232970975519E-4</v>
      </c>
      <c r="V156">
        <f t="shared" si="40"/>
        <v>-4.759137845388086E-4</v>
      </c>
      <c r="W156">
        <f t="shared" si="41"/>
        <v>1.3488161674424001E-8</v>
      </c>
    </row>
    <row r="157" spans="1:23" x14ac:dyDescent="0.2">
      <c r="A157" s="106" t="s">
        <v>81</v>
      </c>
      <c r="B157" s="109"/>
      <c r="C157" s="101">
        <v>53613.3802</v>
      </c>
      <c r="D157" s="101">
        <v>1.6999999999999999E-3</v>
      </c>
      <c r="E157">
        <f t="shared" si="34"/>
        <v>33288.13649489369</v>
      </c>
      <c r="F157">
        <f t="shared" si="35"/>
        <v>33288</v>
      </c>
      <c r="G157">
        <f t="shared" si="43"/>
        <v>7.953839999390766E-2</v>
      </c>
      <c r="J157">
        <f t="shared" ref="J157:J165" si="45">G157</f>
        <v>7.953839999390766E-2</v>
      </c>
      <c r="O157">
        <f t="shared" ca="1" si="33"/>
        <v>8.4919985792225233E-2</v>
      </c>
      <c r="P157">
        <f t="shared" si="36"/>
        <v>8.3214611402479516E-2</v>
      </c>
      <c r="Q157" s="3">
        <f t="shared" si="37"/>
        <v>38594.8802</v>
      </c>
      <c r="R157">
        <f t="shared" si="38"/>
        <v>1.3514530320513867E-5</v>
      </c>
      <c r="S157">
        <f t="shared" ref="S157:S165" si="46">S$13</f>
        <v>1</v>
      </c>
      <c r="T157">
        <f t="shared" si="39"/>
        <v>1.3514530320513867E-5</v>
      </c>
      <c r="U157">
        <f t="shared" si="44"/>
        <v>-3.6762114085718556E-3</v>
      </c>
      <c r="V157">
        <f t="shared" si="40"/>
        <v>-1.018183905296358E-3</v>
      </c>
      <c r="W157">
        <f t="shared" si="41"/>
        <v>7.0651102081689747E-6</v>
      </c>
    </row>
    <row r="158" spans="1:23" x14ac:dyDescent="0.2">
      <c r="A158" s="32" t="s">
        <v>82</v>
      </c>
      <c r="B158" s="33" t="s">
        <v>57</v>
      </c>
      <c r="C158" s="34">
        <v>53617.460500000001</v>
      </c>
      <c r="D158" s="34">
        <v>1E-4</v>
      </c>
      <c r="E158">
        <f t="shared" si="34"/>
        <v>33295.138648755739</v>
      </c>
      <c r="F158">
        <f t="shared" si="35"/>
        <v>33295</v>
      </c>
      <c r="G158">
        <f t="shared" si="43"/>
        <v>8.0793499997525942E-2</v>
      </c>
      <c r="J158">
        <f t="shared" si="45"/>
        <v>8.0793499997525942E-2</v>
      </c>
      <c r="O158">
        <f t="shared" ca="1" si="33"/>
        <v>8.4962132988201267E-2</v>
      </c>
      <c r="P158">
        <f t="shared" si="36"/>
        <v>8.3259844675168268E-2</v>
      </c>
      <c r="Q158" s="3">
        <f t="shared" si="37"/>
        <v>38598.960500000001</v>
      </c>
      <c r="R158">
        <f t="shared" si="38"/>
        <v>6.0828560689346315E-6</v>
      </c>
      <c r="S158">
        <f t="shared" si="46"/>
        <v>1</v>
      </c>
      <c r="T158">
        <f t="shared" si="39"/>
        <v>6.0828560689346315E-6</v>
      </c>
      <c r="U158">
        <f t="shared" si="44"/>
        <v>-2.4663446776423265E-3</v>
      </c>
      <c r="V158">
        <f t="shared" si="40"/>
        <v>-1.0894398754827559E-3</v>
      </c>
      <c r="W158">
        <f t="shared" si="41"/>
        <v>1.8958668342100861E-6</v>
      </c>
    </row>
    <row r="159" spans="1:23" x14ac:dyDescent="0.2">
      <c r="A159" s="32" t="s">
        <v>82</v>
      </c>
      <c r="B159" s="33" t="s">
        <v>57</v>
      </c>
      <c r="C159" s="34">
        <v>53620.374000000003</v>
      </c>
      <c r="D159" s="34">
        <v>1E-4</v>
      </c>
      <c r="E159">
        <f t="shared" si="34"/>
        <v>33300.138471140635</v>
      </c>
      <c r="F159">
        <f t="shared" si="35"/>
        <v>33300</v>
      </c>
      <c r="G159">
        <f t="shared" si="43"/>
        <v>8.0690000002505258E-2</v>
      </c>
      <c r="J159">
        <f t="shared" si="45"/>
        <v>8.0690000002505258E-2</v>
      </c>
      <c r="O159">
        <f t="shared" ca="1" si="33"/>
        <v>8.4992238128184155E-2</v>
      </c>
      <c r="P159">
        <f t="shared" si="36"/>
        <v>8.3292161766924833E-2</v>
      </c>
      <c r="Q159" s="3">
        <f t="shared" si="37"/>
        <v>38601.874000000003</v>
      </c>
      <c r="R159">
        <f t="shared" si="38"/>
        <v>6.7712458482071952E-6</v>
      </c>
      <c r="S159">
        <f t="shared" si="46"/>
        <v>1</v>
      </c>
      <c r="T159">
        <f t="shared" si="39"/>
        <v>6.7712458482071952E-6</v>
      </c>
      <c r="U159">
        <f t="shared" si="44"/>
        <v>-2.6021617644195749E-3</v>
      </c>
      <c r="V159">
        <f t="shared" si="40"/>
        <v>-1.1394653819234452E-3</v>
      </c>
      <c r="W159">
        <f t="shared" si="41"/>
        <v>2.1394807073672642E-6</v>
      </c>
    </row>
    <row r="160" spans="1:23" x14ac:dyDescent="0.2">
      <c r="A160" s="32" t="s">
        <v>82</v>
      </c>
      <c r="B160" s="33" t="s">
        <v>57</v>
      </c>
      <c r="C160" s="34">
        <v>53651.258399999999</v>
      </c>
      <c r="D160" s="34">
        <v>1E-4</v>
      </c>
      <c r="E160">
        <f t="shared" si="34"/>
        <v>33353.138819334883</v>
      </c>
      <c r="F160">
        <f t="shared" si="35"/>
        <v>33353</v>
      </c>
      <c r="G160">
        <f t="shared" si="43"/>
        <v>8.0892899997706991E-2</v>
      </c>
      <c r="J160">
        <f t="shared" si="45"/>
        <v>8.0892899997706991E-2</v>
      </c>
      <c r="O160">
        <f t="shared" ca="1" si="33"/>
        <v>8.5311352612002733E-2</v>
      </c>
      <c r="P160">
        <f t="shared" si="36"/>
        <v>8.363511289000175E-2</v>
      </c>
      <c r="Q160" s="3">
        <f t="shared" si="37"/>
        <v>38632.758399999999</v>
      </c>
      <c r="R160">
        <f t="shared" si="38"/>
        <v>7.5197315466675916E-6</v>
      </c>
      <c r="S160">
        <f t="shared" si="46"/>
        <v>1</v>
      </c>
      <c r="T160">
        <f t="shared" si="39"/>
        <v>7.5197315466675916E-6</v>
      </c>
      <c r="U160">
        <f t="shared" si="44"/>
        <v>-2.7422128922947597E-3</v>
      </c>
      <c r="V160">
        <f t="shared" si="40"/>
        <v>-1.6227020144606173E-3</v>
      </c>
      <c r="W160">
        <f t="shared" si="41"/>
        <v>1.2533046055889721E-6</v>
      </c>
    </row>
    <row r="161" spans="1:23" x14ac:dyDescent="0.2">
      <c r="A161" s="32" t="s">
        <v>82</v>
      </c>
      <c r="B161" s="33" t="s">
        <v>58</v>
      </c>
      <c r="C161" s="34">
        <v>53653.299700000003</v>
      </c>
      <c r="D161" s="34">
        <v>1E-4</v>
      </c>
      <c r="E161">
        <f t="shared" si="34"/>
        <v>33356.641869767111</v>
      </c>
      <c r="F161">
        <f t="shared" si="35"/>
        <v>33356.5</v>
      </c>
      <c r="G161">
        <f t="shared" si="43"/>
        <v>8.2670449999568518E-2</v>
      </c>
      <c r="J161">
        <f t="shared" si="45"/>
        <v>8.2670449999568518E-2</v>
      </c>
      <c r="O161">
        <f t="shared" ca="1" si="33"/>
        <v>8.5332426209990764E-2</v>
      </c>
      <c r="P161">
        <f t="shared" si="36"/>
        <v>8.3657785691136272E-2</v>
      </c>
      <c r="Q161" s="3">
        <f t="shared" si="37"/>
        <v>38634.799700000003</v>
      </c>
      <c r="R161">
        <f t="shared" si="38"/>
        <v>9.7483176784357378E-7</v>
      </c>
      <c r="S161">
        <f t="shared" si="46"/>
        <v>1</v>
      </c>
      <c r="T161">
        <f t="shared" si="39"/>
        <v>9.7483176784357378E-7</v>
      </c>
      <c r="U161">
        <f t="shared" si="44"/>
        <v>-9.8733569156775336E-4</v>
      </c>
      <c r="V161">
        <f t="shared" si="40"/>
        <v>-1.651452077351236E-3</v>
      </c>
      <c r="W161">
        <f t="shared" si="41"/>
        <v>4.410505738661155E-7</v>
      </c>
    </row>
    <row r="162" spans="1:23" x14ac:dyDescent="0.2">
      <c r="A162" s="28" t="s">
        <v>81</v>
      </c>
      <c r="B162" s="29"/>
      <c r="C162" s="30">
        <v>53655.337699999996</v>
      </c>
      <c r="D162" s="30">
        <v>2.0000000000000001E-4</v>
      </c>
      <c r="E162">
        <f t="shared" si="34"/>
        <v>33360.139257108924</v>
      </c>
      <c r="F162">
        <f t="shared" si="35"/>
        <v>33360</v>
      </c>
      <c r="G162">
        <f t="shared" si="43"/>
        <v>8.1147999990207609E-2</v>
      </c>
      <c r="J162">
        <f t="shared" si="45"/>
        <v>8.1147999990207609E-2</v>
      </c>
      <c r="O162">
        <f t="shared" ca="1" si="33"/>
        <v>8.5353499807978794E-2</v>
      </c>
      <c r="P162">
        <f t="shared" si="36"/>
        <v>8.3680461600203843E-2</v>
      </c>
      <c r="Q162" s="3">
        <f t="shared" si="37"/>
        <v>38636.837699999996</v>
      </c>
      <c r="R162">
        <f t="shared" si="38"/>
        <v>6.413361806104717E-6</v>
      </c>
      <c r="S162">
        <f t="shared" si="46"/>
        <v>1</v>
      </c>
      <c r="T162">
        <f t="shared" si="39"/>
        <v>6.413361806104717E-6</v>
      </c>
      <c r="U162">
        <f t="shared" si="44"/>
        <v>-2.5324616099962338E-3</v>
      </c>
      <c r="V162">
        <f t="shared" si="40"/>
        <v>-1.6797949814333214E-3</v>
      </c>
      <c r="W162">
        <f t="shared" si="41"/>
        <v>7.2704037946484366E-7</v>
      </c>
    </row>
    <row r="163" spans="1:23" x14ac:dyDescent="0.2">
      <c r="A163" s="28" t="s">
        <v>81</v>
      </c>
      <c r="B163" s="9" t="s">
        <v>58</v>
      </c>
      <c r="C163" s="30">
        <v>53661.459900000002</v>
      </c>
      <c r="D163" s="30">
        <v>1.6000000000000001E-3</v>
      </c>
      <c r="E163">
        <f t="shared" si="34"/>
        <v>33370.645491056006</v>
      </c>
      <c r="F163">
        <f t="shared" si="35"/>
        <v>33370.5</v>
      </c>
      <c r="G163">
        <f t="shared" si="43"/>
        <v>8.4780649995082058E-2</v>
      </c>
      <c r="J163">
        <f t="shared" si="45"/>
        <v>8.4780649995082058E-2</v>
      </c>
      <c r="O163">
        <f t="shared" ca="1" si="33"/>
        <v>8.541672060194283E-2</v>
      </c>
      <c r="P163">
        <f t="shared" si="36"/>
        <v>8.3748507975004882E-2</v>
      </c>
      <c r="Q163" s="3">
        <f t="shared" si="37"/>
        <v>38642.959900000002</v>
      </c>
      <c r="R163">
        <f t="shared" si="38"/>
        <v>1.0653171496089932E-6</v>
      </c>
      <c r="S163">
        <f t="shared" si="46"/>
        <v>1</v>
      </c>
      <c r="T163">
        <f t="shared" si="39"/>
        <v>1.0653171496089932E-6</v>
      </c>
      <c r="U163">
        <f t="shared" si="44"/>
        <v>1.0321420200771758E-3</v>
      </c>
      <c r="V163">
        <f t="shared" si="40"/>
        <v>-1.762355728753291E-3</v>
      </c>
      <c r="W163">
        <f t="shared" si="41"/>
        <v>7.809217668218547E-6</v>
      </c>
    </row>
    <row r="164" spans="1:23" x14ac:dyDescent="0.2">
      <c r="A164" s="32" t="s">
        <v>82</v>
      </c>
      <c r="B164" s="33" t="s">
        <v>58</v>
      </c>
      <c r="C164" s="34">
        <v>53900.375800000002</v>
      </c>
      <c r="D164" s="34">
        <v>1E-4</v>
      </c>
      <c r="E164">
        <f t="shared" si="34"/>
        <v>33780.646199800351</v>
      </c>
      <c r="F164">
        <f t="shared" si="35"/>
        <v>33780.5</v>
      </c>
      <c r="G164">
        <f t="shared" si="43"/>
        <v>8.5193650003930088E-2</v>
      </c>
      <c r="J164">
        <f t="shared" si="45"/>
        <v>8.5193650003930088E-2</v>
      </c>
      <c r="O164">
        <f t="shared" ca="1" si="33"/>
        <v>8.7885342080539414E-2</v>
      </c>
      <c r="P164">
        <f t="shared" si="36"/>
        <v>8.6427427230413925E-2</v>
      </c>
      <c r="Q164" s="3">
        <f t="shared" si="37"/>
        <v>38881.875800000002</v>
      </c>
      <c r="R164">
        <f t="shared" si="38"/>
        <v>1.5222062445901492E-6</v>
      </c>
      <c r="S164">
        <f t="shared" si="46"/>
        <v>1</v>
      </c>
      <c r="T164">
        <f t="shared" si="39"/>
        <v>1.5222062445901492E-6</v>
      </c>
      <c r="U164">
        <f t="shared" si="44"/>
        <v>-1.233777226483837E-3</v>
      </c>
      <c r="V164">
        <f t="shared" si="40"/>
        <v>-1.7659136295720542E-3</v>
      </c>
      <c r="W164">
        <f t="shared" si="41"/>
        <v>2.8316915149166557E-7</v>
      </c>
    </row>
    <row r="165" spans="1:23" x14ac:dyDescent="0.2">
      <c r="A165" s="32" t="s">
        <v>82</v>
      </c>
      <c r="B165" s="33" t="s">
        <v>57</v>
      </c>
      <c r="C165" s="34">
        <v>53920.479599999999</v>
      </c>
      <c r="D165" s="34">
        <v>1E-4</v>
      </c>
      <c r="E165">
        <f t="shared" si="34"/>
        <v>33815.1460897133</v>
      </c>
      <c r="F165">
        <f t="shared" si="35"/>
        <v>33815</v>
      </c>
      <c r="G165">
        <f t="shared" si="43"/>
        <v>8.5129499995673541E-2</v>
      </c>
      <c r="J165">
        <f t="shared" si="45"/>
        <v>8.5129499995673541E-2</v>
      </c>
      <c r="O165">
        <f t="shared" ca="1" si="33"/>
        <v>8.8093067546421322E-2</v>
      </c>
      <c r="P165">
        <f t="shared" si="36"/>
        <v>8.6654793828927892E-2</v>
      </c>
      <c r="Q165" s="3">
        <f t="shared" si="37"/>
        <v>38901.979599999999</v>
      </c>
      <c r="R165">
        <f t="shared" si="38"/>
        <v>2.3265212777637532E-6</v>
      </c>
      <c r="S165">
        <f t="shared" si="46"/>
        <v>1</v>
      </c>
      <c r="T165">
        <f t="shared" si="39"/>
        <v>2.3265212777637532E-6</v>
      </c>
      <c r="U165">
        <f t="shared" si="44"/>
        <v>-1.5252938332543514E-3</v>
      </c>
      <c r="V165">
        <f t="shared" si="40"/>
        <v>-1.4895705097100922E-3</v>
      </c>
      <c r="W165">
        <f t="shared" si="41"/>
        <v>1.2761558450478225E-9</v>
      </c>
    </row>
    <row r="166" spans="1:23" x14ac:dyDescent="0.2">
      <c r="A166" s="90" t="s">
        <v>87</v>
      </c>
      <c r="B166" s="91" t="s">
        <v>58</v>
      </c>
      <c r="C166" s="90">
        <v>53922.520109999998</v>
      </c>
      <c r="D166" s="90" t="s">
        <v>88</v>
      </c>
      <c r="E166">
        <f t="shared" si="34"/>
        <v>33818.647784435998</v>
      </c>
      <c r="F166">
        <f t="shared" si="35"/>
        <v>33818.5</v>
      </c>
      <c r="G166">
        <f t="shared" si="43"/>
        <v>8.6117049999302253E-2</v>
      </c>
      <c r="N166">
        <f>G166</f>
        <v>8.6117049999302253E-2</v>
      </c>
      <c r="O166">
        <f t="shared" ca="1" si="33"/>
        <v>8.8114141144409325E-2</v>
      </c>
      <c r="P166">
        <f t="shared" si="36"/>
        <v>8.6677876877225293E-2</v>
      </c>
      <c r="Q166" s="3">
        <f t="shared" si="37"/>
        <v>38904.020109999998</v>
      </c>
      <c r="R166">
        <f t="shared" si="38"/>
        <v>3.1452678700090462E-7</v>
      </c>
      <c r="S166">
        <v>0.5</v>
      </c>
      <c r="T166">
        <f t="shared" si="39"/>
        <v>1.5726339350045231E-7</v>
      </c>
      <c r="U166">
        <f t="shared" si="44"/>
        <v>-5.608268779230402E-4</v>
      </c>
      <c r="V166">
        <f t="shared" si="40"/>
        <v>-1.4595614957614391E-3</v>
      </c>
      <c r="W166">
        <f t="shared" si="41"/>
        <v>8.0772391330113296E-7</v>
      </c>
    </row>
    <row r="167" spans="1:23" x14ac:dyDescent="0.2">
      <c r="A167" s="32" t="s">
        <v>82</v>
      </c>
      <c r="B167" s="92" t="s">
        <v>57</v>
      </c>
      <c r="C167" s="93">
        <v>53927.471400000002</v>
      </c>
      <c r="D167" s="93">
        <v>1E-4</v>
      </c>
      <c r="E167">
        <f t="shared" si="34"/>
        <v>33827.14463378425</v>
      </c>
      <c r="F167">
        <f t="shared" si="35"/>
        <v>33827</v>
      </c>
      <c r="G167">
        <f t="shared" si="43"/>
        <v>8.4281099996587727E-2</v>
      </c>
      <c r="J167">
        <f>G167</f>
        <v>8.4281099996587727E-2</v>
      </c>
      <c r="O167">
        <f t="shared" ca="1" si="33"/>
        <v>8.8165319882380244E-2</v>
      </c>
      <c r="P167">
        <f t="shared" si="36"/>
        <v>8.673394864795457E-2</v>
      </c>
      <c r="Q167" s="3">
        <f t="shared" si="37"/>
        <v>38908.971400000002</v>
      </c>
      <c r="R167">
        <f t="shared" si="38"/>
        <v>6.01646650651214E-6</v>
      </c>
      <c r="S167">
        <f>S$13</f>
        <v>1</v>
      </c>
      <c r="T167">
        <f t="shared" si="39"/>
        <v>6.01646650651214E-6</v>
      </c>
      <c r="U167">
        <f t="shared" si="44"/>
        <v>-2.4528486513668429E-3</v>
      </c>
      <c r="V167">
        <f t="shared" si="40"/>
        <v>-1.3852270661020255E-3</v>
      </c>
      <c r="W167">
        <f t="shared" si="41"/>
        <v>1.1398158493233619E-6</v>
      </c>
    </row>
    <row r="168" spans="1:23" x14ac:dyDescent="0.2">
      <c r="A168" s="35" t="s">
        <v>83</v>
      </c>
      <c r="B168" s="91" t="s">
        <v>58</v>
      </c>
      <c r="C168" s="90">
        <v>53932.425199999998</v>
      </c>
      <c r="D168" s="90">
        <v>8.0000000000000004E-4</v>
      </c>
      <c r="E168">
        <f t="shared" si="34"/>
        <v>33835.645790513357</v>
      </c>
      <c r="F168">
        <f t="shared" si="35"/>
        <v>33835.5</v>
      </c>
      <c r="G168">
        <f t="shared" si="43"/>
        <v>8.4955149999586865E-2</v>
      </c>
      <c r="J168">
        <f>G168</f>
        <v>8.4955149999586865E-2</v>
      </c>
      <c r="O168">
        <f t="shared" ca="1" si="33"/>
        <v>8.8216498620351136E-2</v>
      </c>
      <c r="P168">
        <f t="shared" si="36"/>
        <v>8.6790038749146134E-2</v>
      </c>
      <c r="Q168" s="3">
        <f t="shared" si="37"/>
        <v>38913.925199999998</v>
      </c>
      <c r="R168">
        <f t="shared" si="38"/>
        <v>3.3668167232591763E-6</v>
      </c>
      <c r="S168">
        <f>S$13</f>
        <v>1</v>
      </c>
      <c r="T168">
        <f t="shared" si="39"/>
        <v>3.3668167232591763E-6</v>
      </c>
      <c r="U168">
        <f t="shared" si="44"/>
        <v>-1.8348887495592686E-3</v>
      </c>
      <c r="V168">
        <f t="shared" si="40"/>
        <v>-1.3088690428238966E-3</v>
      </c>
      <c r="W168">
        <f t="shared" si="41"/>
        <v>2.7669673187396678E-7</v>
      </c>
    </row>
    <row r="169" spans="1:23" x14ac:dyDescent="0.2">
      <c r="A169" s="32" t="s">
        <v>82</v>
      </c>
      <c r="B169" s="92" t="s">
        <v>57</v>
      </c>
      <c r="C169" s="93">
        <v>53941.458599999998</v>
      </c>
      <c r="D169" s="93">
        <v>2.0000000000000001E-4</v>
      </c>
      <c r="E169">
        <f t="shared" si="34"/>
        <v>33851.147899842916</v>
      </c>
      <c r="F169">
        <f t="shared" si="35"/>
        <v>33851</v>
      </c>
      <c r="G169">
        <f t="shared" si="43"/>
        <v>8.6184299994783942E-2</v>
      </c>
      <c r="J169">
        <f>G169</f>
        <v>8.6184299994783942E-2</v>
      </c>
      <c r="O169">
        <f t="shared" ca="1" si="33"/>
        <v>8.8309824554298089E-2</v>
      </c>
      <c r="P169">
        <f t="shared" si="36"/>
        <v>8.6892367888218427E-2</v>
      </c>
      <c r="Q169" s="3">
        <f t="shared" si="37"/>
        <v>38922.958599999998</v>
      </c>
      <c r="R169">
        <f t="shared" si="38"/>
        <v>5.013601417127504E-7</v>
      </c>
      <c r="S169">
        <f>S$13</f>
        <v>1</v>
      </c>
      <c r="T169">
        <f t="shared" si="39"/>
        <v>5.013601417127504E-7</v>
      </c>
      <c r="U169">
        <f t="shared" si="44"/>
        <v>-7.0806789343448584E-4</v>
      </c>
      <c r="V169">
        <f t="shared" si="40"/>
        <v>-1.164578462404425E-3</v>
      </c>
      <c r="W169">
        <f t="shared" si="41"/>
        <v>2.0840189958125753E-7</v>
      </c>
    </row>
    <row r="170" spans="1:23" x14ac:dyDescent="0.2">
      <c r="A170" s="35" t="s">
        <v>83</v>
      </c>
      <c r="B170" s="91" t="s">
        <v>58</v>
      </c>
      <c r="C170" s="90">
        <v>53992.448600000003</v>
      </c>
      <c r="D170" s="90">
        <v>8.9999999999999998E-4</v>
      </c>
      <c r="E170">
        <f t="shared" si="34"/>
        <v>33938.651226908536</v>
      </c>
      <c r="F170">
        <f t="shared" si="35"/>
        <v>33938.5</v>
      </c>
      <c r="G170">
        <f t="shared" si="43"/>
        <v>8.8123050001740921E-2</v>
      </c>
      <c r="J170">
        <f>G170</f>
        <v>8.8123050001740921E-2</v>
      </c>
      <c r="O170">
        <f t="shared" ca="1" si="33"/>
        <v>8.8836664503998575E-2</v>
      </c>
      <c r="P170">
        <f t="shared" si="36"/>
        <v>8.7471175658354092E-2</v>
      </c>
      <c r="Q170" s="3">
        <f t="shared" si="37"/>
        <v>38973.948600000003</v>
      </c>
      <c r="R170">
        <f t="shared" si="38"/>
        <v>4.2494015956601022E-7</v>
      </c>
      <c r="S170">
        <f>S$13</f>
        <v>1</v>
      </c>
      <c r="T170">
        <f t="shared" si="39"/>
        <v>4.2494015956601022E-7</v>
      </c>
      <c r="U170">
        <f t="shared" si="44"/>
        <v>6.5187434338682959E-4</v>
      </c>
      <c r="V170">
        <f t="shared" si="40"/>
        <v>-2.4204869074875195E-4</v>
      </c>
      <c r="W170">
        <f t="shared" si="41"/>
        <v>7.9909839095816408E-7</v>
      </c>
    </row>
    <row r="171" spans="1:23" x14ac:dyDescent="0.2">
      <c r="A171" s="90" t="s">
        <v>87</v>
      </c>
      <c r="B171" s="91" t="s">
        <v>58</v>
      </c>
      <c r="C171" s="90">
        <v>54005.267760000002</v>
      </c>
      <c r="D171" s="90" t="s">
        <v>88</v>
      </c>
      <c r="E171">
        <f t="shared" si="34"/>
        <v>33960.650033540936</v>
      </c>
      <c r="F171">
        <f t="shared" si="35"/>
        <v>33960.5</v>
      </c>
      <c r="G171">
        <f t="shared" si="43"/>
        <v>8.7427649996243417E-2</v>
      </c>
      <c r="N171">
        <f>G171</f>
        <v>8.7427649996243417E-2</v>
      </c>
      <c r="O171">
        <f t="shared" ca="1" si="33"/>
        <v>8.8969127119923275E-2</v>
      </c>
      <c r="P171">
        <f t="shared" si="36"/>
        <v>8.7617010061405459E-2</v>
      </c>
      <c r="Q171" s="3">
        <f t="shared" si="37"/>
        <v>38986.767760000002</v>
      </c>
      <c r="R171">
        <f t="shared" si="38"/>
        <v>3.5857234278172777E-8</v>
      </c>
      <c r="S171">
        <v>0.5</v>
      </c>
      <c r="T171">
        <f t="shared" si="39"/>
        <v>1.7928617139086388E-8</v>
      </c>
      <c r="U171">
        <f t="shared" si="44"/>
        <v>-1.8936006516204196E-4</v>
      </c>
      <c r="V171">
        <f t="shared" si="40"/>
        <v>1.4151318137639937E-5</v>
      </c>
      <c r="W171">
        <f t="shared" si="41"/>
        <v>4.1416883132550041E-8</v>
      </c>
    </row>
    <row r="172" spans="1:23" x14ac:dyDescent="0.2">
      <c r="A172" s="114" t="s">
        <v>254</v>
      </c>
      <c r="B172" s="115" t="s">
        <v>57</v>
      </c>
      <c r="C172" s="36">
        <v>54199.609400000001</v>
      </c>
      <c r="D172" s="116">
        <v>2.0000000000000001E-4</v>
      </c>
      <c r="E172">
        <f t="shared" si="34"/>
        <v>34294.157389637949</v>
      </c>
      <c r="F172">
        <f t="shared" si="35"/>
        <v>34294</v>
      </c>
      <c r="G172">
        <f t="shared" si="43"/>
        <v>9.1714199996204115E-2</v>
      </c>
      <c r="J172">
        <f>G172</f>
        <v>9.1714199996204115E-2</v>
      </c>
      <c r="O172">
        <f t="shared" ca="1" si="33"/>
        <v>9.0977139956781694E-2</v>
      </c>
      <c r="P172">
        <f t="shared" si="36"/>
        <v>8.9842766798677393E-2</v>
      </c>
      <c r="Q172" s="3">
        <f t="shared" si="37"/>
        <v>39181.109400000001</v>
      </c>
      <c r="R172">
        <f t="shared" si="38"/>
        <v>3.5022622128050943E-6</v>
      </c>
      <c r="S172">
        <v>1</v>
      </c>
      <c r="T172">
        <f t="shared" si="39"/>
        <v>3.5022622128050943E-6</v>
      </c>
      <c r="U172">
        <f t="shared" si="44"/>
        <v>1.8714331975267229E-3</v>
      </c>
      <c r="V172">
        <f t="shared" si="40"/>
        <v>4.1728836511643729E-3</v>
      </c>
      <c r="W172">
        <f t="shared" si="41"/>
        <v>5.2966741905489453E-6</v>
      </c>
    </row>
    <row r="173" spans="1:23" x14ac:dyDescent="0.2">
      <c r="A173" s="23" t="s">
        <v>239</v>
      </c>
      <c r="B173" s="9"/>
      <c r="C173" s="101">
        <v>54260.2143</v>
      </c>
      <c r="D173" s="101">
        <v>2.0000000000000001E-4</v>
      </c>
      <c r="E173">
        <f t="shared" si="34"/>
        <v>34398.160731204502</v>
      </c>
      <c r="F173">
        <f t="shared" si="35"/>
        <v>34398</v>
      </c>
      <c r="G173">
        <f t="shared" si="43"/>
        <v>9.3661400002019946E-2</v>
      </c>
      <c r="N173">
        <f t="shared" ref="N173:N178" si="47">G173</f>
        <v>9.3661400002019946E-2</v>
      </c>
      <c r="O173">
        <f t="shared" ca="1" si="33"/>
        <v>9.1603326868425705E-2</v>
      </c>
      <c r="P173">
        <f t="shared" si="36"/>
        <v>9.0542627731845723E-2</v>
      </c>
      <c r="Q173" s="3">
        <f t="shared" si="37"/>
        <v>39241.7143</v>
      </c>
      <c r="R173">
        <f t="shared" si="38"/>
        <v>9.7267404732076706E-6</v>
      </c>
      <c r="S173">
        <v>1</v>
      </c>
      <c r="T173">
        <f t="shared" si="39"/>
        <v>9.7267404732076706E-6</v>
      </c>
      <c r="U173">
        <f t="shared" si="44"/>
        <v>3.1187722701742221E-3</v>
      </c>
      <c r="V173">
        <f t="shared" si="40"/>
        <v>5.2019391227115675E-3</v>
      </c>
      <c r="W173">
        <f t="shared" si="41"/>
        <v>4.3395841355103506E-6</v>
      </c>
    </row>
    <row r="174" spans="1:23" x14ac:dyDescent="0.2">
      <c r="A174" s="90" t="s">
        <v>87</v>
      </c>
      <c r="B174" s="91" t="s">
        <v>58</v>
      </c>
      <c r="C174" s="101">
        <v>54260.506050000004</v>
      </c>
      <c r="D174" s="101">
        <v>4.0000000000000002E-4</v>
      </c>
      <c r="E174">
        <f t="shared" si="34"/>
        <v>34398.66139987819</v>
      </c>
      <c r="F174">
        <f t="shared" si="35"/>
        <v>34398.5</v>
      </c>
      <c r="G174">
        <f t="shared" si="43"/>
        <v>9.4051050000416581E-2</v>
      </c>
      <c r="N174">
        <f t="shared" si="47"/>
        <v>9.4051050000416581E-2</v>
      </c>
      <c r="O174">
        <f t="shared" ca="1" si="33"/>
        <v>9.1606337382423991E-2</v>
      </c>
      <c r="P174">
        <f t="shared" si="36"/>
        <v>9.0545999076013503E-2</v>
      </c>
      <c r="Q174" s="3">
        <f t="shared" si="37"/>
        <v>39242.006050000004</v>
      </c>
      <c r="R174">
        <f t="shared" si="38"/>
        <v>1.2285381982658869E-5</v>
      </c>
      <c r="S174">
        <v>1</v>
      </c>
      <c r="T174">
        <f t="shared" si="39"/>
        <v>1.2285381982658869E-5</v>
      </c>
      <c r="U174">
        <f t="shared" si="44"/>
        <v>3.5050509244030775E-3</v>
      </c>
      <c r="V174">
        <f t="shared" si="40"/>
        <v>5.2062049061514393E-3</v>
      </c>
      <c r="W174">
        <f t="shared" si="41"/>
        <v>2.8939248696183055E-6</v>
      </c>
    </row>
    <row r="175" spans="1:23" x14ac:dyDescent="0.2">
      <c r="A175" s="90" t="s">
        <v>87</v>
      </c>
      <c r="B175" s="91" t="s">
        <v>58</v>
      </c>
      <c r="C175" s="101">
        <v>54260.507729999998</v>
      </c>
      <c r="D175" s="101">
        <v>5.9999999999999995E-4</v>
      </c>
      <c r="E175">
        <f t="shared" si="34"/>
        <v>34398.664282906022</v>
      </c>
      <c r="F175">
        <f t="shared" si="35"/>
        <v>34398.5</v>
      </c>
      <c r="G175">
        <f t="shared" si="43"/>
        <v>9.5731049994355999E-2</v>
      </c>
      <c r="N175">
        <f t="shared" si="47"/>
        <v>9.5731049994355999E-2</v>
      </c>
      <c r="O175">
        <f t="shared" ca="1" si="33"/>
        <v>9.1606337382423991E-2</v>
      </c>
      <c r="P175">
        <f t="shared" si="36"/>
        <v>9.0545999076013503E-2</v>
      </c>
      <c r="Q175" s="3">
        <f t="shared" si="37"/>
        <v>39242.007729999998</v>
      </c>
      <c r="R175">
        <f t="shared" si="38"/>
        <v>2.6884753025804359E-5</v>
      </c>
      <c r="S175">
        <v>1</v>
      </c>
      <c r="T175">
        <f t="shared" si="39"/>
        <v>2.6884753025804359E-5</v>
      </c>
      <c r="U175">
        <f t="shared" si="44"/>
        <v>5.1850509183424959E-3</v>
      </c>
      <c r="V175">
        <f t="shared" si="40"/>
        <v>5.2062049061514393E-3</v>
      </c>
      <c r="W175">
        <f t="shared" si="41"/>
        <v>4.4749120022092882E-10</v>
      </c>
    </row>
    <row r="176" spans="1:23" x14ac:dyDescent="0.2">
      <c r="A176" s="90" t="s">
        <v>87</v>
      </c>
      <c r="B176" s="91" t="s">
        <v>58</v>
      </c>
      <c r="C176" s="101">
        <v>54260.508739999997</v>
      </c>
      <c r="D176" s="101">
        <v>4.0000000000000002E-4</v>
      </c>
      <c r="E176">
        <f t="shared" si="34"/>
        <v>34398.666016154901</v>
      </c>
      <c r="F176">
        <f t="shared" si="35"/>
        <v>34398.5</v>
      </c>
      <c r="G176">
        <f t="shared" si="43"/>
        <v>9.6741049994307104E-2</v>
      </c>
      <c r="N176">
        <f t="shared" si="47"/>
        <v>9.6741049994307104E-2</v>
      </c>
      <c r="O176">
        <f t="shared" ref="O176:O207" ca="1" si="48">+C$11+C$12*F176</f>
        <v>9.1606337382423991E-2</v>
      </c>
      <c r="P176">
        <f t="shared" si="36"/>
        <v>9.0545999076013503E-2</v>
      </c>
      <c r="Q176" s="3">
        <f t="shared" si="37"/>
        <v>39242.008739999997</v>
      </c>
      <c r="R176">
        <f t="shared" si="38"/>
        <v>3.8378655880250397E-5</v>
      </c>
      <c r="S176">
        <v>1</v>
      </c>
      <c r="T176">
        <f t="shared" si="39"/>
        <v>3.8378655880250397E-5</v>
      </c>
      <c r="U176">
        <f t="shared" si="44"/>
        <v>6.1950509182936014E-3</v>
      </c>
      <c r="V176">
        <f t="shared" si="40"/>
        <v>5.2062049061514393E-3</v>
      </c>
      <c r="W176">
        <f t="shared" si="41"/>
        <v>9.7781643572945693E-7</v>
      </c>
    </row>
    <row r="177" spans="1:23" x14ac:dyDescent="0.2">
      <c r="A177" s="90" t="s">
        <v>89</v>
      </c>
      <c r="B177" s="91" t="s">
        <v>58</v>
      </c>
      <c r="C177" s="101">
        <v>54375.30689</v>
      </c>
      <c r="D177" s="101">
        <v>2.9999999999999997E-4</v>
      </c>
      <c r="E177">
        <f t="shared" si="34"/>
        <v>34595.669743669649</v>
      </c>
      <c r="F177">
        <f t="shared" si="35"/>
        <v>34595.5</v>
      </c>
      <c r="G177">
        <f t="shared" si="43"/>
        <v>9.8913150002772454E-2</v>
      </c>
      <c r="N177">
        <f t="shared" si="47"/>
        <v>9.8913150002772454E-2</v>
      </c>
      <c r="O177">
        <f t="shared" ca="1" si="48"/>
        <v>9.2792479897749663E-2</v>
      </c>
      <c r="P177">
        <f t="shared" si="36"/>
        <v>9.1879244266089427E-2</v>
      </c>
      <c r="Q177" s="3">
        <f t="shared" si="37"/>
        <v>39356.80689</v>
      </c>
      <c r="R177">
        <f t="shared" si="38"/>
        <v>4.9475829912542398E-5</v>
      </c>
      <c r="S177">
        <v>1</v>
      </c>
      <c r="T177">
        <f t="shared" si="39"/>
        <v>4.9475829912542398E-5</v>
      </c>
      <c r="U177">
        <f t="shared" si="44"/>
        <v>7.0339057366830271E-3</v>
      </c>
      <c r="V177">
        <f t="shared" si="40"/>
        <v>6.2441520431625493E-3</v>
      </c>
      <c r="W177">
        <f t="shared" si="41"/>
        <v>6.2371089642923679E-7</v>
      </c>
    </row>
    <row r="178" spans="1:23" x14ac:dyDescent="0.2">
      <c r="A178" s="90" t="s">
        <v>89</v>
      </c>
      <c r="B178" s="91" t="s">
        <v>58</v>
      </c>
      <c r="C178" s="101">
        <v>54375.307489999999</v>
      </c>
      <c r="D178" s="101">
        <v>2.9999999999999997E-4</v>
      </c>
      <c r="E178">
        <f t="shared" si="34"/>
        <v>34595.670773322447</v>
      </c>
      <c r="F178">
        <f t="shared" si="35"/>
        <v>34595.5</v>
      </c>
      <c r="G178">
        <f t="shared" si="43"/>
        <v>9.9513150002167094E-2</v>
      </c>
      <c r="N178">
        <f t="shared" si="47"/>
        <v>9.9513150002167094E-2</v>
      </c>
      <c r="O178">
        <f t="shared" ca="1" si="48"/>
        <v>9.2792479897749663E-2</v>
      </c>
      <c r="P178">
        <f t="shared" si="36"/>
        <v>9.1879244266089427E-2</v>
      </c>
      <c r="Q178" s="3">
        <f t="shared" si="37"/>
        <v>39356.807489999999</v>
      </c>
      <c r="R178">
        <f t="shared" si="38"/>
        <v>5.827651678731951E-5</v>
      </c>
      <c r="S178">
        <v>1</v>
      </c>
      <c r="T178">
        <f t="shared" si="39"/>
        <v>5.827651678731951E-5</v>
      </c>
      <c r="U178">
        <f t="shared" si="44"/>
        <v>7.6339057360776674E-3</v>
      </c>
      <c r="V178">
        <f t="shared" si="40"/>
        <v>6.2441520431625493E-3</v>
      </c>
      <c r="W178">
        <f t="shared" si="41"/>
        <v>1.9314153269712086E-6</v>
      </c>
    </row>
    <row r="179" spans="1:23" x14ac:dyDescent="0.2">
      <c r="A179" s="90" t="s">
        <v>85</v>
      </c>
      <c r="B179" s="91" t="s">
        <v>58</v>
      </c>
      <c r="C179" s="101">
        <v>54382.300999999999</v>
      </c>
      <c r="D179" s="101">
        <v>2.0000000000000001E-4</v>
      </c>
      <c r="E179">
        <f t="shared" si="34"/>
        <v>34607.672251903867</v>
      </c>
      <c r="F179">
        <f t="shared" si="35"/>
        <v>34607.5</v>
      </c>
      <c r="G179">
        <f t="shared" si="43"/>
        <v>0.10037474999990081</v>
      </c>
      <c r="J179">
        <f>G179</f>
        <v>0.10037474999990081</v>
      </c>
      <c r="O179">
        <f t="shared" ca="1" si="48"/>
        <v>9.2864732233708586E-2</v>
      </c>
      <c r="P179">
        <f t="shared" si="36"/>
        <v>9.1960775321929672E-2</v>
      </c>
      <c r="Q179" s="3">
        <f t="shared" si="37"/>
        <v>39363.800999999999</v>
      </c>
      <c r="R179">
        <f t="shared" si="38"/>
        <v>7.0794969881539583E-5</v>
      </c>
      <c r="S179">
        <v>1</v>
      </c>
      <c r="T179">
        <f t="shared" si="39"/>
        <v>7.0794969881539583E-5</v>
      </c>
      <c r="U179">
        <f t="shared" si="44"/>
        <v>8.4139746779711422E-3</v>
      </c>
      <c r="V179">
        <f t="shared" si="40"/>
        <v>6.2616974862690364E-3</v>
      </c>
      <c r="W179">
        <f t="shared" si="41"/>
        <v>4.6322971099211027E-6</v>
      </c>
    </row>
    <row r="180" spans="1:23" x14ac:dyDescent="0.2">
      <c r="A180" s="90" t="s">
        <v>89</v>
      </c>
      <c r="B180" s="91" t="s">
        <v>58</v>
      </c>
      <c r="C180" s="101">
        <v>54612.47365</v>
      </c>
      <c r="D180" s="101">
        <v>8.9999999999999998E-4</v>
      </c>
      <c r="E180">
        <f t="shared" si="34"/>
        <v>35002.668774251535</v>
      </c>
      <c r="F180">
        <f t="shared" si="35"/>
        <v>35002.5</v>
      </c>
      <c r="G180">
        <f t="shared" si="43"/>
        <v>9.8348250001436099E-2</v>
      </c>
      <c r="N180">
        <f>G180</f>
        <v>9.8348250001436099E-2</v>
      </c>
      <c r="O180">
        <f t="shared" ca="1" si="48"/>
        <v>9.5243038292356502E-2</v>
      </c>
      <c r="P180">
        <f t="shared" si="36"/>
        <v>9.4664899659275215E-2</v>
      </c>
      <c r="Q180" s="3">
        <f t="shared" si="37"/>
        <v>39593.97365</v>
      </c>
      <c r="R180">
        <f t="shared" si="38"/>
        <v>1.3567069743096708E-5</v>
      </c>
      <c r="S180">
        <v>1</v>
      </c>
      <c r="T180">
        <f t="shared" si="39"/>
        <v>1.3567069743096708E-5</v>
      </c>
      <c r="U180">
        <f t="shared" si="44"/>
        <v>3.6833503421608849E-3</v>
      </c>
      <c r="V180">
        <f t="shared" si="40"/>
        <v>3.8652604538364989E-3</v>
      </c>
      <c r="W180">
        <f t="shared" si="41"/>
        <v>3.3091288729834373E-8</v>
      </c>
    </row>
    <row r="181" spans="1:23" x14ac:dyDescent="0.2">
      <c r="A181" s="90" t="s">
        <v>89</v>
      </c>
      <c r="B181" s="91" t="s">
        <v>58</v>
      </c>
      <c r="C181" s="101">
        <v>54612.474150000002</v>
      </c>
      <c r="D181" s="101">
        <v>2.9999999999999997E-4</v>
      </c>
      <c r="E181">
        <f t="shared" si="34"/>
        <v>35002.669632295539</v>
      </c>
      <c r="F181">
        <f t="shared" si="35"/>
        <v>35002.5</v>
      </c>
      <c r="G181">
        <f t="shared" si="43"/>
        <v>9.8848250003356952E-2</v>
      </c>
      <c r="N181">
        <f>G181</f>
        <v>9.8848250003356952E-2</v>
      </c>
      <c r="O181">
        <f t="shared" ca="1" si="48"/>
        <v>9.5243038292356502E-2</v>
      </c>
      <c r="P181">
        <f t="shared" si="36"/>
        <v>9.4664899659275215E-2</v>
      </c>
      <c r="Q181" s="3">
        <f t="shared" si="37"/>
        <v>39593.974150000002</v>
      </c>
      <c r="R181">
        <f t="shared" si="38"/>
        <v>1.7500420101328794E-5</v>
      </c>
      <c r="S181">
        <v>1</v>
      </c>
      <c r="T181">
        <f t="shared" si="39"/>
        <v>1.7500420101328794E-5</v>
      </c>
      <c r="U181">
        <f t="shared" si="44"/>
        <v>4.1833503440817377E-3</v>
      </c>
      <c r="V181">
        <f t="shared" ref="V181:V212" si="49">W$3+W$4*(F181-30000)+W$5*SIN(RADIANS(W$6*(F181-30000)+W$7))</f>
        <v>3.8652604538364989E-3</v>
      </c>
      <c r="W181">
        <f t="shared" ref="W181:W212" si="50">+(U181-V181)^2</f>
        <v>1.0118117827622805E-7</v>
      </c>
    </row>
    <row r="182" spans="1:23" x14ac:dyDescent="0.2">
      <c r="A182" s="90" t="s">
        <v>89</v>
      </c>
      <c r="B182" s="91" t="s">
        <v>58</v>
      </c>
      <c r="C182" s="101">
        <v>54612.475550000003</v>
      </c>
      <c r="D182" s="101">
        <v>4.0000000000000002E-4</v>
      </c>
      <c r="E182">
        <f t="shared" si="34"/>
        <v>35002.672034818737</v>
      </c>
      <c r="F182">
        <f t="shared" si="35"/>
        <v>35002.5</v>
      </c>
      <c r="G182">
        <f t="shared" si="43"/>
        <v>0.10024825000436977</v>
      </c>
      <c r="N182">
        <f>G182</f>
        <v>0.10024825000436977</v>
      </c>
      <c r="O182">
        <f t="shared" ca="1" si="48"/>
        <v>9.5243038292356502E-2</v>
      </c>
      <c r="P182">
        <f t="shared" si="36"/>
        <v>9.4664899659275215E-2</v>
      </c>
      <c r="Q182" s="3">
        <f t="shared" si="37"/>
        <v>39593.975550000003</v>
      </c>
      <c r="R182">
        <f t="shared" si="38"/>
        <v>3.117380107606744E-5</v>
      </c>
      <c r="S182">
        <v>1</v>
      </c>
      <c r="T182">
        <f t="shared" si="39"/>
        <v>3.117380107606744E-5</v>
      </c>
      <c r="U182">
        <f t="shared" si="44"/>
        <v>5.583350345094551E-3</v>
      </c>
      <c r="V182">
        <f t="shared" si="49"/>
        <v>3.8652604538364989E-3</v>
      </c>
      <c r="W182">
        <f t="shared" si="50"/>
        <v>2.9518328744431053E-6</v>
      </c>
    </row>
    <row r="183" spans="1:23" x14ac:dyDescent="0.2">
      <c r="A183" s="35" t="s">
        <v>225</v>
      </c>
      <c r="B183" s="91" t="s">
        <v>57</v>
      </c>
      <c r="C183" s="101">
        <v>54612.764300000003</v>
      </c>
      <c r="D183" s="101">
        <v>4.0000000000000002E-4</v>
      </c>
      <c r="E183">
        <f t="shared" si="34"/>
        <v>35003.167555228429</v>
      </c>
      <c r="F183">
        <f t="shared" si="35"/>
        <v>35003</v>
      </c>
      <c r="G183">
        <f t="shared" ref="G183:G214" si="51">C183-(C$7+C$8*F183)</f>
        <v>9.7637899998517241E-2</v>
      </c>
      <c r="N183">
        <f>G183</f>
        <v>9.7637899998517241E-2</v>
      </c>
      <c r="O183">
        <f t="shared" ca="1" si="48"/>
        <v>9.5246048806354788E-2</v>
      </c>
      <c r="P183">
        <f t="shared" si="36"/>
        <v>9.4668347686934023E-2</v>
      </c>
      <c r="Q183" s="3">
        <f t="shared" si="37"/>
        <v>39594.264300000003</v>
      </c>
      <c r="R183">
        <f t="shared" si="38"/>
        <v>8.8182409312292326E-6</v>
      </c>
      <c r="S183">
        <v>1</v>
      </c>
      <c r="T183">
        <f t="shared" si="39"/>
        <v>8.8182409312292326E-6</v>
      </c>
      <c r="U183">
        <f t="shared" ref="U183:U214" si="52">+(G183-P183)</f>
        <v>2.9695523115832179E-3</v>
      </c>
      <c r="V183">
        <f t="shared" si="49"/>
        <v>3.8591394096275751E-3</v>
      </c>
      <c r="W183">
        <f t="shared" si="50"/>
        <v>7.9136520500698076E-7</v>
      </c>
    </row>
    <row r="184" spans="1:23" x14ac:dyDescent="0.2">
      <c r="A184" s="94" t="s">
        <v>86</v>
      </c>
      <c r="B184" s="95" t="s">
        <v>57</v>
      </c>
      <c r="C184" s="105">
        <v>54677.444000000003</v>
      </c>
      <c r="D184" s="105">
        <v>4.0000000000000002E-4</v>
      </c>
      <c r="E184">
        <f t="shared" si="34"/>
        <v>35114.163612173033</v>
      </c>
      <c r="F184">
        <f t="shared" si="35"/>
        <v>35114</v>
      </c>
      <c r="G184">
        <f t="shared" si="51"/>
        <v>9.5340200001373887E-2</v>
      </c>
      <c r="J184">
        <f>G184</f>
        <v>9.5340200001373887E-2</v>
      </c>
      <c r="O184">
        <f t="shared" ca="1" si="48"/>
        <v>9.5914382913974833E-2</v>
      </c>
      <c r="P184">
        <f t="shared" si="36"/>
        <v>9.5435379840798071E-2</v>
      </c>
      <c r="Q184" s="3">
        <f t="shared" si="37"/>
        <v>39658.944000000003</v>
      </c>
      <c r="R184">
        <f t="shared" si="38"/>
        <v>9.0592018328133997E-9</v>
      </c>
      <c r="S184">
        <v>1</v>
      </c>
      <c r="T184">
        <f t="shared" si="39"/>
        <v>9.0592018328133997E-9</v>
      </c>
      <c r="U184">
        <f t="shared" si="52"/>
        <v>-9.5179839424183732E-5</v>
      </c>
      <c r="V184">
        <f t="shared" si="49"/>
        <v>2.3860994274825451E-3</v>
      </c>
      <c r="W184">
        <f t="shared" si="50"/>
        <v>6.1567468003811938E-6</v>
      </c>
    </row>
    <row r="185" spans="1:23" x14ac:dyDescent="0.2">
      <c r="A185" s="94" t="s">
        <v>86</v>
      </c>
      <c r="B185" s="95" t="s">
        <v>58</v>
      </c>
      <c r="C185" s="105">
        <v>54679.4954</v>
      </c>
      <c r="D185" s="105">
        <v>2.0000000000000001E-4</v>
      </c>
      <c r="E185">
        <f t="shared" si="34"/>
        <v>35117.683995094041</v>
      </c>
      <c r="F185">
        <f t="shared" si="35"/>
        <v>35117.5</v>
      </c>
      <c r="G185">
        <f t="shared" si="51"/>
        <v>0.10721775000274647</v>
      </c>
      <c r="J185">
        <f>G185</f>
        <v>0.10721775000274647</v>
      </c>
      <c r="O185">
        <f t="shared" ca="1" si="48"/>
        <v>9.5935456511962836E-2</v>
      </c>
      <c r="P185">
        <f t="shared" si="36"/>
        <v>9.5459616376248266E-2</v>
      </c>
      <c r="Q185" s="3">
        <f t="shared" si="37"/>
        <v>39660.9954</v>
      </c>
      <c r="R185">
        <f t="shared" si="38"/>
        <v>1.3825370637858783E-4</v>
      </c>
      <c r="S185">
        <v>1</v>
      </c>
      <c r="T185">
        <f t="shared" si="39"/>
        <v>1.3825370637858783E-4</v>
      </c>
      <c r="U185">
        <f t="shared" si="52"/>
        <v>1.1758133626498204E-2</v>
      </c>
      <c r="V185">
        <f t="shared" si="49"/>
        <v>2.3367298320083095E-3</v>
      </c>
      <c r="W185">
        <f t="shared" si="50"/>
        <v>8.876284945882861E-5</v>
      </c>
    </row>
    <row r="186" spans="1:23" x14ac:dyDescent="0.2">
      <c r="A186" s="94" t="s">
        <v>86</v>
      </c>
      <c r="B186" s="95" t="s">
        <v>57</v>
      </c>
      <c r="C186" s="105">
        <v>54684.437700000002</v>
      </c>
      <c r="D186" s="105">
        <v>2.0000000000000001E-4</v>
      </c>
      <c r="E186">
        <f t="shared" si="34"/>
        <v>35126.165416811178</v>
      </c>
      <c r="F186">
        <f t="shared" si="35"/>
        <v>35126</v>
      </c>
      <c r="G186">
        <f t="shared" si="51"/>
        <v>9.6391799997945782E-2</v>
      </c>
      <c r="J186">
        <f>G186</f>
        <v>9.6391799997945782E-2</v>
      </c>
      <c r="O186">
        <f t="shared" ca="1" si="48"/>
        <v>9.5986635249933755E-2</v>
      </c>
      <c r="P186">
        <f t="shared" si="36"/>
        <v>9.5518489472919979E-2</v>
      </c>
      <c r="Q186" s="3">
        <f t="shared" si="37"/>
        <v>39665.937700000002</v>
      </c>
      <c r="R186">
        <f t="shared" si="38"/>
        <v>7.6267127312084322E-7</v>
      </c>
      <c r="S186">
        <v>1</v>
      </c>
      <c r="T186">
        <f t="shared" si="39"/>
        <v>7.6267127312084322E-7</v>
      </c>
      <c r="U186">
        <f t="shared" si="52"/>
        <v>8.7331052502580275E-4</v>
      </c>
      <c r="V186">
        <f t="shared" si="49"/>
        <v>2.2163071363716555E-3</v>
      </c>
      <c r="W186">
        <f t="shared" si="50"/>
        <v>1.8036398980864436E-6</v>
      </c>
    </row>
    <row r="187" spans="1:23" x14ac:dyDescent="0.2">
      <c r="A187" s="35" t="s">
        <v>225</v>
      </c>
      <c r="B187" s="91" t="s">
        <v>57</v>
      </c>
      <c r="C187" s="101">
        <v>54703.668700000002</v>
      </c>
      <c r="D187" s="101">
        <v>2.9999999999999997E-4</v>
      </c>
      <c r="E187">
        <f t="shared" si="34"/>
        <v>35159.167505118661</v>
      </c>
      <c r="F187">
        <f t="shared" si="35"/>
        <v>35159</v>
      </c>
      <c r="G187">
        <f t="shared" si="51"/>
        <v>9.7608699994452763E-2</v>
      </c>
      <c r="N187">
        <f>G187</f>
        <v>9.7608699994452763E-2</v>
      </c>
      <c r="O187">
        <f t="shared" ca="1" si="48"/>
        <v>9.6185329173820805E-2</v>
      </c>
      <c r="P187">
        <f t="shared" si="36"/>
        <v>9.5747229340054543E-2</v>
      </c>
      <c r="Q187" s="3">
        <f t="shared" si="37"/>
        <v>39685.168700000002</v>
      </c>
      <c r="R187">
        <f t="shared" si="38"/>
        <v>3.4650729971857381E-6</v>
      </c>
      <c r="S187">
        <v>1</v>
      </c>
      <c r="T187">
        <f t="shared" si="39"/>
        <v>3.4650729971857381E-6</v>
      </c>
      <c r="U187">
        <f t="shared" si="52"/>
        <v>1.8614706543982201E-3</v>
      </c>
      <c r="V187">
        <f t="shared" si="49"/>
        <v>1.7428462096981245E-3</v>
      </c>
      <c r="W187">
        <f t="shared" si="50"/>
        <v>1.4071758880406053E-8</v>
      </c>
    </row>
    <row r="188" spans="1:23" x14ac:dyDescent="0.2">
      <c r="A188" s="35" t="s">
        <v>90</v>
      </c>
      <c r="B188" s="91" t="s">
        <v>58</v>
      </c>
      <c r="C188" s="101">
        <v>54738.340279999997</v>
      </c>
      <c r="D188" s="101">
        <v>2.9999999999999997E-4</v>
      </c>
      <c r="E188">
        <f t="shared" si="34"/>
        <v>35218.666987460703</v>
      </c>
      <c r="F188">
        <f t="shared" si="35"/>
        <v>35218.5</v>
      </c>
      <c r="G188">
        <f t="shared" si="51"/>
        <v>9.7307049996743444E-2</v>
      </c>
      <c r="N188">
        <f>G188</f>
        <v>9.7307049996743444E-2</v>
      </c>
      <c r="O188">
        <f t="shared" ca="1" si="48"/>
        <v>9.654358033961713E-2</v>
      </c>
      <c r="P188">
        <f t="shared" si="36"/>
        <v>9.616035242696995E-2</v>
      </c>
      <c r="Q188" s="3">
        <f t="shared" si="37"/>
        <v>39719.840279999997</v>
      </c>
      <c r="R188">
        <f t="shared" si="38"/>
        <v>1.3149153165244379E-6</v>
      </c>
      <c r="S188">
        <v>1</v>
      </c>
      <c r="T188">
        <f t="shared" si="39"/>
        <v>1.3149153165244379E-6</v>
      </c>
      <c r="U188">
        <f t="shared" si="52"/>
        <v>1.1466975697734944E-3</v>
      </c>
      <c r="V188">
        <f t="shared" si="49"/>
        <v>8.7549953387453417E-4</v>
      </c>
      <c r="W188">
        <f t="shared" si="50"/>
        <v>7.3548374675453703E-8</v>
      </c>
    </row>
    <row r="189" spans="1:23" x14ac:dyDescent="0.2">
      <c r="A189" s="35" t="s">
        <v>90</v>
      </c>
      <c r="B189" s="91" t="s">
        <v>58</v>
      </c>
      <c r="C189" s="101">
        <v>54738.341079999998</v>
      </c>
      <c r="D189" s="101">
        <v>4.0000000000000002E-4</v>
      </c>
      <c r="E189">
        <f t="shared" si="34"/>
        <v>35218.66836033111</v>
      </c>
      <c r="F189">
        <f t="shared" si="35"/>
        <v>35218.5</v>
      </c>
      <c r="G189">
        <f t="shared" si="51"/>
        <v>9.8107049998361617E-2</v>
      </c>
      <c r="N189">
        <f>G189</f>
        <v>9.8107049998361617E-2</v>
      </c>
      <c r="O189">
        <f t="shared" ca="1" si="48"/>
        <v>9.654358033961713E-2</v>
      </c>
      <c r="P189">
        <f t="shared" si="36"/>
        <v>9.616035242696995E-2</v>
      </c>
      <c r="Q189" s="3">
        <f t="shared" si="37"/>
        <v>39719.841079999998</v>
      </c>
      <c r="R189">
        <f t="shared" si="38"/>
        <v>3.7896314344622157E-6</v>
      </c>
      <c r="S189">
        <v>1</v>
      </c>
      <c r="T189">
        <f t="shared" si="39"/>
        <v>3.7896314344622157E-6</v>
      </c>
      <c r="U189">
        <f t="shared" si="52"/>
        <v>1.9466975713916673E-3</v>
      </c>
      <c r="V189">
        <f t="shared" si="49"/>
        <v>8.7549953387453417E-4</v>
      </c>
      <c r="W189">
        <f t="shared" si="50"/>
        <v>1.1474652355805577E-6</v>
      </c>
    </row>
    <row r="190" spans="1:23" x14ac:dyDescent="0.2">
      <c r="A190" s="35" t="s">
        <v>90</v>
      </c>
      <c r="B190" s="91" t="s">
        <v>58</v>
      </c>
      <c r="C190" s="101">
        <v>54738.34158</v>
      </c>
      <c r="D190" s="101">
        <v>2.0000000000000001E-4</v>
      </c>
      <c r="E190">
        <f t="shared" si="34"/>
        <v>35218.669218375115</v>
      </c>
      <c r="F190">
        <f t="shared" si="35"/>
        <v>35218.5</v>
      </c>
      <c r="G190">
        <f t="shared" si="51"/>
        <v>9.860705000028247E-2</v>
      </c>
      <c r="N190">
        <f>G190</f>
        <v>9.860705000028247E-2</v>
      </c>
      <c r="O190">
        <f t="shared" ca="1" si="48"/>
        <v>9.654358033961713E-2</v>
      </c>
      <c r="P190">
        <f t="shared" si="36"/>
        <v>9.616035242696995E-2</v>
      </c>
      <c r="Q190" s="3">
        <f t="shared" si="37"/>
        <v>39719.84158</v>
      </c>
      <c r="R190">
        <f t="shared" si="38"/>
        <v>5.9863290152533752E-6</v>
      </c>
      <c r="S190">
        <v>1</v>
      </c>
      <c r="T190">
        <f t="shared" si="39"/>
        <v>5.9863290152533752E-6</v>
      </c>
      <c r="U190">
        <f t="shared" si="52"/>
        <v>2.4466975733125201E-3</v>
      </c>
      <c r="V190">
        <f t="shared" si="49"/>
        <v>8.7549953387453417E-4</v>
      </c>
      <c r="W190">
        <f t="shared" si="50"/>
        <v>2.4686632791337711E-6</v>
      </c>
    </row>
    <row r="191" spans="1:23" x14ac:dyDescent="0.2">
      <c r="A191" s="94" t="s">
        <v>86</v>
      </c>
      <c r="B191" s="95" t="s">
        <v>58</v>
      </c>
      <c r="C191" s="105">
        <v>54947.533600000002</v>
      </c>
      <c r="D191" s="105">
        <v>4.0000000000000002E-4</v>
      </c>
      <c r="E191">
        <f t="shared" si="34"/>
        <v>35577.661133369729</v>
      </c>
      <c r="F191">
        <f t="shared" si="35"/>
        <v>35577.5</v>
      </c>
      <c r="G191">
        <f t="shared" si="51"/>
        <v>9.3895749996590894E-2</v>
      </c>
      <c r="J191">
        <f>G191</f>
        <v>9.3895749996590894E-2</v>
      </c>
      <c r="O191">
        <f t="shared" ca="1" si="48"/>
        <v>9.8705129390388252E-2</v>
      </c>
      <c r="P191">
        <f t="shared" si="36"/>
        <v>9.8672036235662508E-2</v>
      </c>
      <c r="Q191" s="3">
        <f t="shared" si="37"/>
        <v>39929.033600000002</v>
      </c>
      <c r="R191">
        <f t="shared" si="38"/>
        <v>2.2812910237544864E-5</v>
      </c>
      <c r="S191">
        <f>S$13</f>
        <v>1</v>
      </c>
      <c r="T191">
        <f t="shared" si="39"/>
        <v>2.2812910237544864E-5</v>
      </c>
      <c r="U191">
        <f t="shared" si="52"/>
        <v>-4.7762862390716143E-3</v>
      </c>
      <c r="V191">
        <f t="shared" si="49"/>
        <v>-3.519554652338633E-3</v>
      </c>
      <c r="W191">
        <f t="shared" si="50"/>
        <v>1.579374281092397E-6</v>
      </c>
    </row>
    <row r="192" spans="1:23" x14ac:dyDescent="0.2">
      <c r="A192" s="94" t="s">
        <v>86</v>
      </c>
      <c r="B192" s="95" t="s">
        <v>58</v>
      </c>
      <c r="C192" s="105">
        <v>54954.527499999997</v>
      </c>
      <c r="D192" s="105">
        <v>2.0000000000000001E-4</v>
      </c>
      <c r="E192">
        <f t="shared" si="34"/>
        <v>35589.663281225454</v>
      </c>
      <c r="F192">
        <f t="shared" si="35"/>
        <v>35589.5</v>
      </c>
      <c r="G192">
        <f t="shared" si="51"/>
        <v>9.5147349995386321E-2</v>
      </c>
      <c r="J192">
        <f>G192</f>
        <v>9.5147349995386321E-2</v>
      </c>
      <c r="O192">
        <f t="shared" ca="1" si="48"/>
        <v>9.8777381726347202E-2</v>
      </c>
      <c r="P192">
        <f t="shared" si="36"/>
        <v>9.8756556996244527E-2</v>
      </c>
      <c r="Q192" s="3">
        <f t="shared" si="37"/>
        <v>39936.027499999997</v>
      </c>
      <c r="R192">
        <f t="shared" si="38"/>
        <v>1.3026375175043883E-5</v>
      </c>
      <c r="S192">
        <f>S$13</f>
        <v>1</v>
      </c>
      <c r="T192">
        <f t="shared" si="39"/>
        <v>1.3026375175043883E-5</v>
      </c>
      <c r="U192">
        <f t="shared" si="52"/>
        <v>-3.6092070008582056E-3</v>
      </c>
      <c r="V192">
        <f t="shared" si="49"/>
        <v>-3.6112411102069957E-3</v>
      </c>
      <c r="W192">
        <f t="shared" si="50"/>
        <v>4.137600842835511E-12</v>
      </c>
    </row>
    <row r="193" spans="1:23" x14ac:dyDescent="0.2">
      <c r="A193" s="32" t="s">
        <v>219</v>
      </c>
      <c r="B193" s="97" t="s">
        <v>58</v>
      </c>
      <c r="C193" s="18">
        <v>54968.513200000001</v>
      </c>
      <c r="D193" s="18">
        <v>2.9999999999999997E-4</v>
      </c>
      <c r="E193">
        <f t="shared" si="34"/>
        <v>35613.663973152143</v>
      </c>
      <c r="F193">
        <f t="shared" si="35"/>
        <v>35613.5</v>
      </c>
      <c r="G193">
        <f t="shared" si="51"/>
        <v>9.5550550002371892E-2</v>
      </c>
      <c r="J193">
        <f>G193</f>
        <v>9.5550550002371892E-2</v>
      </c>
      <c r="O193">
        <f t="shared" ca="1" si="48"/>
        <v>9.8921886398265046E-2</v>
      </c>
      <c r="P193">
        <f t="shared" si="36"/>
        <v>9.892570811961901E-2</v>
      </c>
      <c r="Q193" s="3">
        <f t="shared" si="37"/>
        <v>39950.013200000001</v>
      </c>
      <c r="R193">
        <f t="shared" si="38"/>
        <v>1.139169231641911E-5</v>
      </c>
      <c r="S193">
        <v>1</v>
      </c>
      <c r="T193">
        <f t="shared" si="39"/>
        <v>1.139169231641911E-5</v>
      </c>
      <c r="U193">
        <f t="shared" si="52"/>
        <v>-3.3751581172471179E-3</v>
      </c>
      <c r="V193">
        <f t="shared" si="49"/>
        <v>-3.7796483758373613E-3</v>
      </c>
      <c r="W193">
        <f t="shared" si="50"/>
        <v>1.6361236929440196E-7</v>
      </c>
    </row>
    <row r="194" spans="1:23" x14ac:dyDescent="0.2">
      <c r="A194" s="94" t="s">
        <v>86</v>
      </c>
      <c r="B194" s="95" t="s">
        <v>57</v>
      </c>
      <c r="C194" s="105">
        <v>54973.465600000003</v>
      </c>
      <c r="D194" s="105">
        <v>1E-4</v>
      </c>
      <c r="E194">
        <f t="shared" si="34"/>
        <v>35622.162727358067</v>
      </c>
      <c r="F194">
        <f t="shared" si="35"/>
        <v>35622</v>
      </c>
      <c r="G194">
        <f t="shared" si="51"/>
        <v>9.482459999708226E-2</v>
      </c>
      <c r="J194">
        <f>G194</f>
        <v>9.482459999708226E-2</v>
      </c>
      <c r="O194">
        <f t="shared" ca="1" si="48"/>
        <v>9.8973065136235938E-2</v>
      </c>
      <c r="P194">
        <f t="shared" si="36"/>
        <v>9.8985650852678325E-2</v>
      </c>
      <c r="Q194" s="3">
        <f t="shared" si="37"/>
        <v>39954.965600000003</v>
      </c>
      <c r="R194">
        <f t="shared" si="38"/>
        <v>1.7314344222856752E-5</v>
      </c>
      <c r="S194">
        <f>S$13</f>
        <v>1</v>
      </c>
      <c r="T194">
        <f t="shared" si="39"/>
        <v>1.7314344222856752E-5</v>
      </c>
      <c r="U194">
        <f t="shared" si="52"/>
        <v>-4.1610508555960657E-3</v>
      </c>
      <c r="V194">
        <f t="shared" si="49"/>
        <v>-3.8344044721474128E-3</v>
      </c>
      <c r="W194">
        <f t="shared" si="50"/>
        <v>1.0669785982008439E-7</v>
      </c>
    </row>
    <row r="195" spans="1:23" x14ac:dyDescent="0.2">
      <c r="A195" s="35" t="s">
        <v>216</v>
      </c>
      <c r="B195" s="91" t="s">
        <v>58</v>
      </c>
      <c r="C195" s="101">
        <v>54978.41721</v>
      </c>
      <c r="D195" s="101">
        <v>1.1000000000000001E-3</v>
      </c>
      <c r="E195">
        <f t="shared" si="34"/>
        <v>35630.660125854454</v>
      </c>
      <c r="F195">
        <f t="shared" si="35"/>
        <v>35630.5</v>
      </c>
      <c r="G195">
        <f t="shared" si="51"/>
        <v>9.3308650000835769E-2</v>
      </c>
      <c r="N195">
        <f t="shared" ref="N195:N204" si="53">G195</f>
        <v>9.3308650000835769E-2</v>
      </c>
      <c r="O195">
        <f t="shared" ca="1" si="48"/>
        <v>9.9024243874206858E-2</v>
      </c>
      <c r="P195">
        <f t="shared" si="36"/>
        <v>9.9045611916199927E-2</v>
      </c>
      <c r="Q195" s="3">
        <f t="shared" si="37"/>
        <v>39959.91721</v>
      </c>
      <c r="R195">
        <f t="shared" si="38"/>
        <v>3.2912732018338794E-5</v>
      </c>
      <c r="S195">
        <v>0.5</v>
      </c>
      <c r="T195">
        <f t="shared" si="39"/>
        <v>1.6456366009169397E-5</v>
      </c>
      <c r="U195">
        <f t="shared" si="52"/>
        <v>-5.7369619153641582E-3</v>
      </c>
      <c r="V195">
        <f t="shared" si="49"/>
        <v>-3.886557723973407E-3</v>
      </c>
      <c r="W195">
        <f t="shared" si="50"/>
        <v>3.4239956715164599E-6</v>
      </c>
    </row>
    <row r="196" spans="1:23" x14ac:dyDescent="0.2">
      <c r="A196" s="35" t="s">
        <v>216</v>
      </c>
      <c r="B196" s="91" t="s">
        <v>58</v>
      </c>
      <c r="C196" s="101">
        <v>54978.417909999996</v>
      </c>
      <c r="D196" s="101">
        <v>1.4E-3</v>
      </c>
      <c r="E196">
        <f t="shared" si="34"/>
        <v>35630.661327116053</v>
      </c>
      <c r="F196">
        <f t="shared" si="35"/>
        <v>35630.5</v>
      </c>
      <c r="G196">
        <f t="shared" si="51"/>
        <v>9.4008649997704197E-2</v>
      </c>
      <c r="N196">
        <f t="shared" si="53"/>
        <v>9.4008649997704197E-2</v>
      </c>
      <c r="O196">
        <f t="shared" ca="1" si="48"/>
        <v>9.9024243874206858E-2</v>
      </c>
      <c r="P196">
        <f t="shared" si="36"/>
        <v>9.9045611916199927E-2</v>
      </c>
      <c r="Q196" s="3">
        <f t="shared" si="37"/>
        <v>39959.917909999996</v>
      </c>
      <c r="R196">
        <f t="shared" si="38"/>
        <v>2.5370985368376188E-5</v>
      </c>
      <c r="S196">
        <v>0.5</v>
      </c>
      <c r="T196">
        <f t="shared" si="39"/>
        <v>1.2685492684188094E-5</v>
      </c>
      <c r="U196">
        <f t="shared" si="52"/>
        <v>-5.0369619184957304E-3</v>
      </c>
      <c r="V196">
        <f t="shared" si="49"/>
        <v>-3.886557723973407E-3</v>
      </c>
      <c r="W196">
        <f t="shared" si="50"/>
        <v>1.3234298107745558E-6</v>
      </c>
    </row>
    <row r="197" spans="1:23" x14ac:dyDescent="0.2">
      <c r="A197" s="35" t="s">
        <v>216</v>
      </c>
      <c r="B197" s="91" t="s">
        <v>58</v>
      </c>
      <c r="C197" s="101">
        <v>54996.482969999997</v>
      </c>
      <c r="D197" s="101">
        <v>1E-3</v>
      </c>
      <c r="E197">
        <f t="shared" si="34"/>
        <v>35661.66255978206</v>
      </c>
      <c r="F197">
        <f t="shared" si="35"/>
        <v>35661.5</v>
      </c>
      <c r="G197">
        <f t="shared" si="51"/>
        <v>9.4726949995674659E-2</v>
      </c>
      <c r="N197">
        <f t="shared" si="53"/>
        <v>9.4726949995674659E-2</v>
      </c>
      <c r="O197">
        <f t="shared" ca="1" si="48"/>
        <v>9.9210895742100735E-2</v>
      </c>
      <c r="P197">
        <f t="shared" si="36"/>
        <v>9.9264448775209985E-2</v>
      </c>
      <c r="Q197" s="3">
        <f t="shared" si="37"/>
        <v>39977.982969999997</v>
      </c>
      <c r="R197">
        <f t="shared" si="38"/>
        <v>2.0588895174284573E-5</v>
      </c>
      <c r="S197">
        <v>0.5</v>
      </c>
      <c r="T197">
        <f t="shared" si="39"/>
        <v>1.0294447587142286E-5</v>
      </c>
      <c r="U197">
        <f t="shared" si="52"/>
        <v>-4.5374987795353261E-3</v>
      </c>
      <c r="V197">
        <f t="shared" si="49"/>
        <v>-4.0543023547239222E-3</v>
      </c>
      <c r="W197">
        <f t="shared" si="50"/>
        <v>2.334787849505227E-7</v>
      </c>
    </row>
    <row r="198" spans="1:23" x14ac:dyDescent="0.2">
      <c r="A198" s="35" t="s">
        <v>216</v>
      </c>
      <c r="B198" s="91" t="s">
        <v>58</v>
      </c>
      <c r="C198" s="101">
        <v>54996.483769999999</v>
      </c>
      <c r="D198" s="101">
        <v>6.9999999999999999E-4</v>
      </c>
      <c r="E198">
        <f t="shared" si="34"/>
        <v>35661.66393265246</v>
      </c>
      <c r="F198">
        <f t="shared" si="35"/>
        <v>35661.5</v>
      </c>
      <c r="G198">
        <f t="shared" si="51"/>
        <v>9.5526949997292832E-2</v>
      </c>
      <c r="N198">
        <f t="shared" si="53"/>
        <v>9.5526949997292832E-2</v>
      </c>
      <c r="O198">
        <f t="shared" ca="1" si="48"/>
        <v>9.9210895742100735E-2</v>
      </c>
      <c r="P198">
        <f t="shared" si="36"/>
        <v>9.9264448775209985E-2</v>
      </c>
      <c r="Q198" s="3">
        <f t="shared" si="37"/>
        <v>39977.983769999999</v>
      </c>
      <c r="R198">
        <f t="shared" si="38"/>
        <v>1.3968897114932213E-5</v>
      </c>
      <c r="S198">
        <v>1</v>
      </c>
      <c r="T198">
        <f t="shared" si="39"/>
        <v>1.3968897114932213E-5</v>
      </c>
      <c r="U198">
        <f t="shared" si="52"/>
        <v>-3.7374987779171531E-3</v>
      </c>
      <c r="V198">
        <f t="shared" si="49"/>
        <v>-4.0543023547239222E-3</v>
      </c>
      <c r="W198">
        <f t="shared" si="50"/>
        <v>1.0036450627756242E-7</v>
      </c>
    </row>
    <row r="199" spans="1:23" x14ac:dyDescent="0.2">
      <c r="A199" s="35" t="s">
        <v>226</v>
      </c>
      <c r="B199" s="91" t="s">
        <v>57</v>
      </c>
      <c r="C199" s="101">
        <v>55056.795899999997</v>
      </c>
      <c r="D199" s="101">
        <v>2.9999999999999997E-4</v>
      </c>
      <c r="E199">
        <f t="shared" si="34"/>
        <v>35765.164855135568</v>
      </c>
      <c r="F199">
        <f t="shared" si="35"/>
        <v>35765</v>
      </c>
      <c r="G199">
        <f t="shared" si="51"/>
        <v>9.6064499994099606E-2</v>
      </c>
      <c r="N199">
        <f t="shared" si="53"/>
        <v>9.6064499994099606E-2</v>
      </c>
      <c r="O199">
        <f t="shared" ca="1" si="48"/>
        <v>9.983407213974646E-2</v>
      </c>
      <c r="P199">
        <f t="shared" si="36"/>
        <v>9.9996847422694934E-2</v>
      </c>
      <c r="Q199" s="3">
        <f t="shared" si="37"/>
        <v>40038.295899999997</v>
      </c>
      <c r="R199">
        <f t="shared" si="38"/>
        <v>1.5463356299180292E-5</v>
      </c>
      <c r="S199">
        <v>1</v>
      </c>
      <c r="T199">
        <f t="shared" si="39"/>
        <v>1.5463356299180292E-5</v>
      </c>
      <c r="U199">
        <f t="shared" si="52"/>
        <v>-3.9323474285953286E-3</v>
      </c>
      <c r="V199">
        <f t="shared" si="49"/>
        <v>-4.3490830980272149E-3</v>
      </c>
      <c r="W199">
        <f t="shared" si="50"/>
        <v>1.7366861817684244E-7</v>
      </c>
    </row>
    <row r="200" spans="1:23" x14ac:dyDescent="0.2">
      <c r="A200" s="35" t="s">
        <v>216</v>
      </c>
      <c r="B200" s="91" t="s">
        <v>57</v>
      </c>
      <c r="C200" s="101">
        <v>55071.363559999998</v>
      </c>
      <c r="D200" s="101">
        <v>5.0000000000000001E-4</v>
      </c>
      <c r="E200">
        <f t="shared" si="34"/>
        <v>35790.164241634106</v>
      </c>
      <c r="F200">
        <f t="shared" si="35"/>
        <v>35790</v>
      </c>
      <c r="G200">
        <f t="shared" si="51"/>
        <v>9.5707000000402331E-2</v>
      </c>
      <c r="N200">
        <f t="shared" si="53"/>
        <v>9.5707000000402331E-2</v>
      </c>
      <c r="O200">
        <f t="shared" ca="1" si="48"/>
        <v>9.9984597839660877E-2</v>
      </c>
      <c r="P200">
        <f t="shared" si="36"/>
        <v>0.10017416282835394</v>
      </c>
      <c r="Q200" s="3">
        <f t="shared" si="37"/>
        <v>40052.863559999998</v>
      </c>
      <c r="R200">
        <f t="shared" si="38"/>
        <v>1.9955543731432598E-5</v>
      </c>
      <c r="S200">
        <v>1</v>
      </c>
      <c r="T200">
        <f t="shared" si="39"/>
        <v>1.9955543731432598E-5</v>
      </c>
      <c r="U200">
        <f t="shared" si="52"/>
        <v>-4.4671628279516068E-3</v>
      </c>
      <c r="V200">
        <f t="shared" si="49"/>
        <v>-4.3576257623346264E-3</v>
      </c>
      <c r="W200">
        <f t="shared" si="50"/>
        <v>1.1998368743978676E-8</v>
      </c>
    </row>
    <row r="201" spans="1:23" x14ac:dyDescent="0.2">
      <c r="A201" s="35" t="s">
        <v>216</v>
      </c>
      <c r="B201" s="91" t="s">
        <v>57</v>
      </c>
      <c r="C201" s="101">
        <v>55071.363859999998</v>
      </c>
      <c r="D201" s="101">
        <v>2.9999999999999997E-4</v>
      </c>
      <c r="E201">
        <f t="shared" si="34"/>
        <v>35790.164756460508</v>
      </c>
      <c r="F201">
        <f t="shared" si="35"/>
        <v>35790</v>
      </c>
      <c r="G201">
        <f t="shared" si="51"/>
        <v>9.6007000000099652E-2</v>
      </c>
      <c r="N201">
        <f t="shared" si="53"/>
        <v>9.6007000000099652E-2</v>
      </c>
      <c r="O201">
        <f t="shared" ca="1" si="48"/>
        <v>9.9984597839660877E-2</v>
      </c>
      <c r="P201">
        <f t="shared" si="36"/>
        <v>0.10017416282835394</v>
      </c>
      <c r="Q201" s="3">
        <f t="shared" si="37"/>
        <v>40052.863859999998</v>
      </c>
      <c r="R201">
        <f t="shared" si="38"/>
        <v>1.7365246037184265E-5</v>
      </c>
      <c r="S201">
        <v>1</v>
      </c>
      <c r="T201">
        <f t="shared" si="39"/>
        <v>1.7365246037184265E-5</v>
      </c>
      <c r="U201">
        <f t="shared" si="52"/>
        <v>-4.1671628282542866E-3</v>
      </c>
      <c r="V201">
        <f t="shared" si="49"/>
        <v>-4.3576257623346264E-3</v>
      </c>
      <c r="W201">
        <f t="shared" si="50"/>
        <v>3.6276129258491842E-8</v>
      </c>
    </row>
    <row r="202" spans="1:23" x14ac:dyDescent="0.2">
      <c r="A202" s="35" t="s">
        <v>216</v>
      </c>
      <c r="B202" s="91" t="s">
        <v>57</v>
      </c>
      <c r="C202" s="101">
        <v>55071.363960000002</v>
      </c>
      <c r="D202" s="101">
        <v>4.0000000000000002E-4</v>
      </c>
      <c r="E202">
        <f t="shared" si="34"/>
        <v>35790.164928069316</v>
      </c>
      <c r="F202">
        <f t="shared" si="35"/>
        <v>35790</v>
      </c>
      <c r="G202">
        <f t="shared" si="51"/>
        <v>9.6107000004849397E-2</v>
      </c>
      <c r="N202">
        <f t="shared" si="53"/>
        <v>9.6107000004849397E-2</v>
      </c>
      <c r="O202">
        <f t="shared" ca="1" si="48"/>
        <v>9.9984597839660877E-2</v>
      </c>
      <c r="P202">
        <f t="shared" si="36"/>
        <v>0.10017416282835394</v>
      </c>
      <c r="Q202" s="3">
        <f t="shared" si="37"/>
        <v>40052.863960000002</v>
      </c>
      <c r="R202">
        <f t="shared" si="38"/>
        <v>1.6541813432897435E-5</v>
      </c>
      <c r="S202">
        <v>1</v>
      </c>
      <c r="T202">
        <f t="shared" si="39"/>
        <v>1.6541813432897435E-5</v>
      </c>
      <c r="U202">
        <f t="shared" si="52"/>
        <v>-4.0671628235045415E-3</v>
      </c>
      <c r="V202">
        <f t="shared" si="49"/>
        <v>-4.3576257623346264E-3</v>
      </c>
      <c r="W202">
        <f t="shared" si="50"/>
        <v>8.4368718833809627E-8</v>
      </c>
    </row>
    <row r="203" spans="1:23" x14ac:dyDescent="0.2">
      <c r="A203" s="23" t="s">
        <v>239</v>
      </c>
      <c r="B203" s="9"/>
      <c r="C203" s="101">
        <v>55073.112300000001</v>
      </c>
      <c r="D203" s="101">
        <v>2.0000000000000001E-4</v>
      </c>
      <c r="E203">
        <f t="shared" si="34"/>
        <v>35793.165233361367</v>
      </c>
      <c r="F203">
        <f t="shared" si="35"/>
        <v>35793</v>
      </c>
      <c r="G203">
        <f t="shared" si="51"/>
        <v>9.6284899998863693E-2</v>
      </c>
      <c r="N203">
        <f t="shared" si="53"/>
        <v>9.6284899998863693E-2</v>
      </c>
      <c r="O203">
        <f t="shared" ca="1" si="48"/>
        <v>0.10000266092365059</v>
      </c>
      <c r="P203">
        <f t="shared" si="36"/>
        <v>0.10019545133280347</v>
      </c>
      <c r="Q203" s="3">
        <f t="shared" si="37"/>
        <v>40054.612300000001</v>
      </c>
      <c r="R203">
        <f t="shared" si="38"/>
        <v>1.5292411735378168E-5</v>
      </c>
      <c r="S203">
        <v>1</v>
      </c>
      <c r="T203">
        <f t="shared" si="39"/>
        <v>1.5292411735378168E-5</v>
      </c>
      <c r="U203">
        <f t="shared" si="52"/>
        <v>-3.9105513339397768E-3</v>
      </c>
      <c r="V203">
        <f t="shared" si="49"/>
        <v>-4.3570047990485585E-3</v>
      </c>
      <c r="W203">
        <f t="shared" si="50"/>
        <v>1.9932069650763812E-7</v>
      </c>
    </row>
    <row r="204" spans="1:23" x14ac:dyDescent="0.2">
      <c r="A204" s="23" t="s">
        <v>239</v>
      </c>
      <c r="B204" s="9"/>
      <c r="C204" s="101">
        <v>55080.103199999998</v>
      </c>
      <c r="D204" s="101">
        <v>2.9999999999999997E-4</v>
      </c>
      <c r="E204">
        <f t="shared" si="34"/>
        <v>35805.162232953102</v>
      </c>
      <c r="F204">
        <f t="shared" si="35"/>
        <v>35805</v>
      </c>
      <c r="G204">
        <f t="shared" si="51"/>
        <v>9.4536499993409961E-2</v>
      </c>
      <c r="N204">
        <f t="shared" si="53"/>
        <v>9.4536499993409961E-2</v>
      </c>
      <c r="O204">
        <f t="shared" ca="1" si="48"/>
        <v>0.10007491325960954</v>
      </c>
      <c r="P204">
        <f t="shared" si="36"/>
        <v>0.10028062818439551</v>
      </c>
      <c r="Q204" s="3">
        <f t="shared" si="37"/>
        <v>40061.603199999998</v>
      </c>
      <c r="R204">
        <f t="shared" si="38"/>
        <v>3.2995008674474901E-5</v>
      </c>
      <c r="S204">
        <v>1</v>
      </c>
      <c r="T204">
        <f t="shared" si="39"/>
        <v>3.2995008674474901E-5</v>
      </c>
      <c r="U204">
        <f t="shared" si="52"/>
        <v>-5.7441281909855479E-3</v>
      </c>
      <c r="V204">
        <f t="shared" si="49"/>
        <v>-4.3510022504378385E-3</v>
      </c>
      <c r="W204">
        <f t="shared" si="50"/>
        <v>1.94079988622694E-6</v>
      </c>
    </row>
    <row r="205" spans="1:23" x14ac:dyDescent="0.2">
      <c r="A205" s="98" t="s">
        <v>218</v>
      </c>
      <c r="B205" s="95" t="s">
        <v>58</v>
      </c>
      <c r="C205" s="105">
        <v>55090.303699999997</v>
      </c>
      <c r="D205" s="105">
        <v>1E-4</v>
      </c>
      <c r="E205">
        <f t="shared" si="34"/>
        <v>35822.667188586223</v>
      </c>
      <c r="F205">
        <f t="shared" si="35"/>
        <v>35822.5</v>
      </c>
      <c r="G205">
        <f t="shared" si="51"/>
        <v>9.7424249994219281E-2</v>
      </c>
      <c r="J205">
        <f>G205</f>
        <v>9.7424249994219281E-2</v>
      </c>
      <c r="O205">
        <f t="shared" ca="1" si="48"/>
        <v>0.10018028124954964</v>
      </c>
      <c r="P205">
        <f t="shared" si="36"/>
        <v>0.10040490991488986</v>
      </c>
      <c r="Q205" s="3">
        <f t="shared" si="37"/>
        <v>40071.803699999997</v>
      </c>
      <c r="R205">
        <f t="shared" si="38"/>
        <v>8.8843335626919363E-6</v>
      </c>
      <c r="S205">
        <v>1</v>
      </c>
      <c r="T205">
        <f t="shared" si="39"/>
        <v>8.8843335626919363E-6</v>
      </c>
      <c r="U205">
        <f t="shared" si="52"/>
        <v>-2.9806599206705781E-3</v>
      </c>
      <c r="V205">
        <f t="shared" si="49"/>
        <v>-4.3321895030253308E-3</v>
      </c>
      <c r="W205">
        <f t="shared" si="50"/>
        <v>1.8266322119800123E-6</v>
      </c>
    </row>
    <row r="206" spans="1:23" x14ac:dyDescent="0.2">
      <c r="A206" s="35" t="s">
        <v>216</v>
      </c>
      <c r="B206" s="91" t="s">
        <v>58</v>
      </c>
      <c r="C206" s="90">
        <v>55094.383450000001</v>
      </c>
      <c r="D206" s="90">
        <v>2.9999999999999997E-4</v>
      </c>
      <c r="E206">
        <f t="shared" si="34"/>
        <v>35829.668398599875</v>
      </c>
      <c r="F206">
        <f t="shared" si="35"/>
        <v>35829.5</v>
      </c>
      <c r="G206">
        <f t="shared" si="51"/>
        <v>9.8129350000817794E-2</v>
      </c>
      <c r="N206">
        <f>G206</f>
        <v>9.8129350000817794E-2</v>
      </c>
      <c r="O206">
        <f t="shared" ca="1" si="48"/>
        <v>0.10022242844552567</v>
      </c>
      <c r="P206">
        <f t="shared" si="36"/>
        <v>0.10045464436261896</v>
      </c>
      <c r="Q206" s="3">
        <f t="shared" si="37"/>
        <v>40075.883450000001</v>
      </c>
      <c r="R206">
        <f t="shared" si="38"/>
        <v>5.4069938690242825E-6</v>
      </c>
      <c r="S206">
        <v>1</v>
      </c>
      <c r="T206">
        <f t="shared" si="39"/>
        <v>5.4069938690242825E-6</v>
      </c>
      <c r="U206">
        <f t="shared" si="52"/>
        <v>-2.325294361801164E-3</v>
      </c>
      <c r="V206">
        <f t="shared" si="49"/>
        <v>-4.3213382300207916E-3</v>
      </c>
      <c r="W206">
        <f t="shared" si="50"/>
        <v>3.9841911238571736E-6</v>
      </c>
    </row>
    <row r="207" spans="1:23" x14ac:dyDescent="0.2">
      <c r="A207" s="35" t="s">
        <v>216</v>
      </c>
      <c r="B207" s="91" t="s">
        <v>58</v>
      </c>
      <c r="C207" s="90">
        <v>55094.384550000002</v>
      </c>
      <c r="D207" s="90">
        <v>4.0000000000000002E-4</v>
      </c>
      <c r="E207">
        <f t="shared" si="34"/>
        <v>35829.670286296678</v>
      </c>
      <c r="F207">
        <f t="shared" si="35"/>
        <v>35829.5</v>
      </c>
      <c r="G207">
        <f t="shared" si="51"/>
        <v>9.9229350002133287E-2</v>
      </c>
      <c r="N207">
        <f>G207</f>
        <v>9.9229350002133287E-2</v>
      </c>
      <c r="O207">
        <f t="shared" ca="1" si="48"/>
        <v>0.10022242844552567</v>
      </c>
      <c r="P207">
        <f t="shared" si="36"/>
        <v>0.10045464436261896</v>
      </c>
      <c r="Q207" s="3">
        <f t="shared" si="37"/>
        <v>40075.884550000002</v>
      </c>
      <c r="R207">
        <f t="shared" si="38"/>
        <v>1.5013462698379891E-6</v>
      </c>
      <c r="S207">
        <v>1</v>
      </c>
      <c r="T207">
        <f t="shared" si="39"/>
        <v>1.5013462698379891E-6</v>
      </c>
      <c r="U207">
        <f t="shared" si="52"/>
        <v>-1.2252943604856709E-3</v>
      </c>
      <c r="V207">
        <f t="shared" si="49"/>
        <v>-4.3213382300207916E-3</v>
      </c>
      <c r="W207">
        <f t="shared" si="50"/>
        <v>9.5854876420860033E-6</v>
      </c>
    </row>
    <row r="208" spans="1:23" x14ac:dyDescent="0.2">
      <c r="A208" s="35" t="s">
        <v>227</v>
      </c>
      <c r="B208" s="91" t="s">
        <v>57</v>
      </c>
      <c r="C208" s="90">
        <v>55341.7523</v>
      </c>
      <c r="D208" s="90">
        <v>2.0000000000000001E-4</v>
      </c>
      <c r="E208">
        <f t="shared" si="34"/>
        <v>36254.175113394798</v>
      </c>
      <c r="F208">
        <f t="shared" si="35"/>
        <v>36254</v>
      </c>
      <c r="G208">
        <f t="shared" si="51"/>
        <v>0.10204219999286579</v>
      </c>
      <c r="N208">
        <f>G208</f>
        <v>0.10204219999286579</v>
      </c>
      <c r="O208">
        <f t="shared" ref="O208:O239" ca="1" si="54">+C$11+C$12*F208</f>
        <v>0.10277835483007261</v>
      </c>
      <c r="P208">
        <f t="shared" si="36"/>
        <v>0.10349391951566236</v>
      </c>
      <c r="Q208" s="3">
        <f t="shared" si="37"/>
        <v>40323.2523</v>
      </c>
      <c r="R208">
        <f t="shared" si="38"/>
        <v>2.1074895728687128E-6</v>
      </c>
      <c r="S208">
        <v>1</v>
      </c>
      <c r="T208">
        <f t="shared" si="39"/>
        <v>2.1074895728687128E-6</v>
      </c>
      <c r="U208">
        <f t="shared" si="52"/>
        <v>-1.451719522796574E-3</v>
      </c>
      <c r="V208">
        <f t="shared" si="49"/>
        <v>-7.6849365921937123E-4</v>
      </c>
      <c r="W208">
        <f t="shared" si="50"/>
        <v>4.6679758066081448E-7</v>
      </c>
    </row>
    <row r="209" spans="1:23" x14ac:dyDescent="0.2">
      <c r="A209" s="99" t="s">
        <v>217</v>
      </c>
      <c r="B209" s="92" t="s">
        <v>57</v>
      </c>
      <c r="C209" s="93">
        <v>55346.414499999999</v>
      </c>
      <c r="D209" s="93">
        <v>2.0000000000000001E-4</v>
      </c>
      <c r="E209">
        <f t="shared" si="34"/>
        <v>36262.175858863426</v>
      </c>
      <c r="F209">
        <f t="shared" si="35"/>
        <v>36262</v>
      </c>
      <c r="G209">
        <f t="shared" si="51"/>
        <v>0.10247659999731695</v>
      </c>
      <c r="J209">
        <f>G209</f>
        <v>0.10247659999731695</v>
      </c>
      <c r="O209">
        <f t="shared" ca="1" si="54"/>
        <v>0.10282652305404522</v>
      </c>
      <c r="P209">
        <f t="shared" si="36"/>
        <v>0.10355163570217957</v>
      </c>
      <c r="Q209" s="3">
        <f t="shared" si="37"/>
        <v>40327.914499999999</v>
      </c>
      <c r="R209">
        <f t="shared" si="38"/>
        <v>1.1557017667294587E-6</v>
      </c>
      <c r="S209">
        <v>1</v>
      </c>
      <c r="T209">
        <f t="shared" si="39"/>
        <v>1.1557017667294587E-6</v>
      </c>
      <c r="U209">
        <f t="shared" si="52"/>
        <v>-1.0750357048626147E-3</v>
      </c>
      <c r="V209">
        <f t="shared" si="49"/>
        <v>-6.6609509386898107E-4</v>
      </c>
      <c r="W209">
        <f t="shared" si="50"/>
        <v>1.6723242331984636E-7</v>
      </c>
    </row>
    <row r="210" spans="1:23" x14ac:dyDescent="0.2">
      <c r="A210" s="35" t="s">
        <v>227</v>
      </c>
      <c r="B210" s="91" t="s">
        <v>57</v>
      </c>
      <c r="C210" s="90">
        <v>55355.737999999998</v>
      </c>
      <c r="D210" s="90">
        <v>2.0000000000000001E-4</v>
      </c>
      <c r="E210">
        <f t="shared" si="34"/>
        <v>36278.17580532148</v>
      </c>
      <c r="F210">
        <f t="shared" si="35"/>
        <v>36278</v>
      </c>
      <c r="G210">
        <f t="shared" si="51"/>
        <v>0.10244539999985136</v>
      </c>
      <c r="N210">
        <f>G210</f>
        <v>0.10244539999985136</v>
      </c>
      <c r="O210">
        <f t="shared" ca="1" si="54"/>
        <v>0.10292285950199045</v>
      </c>
      <c r="P210">
        <f t="shared" si="36"/>
        <v>0.1036671167873075</v>
      </c>
      <c r="Q210" s="3">
        <f t="shared" si="37"/>
        <v>40337.237999999998</v>
      </c>
      <c r="R210">
        <f t="shared" si="38"/>
        <v>1.4925919087521502E-6</v>
      </c>
      <c r="S210">
        <v>1</v>
      </c>
      <c r="T210">
        <f t="shared" si="39"/>
        <v>1.4925919087521502E-6</v>
      </c>
      <c r="U210">
        <f t="shared" si="52"/>
        <v>-1.2217167874561397E-3</v>
      </c>
      <c r="V210">
        <f t="shared" si="49"/>
        <v>-4.6015100217000366E-4</v>
      </c>
      <c r="W210">
        <f t="shared" si="50"/>
        <v>5.7998244531848895E-7</v>
      </c>
    </row>
    <row r="211" spans="1:23" x14ac:dyDescent="0.2">
      <c r="A211" s="32" t="s">
        <v>219</v>
      </c>
      <c r="B211" s="97" t="s">
        <v>58</v>
      </c>
      <c r="C211" s="32">
        <v>55376.428899999999</v>
      </c>
      <c r="D211" s="32">
        <v>1.23E-2</v>
      </c>
      <c r="E211">
        <f t="shared" si="34"/>
        <v>36313.68321049861</v>
      </c>
      <c r="F211">
        <f t="shared" si="35"/>
        <v>36313.5</v>
      </c>
      <c r="G211">
        <f t="shared" si="51"/>
        <v>0.10676054999930784</v>
      </c>
      <c r="J211">
        <f>G211</f>
        <v>0.10676054999930784</v>
      </c>
      <c r="O211">
        <f t="shared" ca="1" si="54"/>
        <v>0.10313660599586894</v>
      </c>
      <c r="P211">
        <f t="shared" si="36"/>
        <v>0.10392357236651076</v>
      </c>
      <c r="Q211" s="3">
        <f t="shared" si="37"/>
        <v>40357.928899999999</v>
      </c>
      <c r="R211">
        <f t="shared" si="38"/>
        <v>8.0484420889909406E-6</v>
      </c>
      <c r="S211">
        <v>1</v>
      </c>
      <c r="T211">
        <f t="shared" si="39"/>
        <v>8.0484420889909406E-6</v>
      </c>
      <c r="U211">
        <f t="shared" si="52"/>
        <v>2.836977632797083E-3</v>
      </c>
      <c r="V211">
        <f t="shared" si="49"/>
        <v>2.4179742298243638E-7</v>
      </c>
      <c r="W211">
        <f t="shared" si="50"/>
        <v>8.0470701996955957E-6</v>
      </c>
    </row>
    <row r="212" spans="1:23" x14ac:dyDescent="0.2">
      <c r="A212" s="35" t="s">
        <v>227</v>
      </c>
      <c r="B212" s="91" t="s">
        <v>57</v>
      </c>
      <c r="C212" s="90">
        <v>55404.687100000003</v>
      </c>
      <c r="D212" s="90">
        <v>1E-4</v>
      </c>
      <c r="E212">
        <f t="shared" si="34"/>
        <v>36362.176768390069</v>
      </c>
      <c r="F212">
        <f t="shared" si="35"/>
        <v>36362</v>
      </c>
      <c r="G212">
        <f t="shared" si="51"/>
        <v>0.10300660000211792</v>
      </c>
      <c r="N212">
        <f>G212</f>
        <v>0.10300660000211792</v>
      </c>
      <c r="O212">
        <f t="shared" ca="1" si="54"/>
        <v>0.10342862585370291</v>
      </c>
      <c r="P212">
        <f t="shared" si="36"/>
        <v>0.10427445806127569</v>
      </c>
      <c r="Q212" s="3">
        <f t="shared" si="37"/>
        <v>40386.187100000003</v>
      </c>
      <c r="R212">
        <f t="shared" si="38"/>
        <v>1.607464058171314E-6</v>
      </c>
      <c r="S212">
        <v>1</v>
      </c>
      <c r="T212">
        <f t="shared" si="39"/>
        <v>1.607464058171314E-6</v>
      </c>
      <c r="U212">
        <f t="shared" si="52"/>
        <v>-1.2678580591577726E-3</v>
      </c>
      <c r="V212">
        <f t="shared" si="49"/>
        <v>6.2937192118627113E-4</v>
      </c>
      <c r="W212">
        <f t="shared" si="50"/>
        <v>3.59948159831626E-6</v>
      </c>
    </row>
    <row r="213" spans="1:23" x14ac:dyDescent="0.2">
      <c r="A213" s="35" t="s">
        <v>227</v>
      </c>
      <c r="B213" s="91" t="s">
        <v>57</v>
      </c>
      <c r="C213" s="90">
        <v>55414.5942</v>
      </c>
      <c r="D213" s="90">
        <v>4.0000000000000002E-4</v>
      </c>
      <c r="E213">
        <f t="shared" ref="E213:E276" si="55">(C213-C$7)/C$8</f>
        <v>36379.178223804294</v>
      </c>
      <c r="F213">
        <f t="shared" ref="F213:F276" si="56">+ROUND(2*E213,0)/2</f>
        <v>36379</v>
      </c>
      <c r="G213">
        <f t="shared" si="51"/>
        <v>0.10385469999891939</v>
      </c>
      <c r="N213">
        <f>G213</f>
        <v>0.10385469999891939</v>
      </c>
      <c r="O213">
        <f t="shared" ca="1" si="54"/>
        <v>0.10353098332964472</v>
      </c>
      <c r="P213">
        <f t="shared" ref="P213:P276" si="57">+D$11+D$12*F213+D$13*F213^2</f>
        <v>0.1043975901757441</v>
      </c>
      <c r="Q213" s="3">
        <f t="shared" ref="Q213:Q276" si="58">C213-15018.5</f>
        <v>40396.0942</v>
      </c>
      <c r="R213">
        <f t="shared" ref="R213:R276" si="59">+(P213-G213)^2</f>
        <v>2.9472974409276691E-7</v>
      </c>
      <c r="S213">
        <v>1</v>
      </c>
      <c r="T213">
        <f t="shared" ref="T213:T276" si="60">S213*R213</f>
        <v>2.9472974409276691E-7</v>
      </c>
      <c r="U213">
        <f t="shared" si="52"/>
        <v>-5.4289017682471186E-4</v>
      </c>
      <c r="V213">
        <f t="shared" ref="V213:V244" si="61">W$3+W$4*(F213-30000)+W$5*SIN(RADIANS(W$6*(F213-30000)+W$7))</f>
        <v>8.4784549543658104E-4</v>
      </c>
      <c r="W213">
        <f t="shared" ref="W213:W244" si="62">+(U213-V213)^2</f>
        <v>1.93414571010007E-6</v>
      </c>
    </row>
    <row r="214" spans="1:23" x14ac:dyDescent="0.2">
      <c r="A214" s="35" t="s">
        <v>227</v>
      </c>
      <c r="B214" s="91" t="s">
        <v>57</v>
      </c>
      <c r="C214" s="90">
        <v>55439.652800000003</v>
      </c>
      <c r="D214" s="90">
        <v>2.0000000000000001E-4</v>
      </c>
      <c r="E214">
        <f t="shared" si="55"/>
        <v>36422.180986534375</v>
      </c>
      <c r="F214">
        <f t="shared" si="56"/>
        <v>36422</v>
      </c>
      <c r="G214">
        <f t="shared" si="51"/>
        <v>0.10546460000477964</v>
      </c>
      <c r="N214">
        <f>G214</f>
        <v>0.10546460000477964</v>
      </c>
      <c r="O214">
        <f t="shared" ca="1" si="54"/>
        <v>0.10378988753349752</v>
      </c>
      <c r="P214">
        <f t="shared" si="57"/>
        <v>0.10470936927907218</v>
      </c>
      <c r="Q214" s="3">
        <f t="shared" si="58"/>
        <v>40421.152800000003</v>
      </c>
      <c r="R214">
        <f t="shared" si="59"/>
        <v>5.7037344905261971E-7</v>
      </c>
      <c r="S214">
        <v>1</v>
      </c>
      <c r="T214">
        <f t="shared" si="60"/>
        <v>5.7037344905261971E-7</v>
      </c>
      <c r="U214">
        <f t="shared" si="52"/>
        <v>7.5523072570746197E-4</v>
      </c>
      <c r="V214">
        <f t="shared" si="61"/>
        <v>1.3905723339321515E-3</v>
      </c>
      <c r="W214">
        <f t="shared" si="62"/>
        <v>4.036589591415349E-7</v>
      </c>
    </row>
    <row r="215" spans="1:23" x14ac:dyDescent="0.2">
      <c r="A215" s="32" t="s">
        <v>220</v>
      </c>
      <c r="B215" s="97" t="s">
        <v>57</v>
      </c>
      <c r="C215" s="32">
        <v>55483.358200000002</v>
      </c>
      <c r="D215" s="32">
        <v>1E-4</v>
      </c>
      <c r="E215">
        <f t="shared" si="55"/>
        <v>36497.183298962947</v>
      </c>
      <c r="F215">
        <f t="shared" si="56"/>
        <v>36497</v>
      </c>
      <c r="G215">
        <f t="shared" ref="G215:G246" si="63">C215-(C$7+C$8*F215)</f>
        <v>0.10681209999893326</v>
      </c>
      <c r="J215">
        <f>G215</f>
        <v>0.10681209999893326</v>
      </c>
      <c r="O215">
        <f t="shared" ca="1" si="54"/>
        <v>0.1042414646332408</v>
      </c>
      <c r="P215">
        <f t="shared" si="57"/>
        <v>0.10525429270222196</v>
      </c>
      <c r="Q215" s="3">
        <f t="shared" si="58"/>
        <v>40464.858200000002</v>
      </c>
      <c r="R215">
        <f t="shared" si="59"/>
        <v>2.4267635736869769E-6</v>
      </c>
      <c r="S215">
        <v>1</v>
      </c>
      <c r="T215">
        <f t="shared" si="60"/>
        <v>2.4267635736869769E-6</v>
      </c>
      <c r="U215">
        <f t="shared" ref="U215:U246" si="64">+(G215-P215)</f>
        <v>1.5578072967113027E-3</v>
      </c>
      <c r="V215">
        <f t="shared" si="61"/>
        <v>2.281964406573259E-3</v>
      </c>
      <c r="W215">
        <f t="shared" si="62"/>
        <v>5.2440351976362155E-7</v>
      </c>
    </row>
    <row r="216" spans="1:23" x14ac:dyDescent="0.2">
      <c r="A216" s="35" t="s">
        <v>216</v>
      </c>
      <c r="B216" s="91" t="s">
        <v>57</v>
      </c>
      <c r="C216" s="90">
        <v>55497.345220000003</v>
      </c>
      <c r="D216" s="90">
        <v>2.0000000000000001E-4</v>
      </c>
      <c r="E216">
        <f t="shared" si="55"/>
        <v>36521.186256125795</v>
      </c>
      <c r="F216">
        <f t="shared" si="56"/>
        <v>36521</v>
      </c>
      <c r="G216">
        <f t="shared" si="63"/>
        <v>0.10853530000167666</v>
      </c>
      <c r="N216">
        <f>G216</f>
        <v>0.10853530000167666</v>
      </c>
      <c r="O216">
        <f t="shared" ca="1" si="54"/>
        <v>0.10438596930515864</v>
      </c>
      <c r="P216">
        <f t="shared" si="57"/>
        <v>0.10542896960370875</v>
      </c>
      <c r="Q216" s="3">
        <f t="shared" si="58"/>
        <v>40478.845220000003</v>
      </c>
      <c r="R216">
        <f t="shared" si="59"/>
        <v>9.6492885413394933E-6</v>
      </c>
      <c r="S216">
        <v>1</v>
      </c>
      <c r="T216">
        <f t="shared" si="60"/>
        <v>9.6492885413394933E-6</v>
      </c>
      <c r="U216">
        <f t="shared" si="64"/>
        <v>3.106330397967913E-3</v>
      </c>
      <c r="V216">
        <f t="shared" si="61"/>
        <v>2.546593411556569E-3</v>
      </c>
      <c r="W216">
        <f t="shared" si="62"/>
        <v>3.133054939568531E-7</v>
      </c>
    </row>
    <row r="217" spans="1:23" x14ac:dyDescent="0.2">
      <c r="A217" s="32" t="s">
        <v>220</v>
      </c>
      <c r="B217" s="97" t="s">
        <v>57</v>
      </c>
      <c r="C217" s="32">
        <v>55741.508900000001</v>
      </c>
      <c r="D217" s="32">
        <v>4.3E-3</v>
      </c>
      <c r="E217">
        <f t="shared" si="55"/>
        <v>36940.192617149172</v>
      </c>
      <c r="F217">
        <f t="shared" si="56"/>
        <v>36940</v>
      </c>
      <c r="G217">
        <f t="shared" si="63"/>
        <v>0.11224200000287965</v>
      </c>
      <c r="J217">
        <f>G217</f>
        <v>0.11224200000287965</v>
      </c>
      <c r="O217">
        <f t="shared" ca="1" si="54"/>
        <v>0.1069087800357244</v>
      </c>
      <c r="P217">
        <f t="shared" si="57"/>
        <v>0.10850208351057394</v>
      </c>
      <c r="Q217" s="3">
        <f t="shared" si="58"/>
        <v>40723.008900000001</v>
      </c>
      <c r="R217">
        <f t="shared" si="59"/>
        <v>1.3986975369420216E-5</v>
      </c>
      <c r="S217">
        <v>1</v>
      </c>
      <c r="T217">
        <f t="shared" si="60"/>
        <v>1.3986975369420216E-5</v>
      </c>
      <c r="U217">
        <f t="shared" si="64"/>
        <v>3.739916492305706E-3</v>
      </c>
      <c r="V217">
        <f t="shared" si="61"/>
        <v>4.3313089254044864E-3</v>
      </c>
      <c r="W217">
        <f t="shared" si="62"/>
        <v>3.4974500992649546E-7</v>
      </c>
    </row>
    <row r="218" spans="1:23" x14ac:dyDescent="0.2">
      <c r="A218" s="32" t="s">
        <v>220</v>
      </c>
      <c r="B218" s="97" t="s">
        <v>57</v>
      </c>
      <c r="C218" s="32">
        <v>55776.472399999999</v>
      </c>
      <c r="D218" s="32">
        <v>6.9999999999999999E-4</v>
      </c>
      <c r="E218">
        <f t="shared" si="55"/>
        <v>37000.193059899873</v>
      </c>
      <c r="F218">
        <f t="shared" si="56"/>
        <v>37000</v>
      </c>
      <c r="G218">
        <f t="shared" si="63"/>
        <v>0.11249999999563443</v>
      </c>
      <c r="J218">
        <f>G218</f>
        <v>0.11249999999563443</v>
      </c>
      <c r="O218">
        <f t="shared" ca="1" si="54"/>
        <v>0.10727004171551904</v>
      </c>
      <c r="P218">
        <f t="shared" si="57"/>
        <v>0.10894579335026822</v>
      </c>
      <c r="Q218" s="3">
        <f t="shared" si="58"/>
        <v>40757.972399999999</v>
      </c>
      <c r="R218">
        <f t="shared" si="59"/>
        <v>1.2632384877965322E-5</v>
      </c>
      <c r="S218">
        <v>1</v>
      </c>
      <c r="T218">
        <f t="shared" si="60"/>
        <v>1.2632384877965322E-5</v>
      </c>
      <c r="U218">
        <f t="shared" si="64"/>
        <v>3.5542066453662091E-3</v>
      </c>
      <c r="V218">
        <f t="shared" si="61"/>
        <v>4.05374528721128E-3</v>
      </c>
      <c r="W218">
        <f t="shared" si="62"/>
        <v>2.4953885469641802E-7</v>
      </c>
    </row>
    <row r="219" spans="1:23" x14ac:dyDescent="0.2">
      <c r="A219" s="35" t="s">
        <v>235</v>
      </c>
      <c r="B219" s="91" t="s">
        <v>57</v>
      </c>
      <c r="C219" s="90">
        <v>55800.363499999999</v>
      </c>
      <c r="D219" s="90">
        <v>2.9999999999999997E-4</v>
      </c>
      <c r="E219">
        <f t="shared" si="55"/>
        <v>37041.192289891187</v>
      </c>
      <c r="F219">
        <f t="shared" si="56"/>
        <v>37041</v>
      </c>
      <c r="G219">
        <f t="shared" si="63"/>
        <v>0.11205129999871133</v>
      </c>
      <c r="N219">
        <f>G219</f>
        <v>0.11205129999871133</v>
      </c>
      <c r="O219">
        <f t="shared" ca="1" si="54"/>
        <v>0.1075169038633787</v>
      </c>
      <c r="P219">
        <f t="shared" si="57"/>
        <v>0.10924952037817233</v>
      </c>
      <c r="Q219" s="3">
        <f t="shared" si="58"/>
        <v>40781.863499999999</v>
      </c>
      <c r="R219">
        <f t="shared" si="59"/>
        <v>7.8499690420676588E-6</v>
      </c>
      <c r="S219">
        <v>1</v>
      </c>
      <c r="T219">
        <f t="shared" si="60"/>
        <v>7.8499690420676588E-6</v>
      </c>
      <c r="U219">
        <f t="shared" si="64"/>
        <v>2.8017796205389994E-3</v>
      </c>
      <c r="V219">
        <f t="shared" si="61"/>
        <v>3.7878062032252876E-3</v>
      </c>
      <c r="W219">
        <f t="shared" si="62"/>
        <v>9.7224842176399956E-7</v>
      </c>
    </row>
    <row r="220" spans="1:23" x14ac:dyDescent="0.2">
      <c r="A220" s="35" t="s">
        <v>235</v>
      </c>
      <c r="B220" s="91" t="s">
        <v>57</v>
      </c>
      <c r="C220" s="90">
        <v>55800.364399999999</v>
      </c>
      <c r="D220" s="90">
        <v>4.0000000000000002E-4</v>
      </c>
      <c r="E220">
        <f t="shared" si="55"/>
        <v>37041.193834370388</v>
      </c>
      <c r="F220">
        <f t="shared" si="56"/>
        <v>37041</v>
      </c>
      <c r="G220">
        <f t="shared" si="63"/>
        <v>0.11295129999780329</v>
      </c>
      <c r="N220">
        <f>G220</f>
        <v>0.11295129999780329</v>
      </c>
      <c r="O220">
        <f t="shared" ca="1" si="54"/>
        <v>0.1075169038633787</v>
      </c>
      <c r="P220">
        <f t="shared" si="57"/>
        <v>0.10924952037817233</v>
      </c>
      <c r="Q220" s="3">
        <f t="shared" si="58"/>
        <v>40781.864399999999</v>
      </c>
      <c r="R220">
        <f t="shared" si="59"/>
        <v>1.3703172352315134E-5</v>
      </c>
      <c r="S220">
        <v>1</v>
      </c>
      <c r="T220">
        <f t="shared" si="60"/>
        <v>1.3703172352315134E-5</v>
      </c>
      <c r="U220">
        <f t="shared" si="64"/>
        <v>3.7017796196309599E-3</v>
      </c>
      <c r="V220">
        <f t="shared" si="61"/>
        <v>3.7878062032252876E-3</v>
      </c>
      <c r="W220">
        <f t="shared" si="62"/>
        <v>7.4005730849118534E-9</v>
      </c>
    </row>
    <row r="221" spans="1:23" x14ac:dyDescent="0.2">
      <c r="A221" s="35" t="s">
        <v>235</v>
      </c>
      <c r="B221" s="91" t="s">
        <v>57</v>
      </c>
      <c r="C221" s="90">
        <v>55800.364600000001</v>
      </c>
      <c r="D221" s="90">
        <v>4.0000000000000002E-4</v>
      </c>
      <c r="E221">
        <f t="shared" si="55"/>
        <v>37041.19417758799</v>
      </c>
      <c r="F221">
        <f t="shared" si="56"/>
        <v>37041</v>
      </c>
      <c r="G221">
        <f t="shared" si="63"/>
        <v>0.11315130000002682</v>
      </c>
      <c r="N221">
        <f>G221</f>
        <v>0.11315130000002682</v>
      </c>
      <c r="O221">
        <f t="shared" ca="1" si="54"/>
        <v>0.1075169038633787</v>
      </c>
      <c r="P221">
        <f t="shared" si="57"/>
        <v>0.10924952037817233</v>
      </c>
      <c r="Q221" s="3">
        <f t="shared" si="58"/>
        <v>40781.864600000001</v>
      </c>
      <c r="R221">
        <f t="shared" si="59"/>
        <v>1.5223884217518987E-5</v>
      </c>
      <c r="S221">
        <v>1</v>
      </c>
      <c r="T221">
        <f t="shared" si="60"/>
        <v>1.5223884217518987E-5</v>
      </c>
      <c r="U221">
        <f t="shared" si="64"/>
        <v>3.9017796218544926E-3</v>
      </c>
      <c r="V221">
        <f t="shared" si="61"/>
        <v>3.7878062032252876E-3</v>
      </c>
      <c r="W221">
        <f t="shared" si="62"/>
        <v>1.2989940154028E-8</v>
      </c>
    </row>
    <row r="222" spans="1:23" x14ac:dyDescent="0.2">
      <c r="A222" s="35" t="s">
        <v>228</v>
      </c>
      <c r="B222" s="91" t="s">
        <v>57</v>
      </c>
      <c r="C222" s="90">
        <v>55812.6005</v>
      </c>
      <c r="D222" s="90">
        <v>1E-4</v>
      </c>
      <c r="E222">
        <f t="shared" si="55"/>
        <v>37062.192058734137</v>
      </c>
      <c r="F222">
        <f t="shared" si="56"/>
        <v>37062</v>
      </c>
      <c r="G222">
        <f t="shared" si="63"/>
        <v>0.1119165999989491</v>
      </c>
      <c r="N222">
        <f>G222</f>
        <v>0.1119165999989491</v>
      </c>
      <c r="O222">
        <f t="shared" ca="1" si="54"/>
        <v>0.1076433454513068</v>
      </c>
      <c r="P222">
        <f t="shared" si="57"/>
        <v>0.10940525304471177</v>
      </c>
      <c r="Q222" s="3">
        <f t="shared" si="58"/>
        <v>40794.1005</v>
      </c>
      <c r="R222">
        <f t="shared" si="59"/>
        <v>6.3068635245570927E-6</v>
      </c>
      <c r="S222">
        <v>1</v>
      </c>
      <c r="T222">
        <f t="shared" si="60"/>
        <v>6.3068635245570927E-6</v>
      </c>
      <c r="U222">
        <f t="shared" si="64"/>
        <v>2.5113469542373257E-3</v>
      </c>
      <c r="V222">
        <f t="shared" si="61"/>
        <v>3.6287490920404617E-3</v>
      </c>
      <c r="W222">
        <f t="shared" si="62"/>
        <v>1.2485875375670187E-6</v>
      </c>
    </row>
    <row r="223" spans="1:23" x14ac:dyDescent="0.2">
      <c r="A223" s="35" t="s">
        <v>236</v>
      </c>
      <c r="B223" s="91" t="s">
        <v>57</v>
      </c>
      <c r="C223" s="90">
        <v>55812.6005</v>
      </c>
      <c r="D223" s="90">
        <v>1E-4</v>
      </c>
      <c r="E223">
        <f t="shared" si="55"/>
        <v>37062.192058734137</v>
      </c>
      <c r="F223">
        <f t="shared" si="56"/>
        <v>37062</v>
      </c>
      <c r="G223">
        <f t="shared" si="63"/>
        <v>0.1119165999989491</v>
      </c>
      <c r="N223">
        <f>G223</f>
        <v>0.1119165999989491</v>
      </c>
      <c r="O223">
        <f t="shared" ca="1" si="54"/>
        <v>0.1076433454513068</v>
      </c>
      <c r="P223">
        <f t="shared" si="57"/>
        <v>0.10940525304471177</v>
      </c>
      <c r="Q223" s="3">
        <f t="shared" si="58"/>
        <v>40794.1005</v>
      </c>
      <c r="R223">
        <f t="shared" si="59"/>
        <v>6.3068635245570927E-6</v>
      </c>
      <c r="S223">
        <v>1</v>
      </c>
      <c r="T223">
        <f t="shared" si="60"/>
        <v>6.3068635245570927E-6</v>
      </c>
      <c r="U223">
        <f t="shared" si="64"/>
        <v>2.5113469542373257E-3</v>
      </c>
      <c r="V223">
        <f t="shared" si="61"/>
        <v>3.6287490920404617E-3</v>
      </c>
      <c r="W223">
        <f t="shared" si="62"/>
        <v>1.2485875375670187E-6</v>
      </c>
    </row>
    <row r="224" spans="1:23" x14ac:dyDescent="0.2">
      <c r="A224" s="35" t="s">
        <v>237</v>
      </c>
      <c r="B224" s="91" t="s">
        <v>58</v>
      </c>
      <c r="C224" s="90">
        <v>56074.531300000002</v>
      </c>
      <c r="D224" s="90">
        <v>2.3999999999999998E-3</v>
      </c>
      <c r="E224">
        <f t="shared" si="55"/>
        <v>37511.688361165136</v>
      </c>
      <c r="F224">
        <f t="shared" si="56"/>
        <v>37511.5</v>
      </c>
      <c r="G224">
        <f t="shared" si="63"/>
        <v>0.10976194999966538</v>
      </c>
      <c r="J224">
        <f>G224</f>
        <v>0.10976194999966538</v>
      </c>
      <c r="O224">
        <f t="shared" ca="1" si="54"/>
        <v>0.11034979753576818</v>
      </c>
      <c r="P224">
        <f t="shared" si="57"/>
        <v>0.11276550210030079</v>
      </c>
      <c r="Q224" s="3">
        <f t="shared" si="58"/>
        <v>41056.031300000002</v>
      </c>
      <c r="R224">
        <f t="shared" si="59"/>
        <v>9.02132522123138E-6</v>
      </c>
      <c r="S224">
        <v>1</v>
      </c>
      <c r="T224">
        <f t="shared" si="60"/>
        <v>9.02132522123138E-6</v>
      </c>
      <c r="U224">
        <f t="shared" si="64"/>
        <v>-3.0035521006354093E-3</v>
      </c>
      <c r="V224">
        <f t="shared" si="61"/>
        <v>-2.0949794670245808E-3</v>
      </c>
      <c r="W224">
        <f t="shared" si="62"/>
        <v>8.2550423054651695E-7</v>
      </c>
    </row>
    <row r="225" spans="1:25" x14ac:dyDescent="0.2">
      <c r="A225" s="35" t="s">
        <v>237</v>
      </c>
      <c r="B225" s="91" t="s">
        <v>57</v>
      </c>
      <c r="C225" s="90">
        <v>56093.467400000001</v>
      </c>
      <c r="D225" s="90">
        <v>2.0000000000000001E-4</v>
      </c>
      <c r="E225">
        <f t="shared" si="55"/>
        <v>37544.184375121731</v>
      </c>
      <c r="F225">
        <f t="shared" si="56"/>
        <v>37544</v>
      </c>
      <c r="G225">
        <f t="shared" si="63"/>
        <v>0.1074391999936779</v>
      </c>
      <c r="J225">
        <f>G225</f>
        <v>0.1074391999936779</v>
      </c>
      <c r="O225">
        <f t="shared" ca="1" si="54"/>
        <v>0.11054548094565692</v>
      </c>
      <c r="P225">
        <f t="shared" si="57"/>
        <v>0.1130104438782123</v>
      </c>
      <c r="Q225" s="3">
        <f t="shared" si="58"/>
        <v>41074.967400000001</v>
      </c>
      <c r="R225">
        <f t="shared" si="59"/>
        <v>3.103875842096188E-5</v>
      </c>
      <c r="S225">
        <v>1</v>
      </c>
      <c r="T225">
        <f t="shared" si="60"/>
        <v>3.103875842096188E-5</v>
      </c>
      <c r="U225">
        <f t="shared" si="64"/>
        <v>-5.5712438845343937E-3</v>
      </c>
      <c r="V225">
        <f t="shared" si="61"/>
        <v>-2.5509061146971575E-3</v>
      </c>
      <c r="W225">
        <f t="shared" si="62"/>
        <v>9.1224402439053686E-6</v>
      </c>
    </row>
    <row r="226" spans="1:25" x14ac:dyDescent="0.2">
      <c r="A226" s="35" t="s">
        <v>237</v>
      </c>
      <c r="B226" s="91" t="s">
        <v>58</v>
      </c>
      <c r="C226" s="90">
        <v>56179.425799999997</v>
      </c>
      <c r="D226" s="90">
        <v>5.9999999999999995E-4</v>
      </c>
      <c r="E226">
        <f t="shared" si="55"/>
        <v>37691.69655376923</v>
      </c>
      <c r="F226">
        <f t="shared" si="56"/>
        <v>37691.5</v>
      </c>
      <c r="G226">
        <f t="shared" si="63"/>
        <v>0.11453594999329653</v>
      </c>
      <c r="J226">
        <f>G226</f>
        <v>0.11453594999329653</v>
      </c>
      <c r="O226">
        <f t="shared" ca="1" si="54"/>
        <v>0.11143358257515201</v>
      </c>
      <c r="P226">
        <f t="shared" si="57"/>
        <v>0.11412547070101926</v>
      </c>
      <c r="Q226" s="3">
        <f t="shared" si="58"/>
        <v>41160.925799999997</v>
      </c>
      <c r="R226">
        <f t="shared" si="59"/>
        <v>1.6849324938844288E-7</v>
      </c>
      <c r="S226">
        <v>1</v>
      </c>
      <c r="T226">
        <f t="shared" si="60"/>
        <v>1.6849324938844288E-7</v>
      </c>
      <c r="U226">
        <f t="shared" si="64"/>
        <v>4.1047929227726321E-4</v>
      </c>
      <c r="V226">
        <f t="shared" si="61"/>
        <v>-4.3954570327438625E-3</v>
      </c>
      <c r="W226">
        <f t="shared" si="62"/>
        <v>2.3097023960157564E-5</v>
      </c>
    </row>
    <row r="227" spans="1:25" x14ac:dyDescent="0.2">
      <c r="A227" s="35" t="s">
        <v>238</v>
      </c>
      <c r="B227" s="91" t="s">
        <v>57</v>
      </c>
      <c r="C227" s="90">
        <v>56182.623299999999</v>
      </c>
      <c r="D227" s="90">
        <v>2.0000000000000001E-4</v>
      </c>
      <c r="E227">
        <f t="shared" si="55"/>
        <v>37697.183745145827</v>
      </c>
      <c r="F227">
        <f t="shared" si="56"/>
        <v>37697</v>
      </c>
      <c r="G227">
        <f t="shared" si="63"/>
        <v>0.10707209999236511</v>
      </c>
      <c r="N227">
        <f t="shared" ref="N227:N258" si="65">G227</f>
        <v>0.10707209999236511</v>
      </c>
      <c r="O227">
        <f t="shared" ca="1" si="54"/>
        <v>0.11146669822913319</v>
      </c>
      <c r="P227">
        <f t="shared" si="57"/>
        <v>0.11416715472036446</v>
      </c>
      <c r="Q227" s="3">
        <f t="shared" si="58"/>
        <v>41164.123299999999</v>
      </c>
      <c r="R227">
        <f t="shared" si="59"/>
        <v>5.0339801593305859E-5</v>
      </c>
      <c r="S227">
        <v>1</v>
      </c>
      <c r="T227">
        <f t="shared" si="60"/>
        <v>5.0339801593305859E-5</v>
      </c>
      <c r="U227">
        <f t="shared" si="64"/>
        <v>-7.0950547279993448E-3</v>
      </c>
      <c r="V227">
        <f t="shared" si="61"/>
        <v>-4.4546286208568438E-3</v>
      </c>
      <c r="W227">
        <f t="shared" si="62"/>
        <v>6.9718500272797023E-6</v>
      </c>
    </row>
    <row r="228" spans="1:25" x14ac:dyDescent="0.2">
      <c r="A228" s="35" t="s">
        <v>235</v>
      </c>
      <c r="B228" s="91" t="s">
        <v>57</v>
      </c>
      <c r="C228" s="90">
        <v>56508.370419999999</v>
      </c>
      <c r="D228" s="90">
        <v>4.0000000000000002E-4</v>
      </c>
      <c r="E228">
        <f t="shared" si="55"/>
        <v>38256.194468464906</v>
      </c>
      <c r="F228">
        <f t="shared" si="56"/>
        <v>38256</v>
      </c>
      <c r="G228">
        <f t="shared" si="63"/>
        <v>0.11332079999556299</v>
      </c>
      <c r="N228">
        <f t="shared" si="65"/>
        <v>0.11332079999556299</v>
      </c>
      <c r="O228">
        <f t="shared" ca="1" si="54"/>
        <v>0.11483245287921973</v>
      </c>
      <c r="P228">
        <f t="shared" si="57"/>
        <v>0.11844379647522152</v>
      </c>
      <c r="Q228" s="3">
        <f t="shared" si="58"/>
        <v>41489.870419999999</v>
      </c>
      <c r="R228">
        <f t="shared" si="59"/>
        <v>2.6245092930593651E-5</v>
      </c>
      <c r="S228">
        <v>1</v>
      </c>
      <c r="T228">
        <f t="shared" si="60"/>
        <v>2.6245092930593651E-5</v>
      </c>
      <c r="U228">
        <f t="shared" si="64"/>
        <v>-5.1229964796585259E-3</v>
      </c>
      <c r="V228">
        <f t="shared" si="61"/>
        <v>-4.9224593567281138E-3</v>
      </c>
      <c r="W228">
        <f t="shared" si="62"/>
        <v>4.0215137673207229E-8</v>
      </c>
    </row>
    <row r="229" spans="1:25" x14ac:dyDescent="0.2">
      <c r="A229" s="35" t="s">
        <v>235</v>
      </c>
      <c r="B229" s="91" t="s">
        <v>57</v>
      </c>
      <c r="C229" s="90">
        <v>56508.370710000003</v>
      </c>
      <c r="D229" s="90">
        <v>6.9999999999999999E-4</v>
      </c>
      <c r="E229">
        <f t="shared" si="55"/>
        <v>38256.194966130432</v>
      </c>
      <c r="F229">
        <f t="shared" si="56"/>
        <v>38256</v>
      </c>
      <c r="G229">
        <f t="shared" si="63"/>
        <v>0.11361079999915091</v>
      </c>
      <c r="N229">
        <f t="shared" si="65"/>
        <v>0.11361079999915091</v>
      </c>
      <c r="O229">
        <f t="shared" ca="1" si="54"/>
        <v>0.11483245287921973</v>
      </c>
      <c r="P229">
        <f t="shared" si="57"/>
        <v>0.11844379647522152</v>
      </c>
      <c r="Q229" s="3">
        <f t="shared" si="58"/>
        <v>41489.870710000003</v>
      </c>
      <c r="R229">
        <f t="shared" si="59"/>
        <v>2.3357854937710893E-5</v>
      </c>
      <c r="S229">
        <v>1</v>
      </c>
      <c r="T229">
        <f t="shared" si="60"/>
        <v>2.3357854937710893E-5</v>
      </c>
      <c r="U229">
        <f t="shared" si="64"/>
        <v>-4.8329964760706057E-3</v>
      </c>
      <c r="V229">
        <f t="shared" si="61"/>
        <v>-4.9224593567281138E-3</v>
      </c>
      <c r="W229">
        <f t="shared" si="62"/>
        <v>8.003607015539533E-9</v>
      </c>
    </row>
    <row r="230" spans="1:25" x14ac:dyDescent="0.2">
      <c r="A230" s="35" t="s">
        <v>235</v>
      </c>
      <c r="B230" s="91" t="s">
        <v>57</v>
      </c>
      <c r="C230" s="90">
        <v>56508.371019999999</v>
      </c>
      <c r="D230" s="90">
        <v>2.9999999999999997E-4</v>
      </c>
      <c r="E230">
        <f t="shared" si="55"/>
        <v>38256.195498117704</v>
      </c>
      <c r="F230">
        <f t="shared" si="56"/>
        <v>38256</v>
      </c>
      <c r="G230">
        <f t="shared" si="63"/>
        <v>0.11392079999495763</v>
      </c>
      <c r="N230">
        <f t="shared" si="65"/>
        <v>0.11392079999495763</v>
      </c>
      <c r="O230">
        <f t="shared" ca="1" si="54"/>
        <v>0.11483245287921973</v>
      </c>
      <c r="P230">
        <f t="shared" si="57"/>
        <v>0.11844379647522152</v>
      </c>
      <c r="Q230" s="3">
        <f t="shared" si="58"/>
        <v>41489.871019999999</v>
      </c>
      <c r="R230">
        <f t="shared" si="59"/>
        <v>2.0457497160479496E-5</v>
      </c>
      <c r="S230">
        <v>1</v>
      </c>
      <c r="T230">
        <f t="shared" si="60"/>
        <v>2.0457497160479496E-5</v>
      </c>
      <c r="U230">
        <f t="shared" si="64"/>
        <v>-4.5229964802638856E-3</v>
      </c>
      <c r="V230">
        <f t="shared" si="61"/>
        <v>-4.9224593567281138E-3</v>
      </c>
      <c r="W230">
        <f t="shared" si="62"/>
        <v>1.5957058967307523E-7</v>
      </c>
    </row>
    <row r="231" spans="1:25" x14ac:dyDescent="0.2">
      <c r="A231" s="35" t="s">
        <v>234</v>
      </c>
      <c r="B231" s="91" t="s">
        <v>57</v>
      </c>
      <c r="C231" s="90">
        <v>56541.5867</v>
      </c>
      <c r="D231" s="90">
        <v>1E-4</v>
      </c>
      <c r="E231">
        <f t="shared" si="55"/>
        <v>38313.196527942113</v>
      </c>
      <c r="F231">
        <f t="shared" si="56"/>
        <v>38313</v>
      </c>
      <c r="G231">
        <f t="shared" si="63"/>
        <v>0.11452089999511372</v>
      </c>
      <c r="N231">
        <f t="shared" si="65"/>
        <v>0.11452089999511372</v>
      </c>
      <c r="O231">
        <f t="shared" ca="1" si="54"/>
        <v>0.11517565147502462</v>
      </c>
      <c r="P231">
        <f t="shared" si="57"/>
        <v>0.11888433033687648</v>
      </c>
      <c r="Q231" s="3">
        <f t="shared" si="58"/>
        <v>41523.0867</v>
      </c>
      <c r="R231">
        <f t="shared" si="59"/>
        <v>1.9039524347415864E-5</v>
      </c>
      <c r="S231">
        <v>1</v>
      </c>
      <c r="T231">
        <f t="shared" si="60"/>
        <v>1.9039524347415864E-5</v>
      </c>
      <c r="U231">
        <f t="shared" si="64"/>
        <v>-4.3634303417627585E-3</v>
      </c>
      <c r="V231">
        <f t="shared" si="61"/>
        <v>-4.3660242838650951E-3</v>
      </c>
      <c r="W231">
        <f t="shared" si="62"/>
        <v>6.7285356302745974E-12</v>
      </c>
    </row>
    <row r="232" spans="1:25" x14ac:dyDescent="0.2">
      <c r="A232" s="35" t="s">
        <v>234</v>
      </c>
      <c r="B232" s="91" t="s">
        <v>57</v>
      </c>
      <c r="C232" s="90">
        <v>56555.573299999996</v>
      </c>
      <c r="D232" s="90">
        <v>1E-4</v>
      </c>
      <c r="E232">
        <f t="shared" si="55"/>
        <v>38337.198764347988</v>
      </c>
      <c r="F232">
        <f t="shared" si="56"/>
        <v>38337</v>
      </c>
      <c r="G232">
        <f t="shared" si="63"/>
        <v>0.1158240999939153</v>
      </c>
      <c r="N232">
        <f t="shared" si="65"/>
        <v>0.1158240999939153</v>
      </c>
      <c r="O232">
        <f t="shared" ca="1" si="54"/>
        <v>0.11532015614694247</v>
      </c>
      <c r="P232">
        <f t="shared" si="57"/>
        <v>0.11907006488359956</v>
      </c>
      <c r="Q232" s="3">
        <f t="shared" si="58"/>
        <v>41537.073299999996</v>
      </c>
      <c r="R232">
        <f t="shared" si="59"/>
        <v>1.0536288065062955E-5</v>
      </c>
      <c r="S232">
        <v>1</v>
      </c>
      <c r="T232">
        <f t="shared" si="60"/>
        <v>1.0536288065062955E-5</v>
      </c>
      <c r="U232">
        <f t="shared" si="64"/>
        <v>-3.2459648896842608E-3</v>
      </c>
      <c r="V232">
        <f t="shared" si="61"/>
        <v>-4.1087326690808701E-3</v>
      </c>
      <c r="W232">
        <f t="shared" si="62"/>
        <v>7.4436824116495629E-7</v>
      </c>
    </row>
    <row r="233" spans="1:25" x14ac:dyDescent="0.2">
      <c r="A233" s="23" t="s">
        <v>497</v>
      </c>
      <c r="B233" s="21" t="s">
        <v>57</v>
      </c>
      <c r="C233" s="84">
        <v>43219.9</v>
      </c>
      <c r="D233" s="23" t="s">
        <v>172</v>
      </c>
      <c r="E233">
        <f t="shared" si="55"/>
        <v>15452.009856523029</v>
      </c>
      <c r="F233">
        <f t="shared" si="56"/>
        <v>15452</v>
      </c>
      <c r="G233">
        <f t="shared" si="63"/>
        <v>5.7435999988229014E-3</v>
      </c>
      <c r="N233">
        <f t="shared" si="65"/>
        <v>5.7435999988229014E-3</v>
      </c>
      <c r="O233">
        <f t="shared" ca="1" si="54"/>
        <v>-2.2471069554721987E-2</v>
      </c>
      <c r="P233">
        <f t="shared" si="57"/>
        <v>8.3313629906703116E-3</v>
      </c>
      <c r="Q233" s="3">
        <f t="shared" si="58"/>
        <v>28201.4</v>
      </c>
      <c r="R233">
        <f t="shared" si="59"/>
        <v>6.6965173019750596E-6</v>
      </c>
      <c r="T233">
        <f t="shared" si="60"/>
        <v>0</v>
      </c>
      <c r="U233">
        <f t="shared" si="64"/>
        <v>-2.5877629918474102E-3</v>
      </c>
      <c r="V233">
        <f t="shared" si="61"/>
        <v>1.5044665209704631E-2</v>
      </c>
      <c r="W233">
        <f t="shared" si="62"/>
        <v>3.1090252428288772E-4</v>
      </c>
      <c r="Y233">
        <f t="shared" ref="Y233:Y264" si="66">LEN(C233)</f>
        <v>7</v>
      </c>
    </row>
    <row r="234" spans="1:25" x14ac:dyDescent="0.2">
      <c r="A234" s="23" t="s">
        <v>497</v>
      </c>
      <c r="B234" s="21" t="s">
        <v>57</v>
      </c>
      <c r="C234" s="84">
        <v>45553.7</v>
      </c>
      <c r="D234" s="23" t="s">
        <v>172</v>
      </c>
      <c r="E234">
        <f t="shared" si="55"/>
        <v>19457.016028433511</v>
      </c>
      <c r="F234">
        <f t="shared" si="56"/>
        <v>19457</v>
      </c>
      <c r="G234">
        <f t="shared" si="63"/>
        <v>9.3400999903678894E-3</v>
      </c>
      <c r="N234">
        <f t="shared" si="65"/>
        <v>9.3400999903678894E-3</v>
      </c>
      <c r="O234">
        <f t="shared" ca="1" si="54"/>
        <v>1.6431475715688593E-3</v>
      </c>
      <c r="P234">
        <f t="shared" si="57"/>
        <v>1.8119220565494077E-2</v>
      </c>
      <c r="Q234" s="3">
        <f t="shared" si="58"/>
        <v>30535.199999999997</v>
      </c>
      <c r="R234">
        <f t="shared" si="59"/>
        <v>7.7072958072603968E-5</v>
      </c>
      <c r="T234">
        <f t="shared" si="60"/>
        <v>0</v>
      </c>
      <c r="U234">
        <f t="shared" si="64"/>
        <v>-8.7791205751261876E-3</v>
      </c>
      <c r="V234">
        <f t="shared" si="61"/>
        <v>1.7150972300727308E-2</v>
      </c>
      <c r="W234">
        <f t="shared" si="62"/>
        <v>6.7236971655038817E-4</v>
      </c>
      <c r="Y234">
        <f t="shared" si="66"/>
        <v>7</v>
      </c>
    </row>
    <row r="235" spans="1:25" x14ac:dyDescent="0.2">
      <c r="A235" s="23" t="s">
        <v>497</v>
      </c>
      <c r="B235" s="21" t="s">
        <v>57</v>
      </c>
      <c r="C235" s="84">
        <v>43690.73</v>
      </c>
      <c r="D235" s="23" t="s">
        <v>172</v>
      </c>
      <c r="E235">
        <f t="shared" si="55"/>
        <v>16259.995569060788</v>
      </c>
      <c r="F235">
        <f t="shared" si="56"/>
        <v>16260</v>
      </c>
      <c r="G235">
        <f t="shared" si="63"/>
        <v>-2.582000000984408E-3</v>
      </c>
      <c r="N235">
        <f t="shared" si="65"/>
        <v>-2.582000000984408E-3</v>
      </c>
      <c r="O235">
        <f t="shared" ca="1" si="54"/>
        <v>-1.7606078933487784E-2</v>
      </c>
      <c r="P235">
        <f t="shared" si="57"/>
        <v>9.9783546040240097E-3</v>
      </c>
      <c r="Q235" s="3">
        <f t="shared" si="58"/>
        <v>28672.230000000003</v>
      </c>
      <c r="R235">
        <f t="shared" si="59"/>
        <v>1.5776250780355616E-4</v>
      </c>
      <c r="T235">
        <f t="shared" si="60"/>
        <v>0</v>
      </c>
      <c r="U235">
        <f t="shared" si="64"/>
        <v>-1.2560354605008418E-2</v>
      </c>
      <c r="V235">
        <f t="shared" si="61"/>
        <v>1.4282131013032946E-2</v>
      </c>
      <c r="W235">
        <f t="shared" si="62"/>
        <v>7.2051903415475745E-4</v>
      </c>
      <c r="Y235">
        <f t="shared" si="66"/>
        <v>8</v>
      </c>
    </row>
    <row r="236" spans="1:25" x14ac:dyDescent="0.2">
      <c r="A236" s="23" t="s">
        <v>966</v>
      </c>
      <c r="B236" s="21" t="s">
        <v>58</v>
      </c>
      <c r="C236" s="84">
        <v>55758.12</v>
      </c>
      <c r="D236" s="23" t="s">
        <v>172</v>
      </c>
      <c r="E236">
        <f t="shared" si="55"/>
        <v>36968.698726508257</v>
      </c>
      <c r="F236">
        <f t="shared" si="56"/>
        <v>36968.5</v>
      </c>
      <c r="G236">
        <f t="shared" si="63"/>
        <v>0.1158020500006387</v>
      </c>
      <c r="N236">
        <f t="shared" si="65"/>
        <v>0.1158020500006387</v>
      </c>
      <c r="O236">
        <f t="shared" ca="1" si="54"/>
        <v>0.10708037933362685</v>
      </c>
      <c r="P236">
        <f t="shared" si="57"/>
        <v>0.10871273180088188</v>
      </c>
      <c r="Q236" s="3">
        <f t="shared" si="58"/>
        <v>40739.620000000003</v>
      </c>
      <c r="R236">
        <f t="shared" si="59"/>
        <v>5.0258432537403273E-5</v>
      </c>
      <c r="T236">
        <f t="shared" si="60"/>
        <v>0</v>
      </c>
      <c r="U236">
        <f t="shared" si="64"/>
        <v>7.0893181997568194E-3</v>
      </c>
      <c r="V236">
        <f t="shared" si="61"/>
        <v>4.2163922180328056E-3</v>
      </c>
      <c r="W236">
        <f t="shared" si="62"/>
        <v>8.2537036964648891E-6</v>
      </c>
      <c r="Y236">
        <f t="shared" si="66"/>
        <v>8</v>
      </c>
    </row>
    <row r="237" spans="1:25" x14ac:dyDescent="0.2">
      <c r="A237" s="23" t="s">
        <v>497</v>
      </c>
      <c r="B237" s="21" t="s">
        <v>57</v>
      </c>
      <c r="C237" s="84">
        <v>43380.705000000002</v>
      </c>
      <c r="D237" s="23" t="s">
        <v>172</v>
      </c>
      <c r="E237">
        <f t="shared" si="55"/>
        <v>15727.965387191494</v>
      </c>
      <c r="F237">
        <f t="shared" si="56"/>
        <v>15728</v>
      </c>
      <c r="G237">
        <f t="shared" si="63"/>
        <v>-2.0169600000372157E-2</v>
      </c>
      <c r="N237">
        <f t="shared" si="65"/>
        <v>-2.0169600000372157E-2</v>
      </c>
      <c r="O237">
        <f t="shared" ca="1" si="54"/>
        <v>-2.0809265827666734E-2</v>
      </c>
      <c r="P237">
        <f t="shared" si="57"/>
        <v>8.8753229480637817E-3</v>
      </c>
      <c r="Q237" s="3">
        <f t="shared" si="58"/>
        <v>28362.205000000002</v>
      </c>
      <c r="R237">
        <f t="shared" si="59"/>
        <v>8.4360754908058061E-4</v>
      </c>
      <c r="T237">
        <f t="shared" si="60"/>
        <v>0</v>
      </c>
      <c r="U237">
        <f t="shared" si="64"/>
        <v>-2.9044922948435938E-2</v>
      </c>
      <c r="V237">
        <f t="shared" si="61"/>
        <v>1.2240048928748248E-2</v>
      </c>
      <c r="W237">
        <f t="shared" si="62"/>
        <v>1.7044489028998895E-3</v>
      </c>
      <c r="Y237">
        <f t="shared" si="66"/>
        <v>9</v>
      </c>
    </row>
    <row r="238" spans="1:25" x14ac:dyDescent="0.2">
      <c r="A238" s="23" t="s">
        <v>497</v>
      </c>
      <c r="B238" s="21" t="s">
        <v>57</v>
      </c>
      <c r="C238" s="84">
        <v>43820.663</v>
      </c>
      <c r="D238" s="23" t="s">
        <v>172</v>
      </c>
      <c r="E238">
        <f t="shared" si="55"/>
        <v>16482.97203102618</v>
      </c>
      <c r="F238">
        <f t="shared" si="56"/>
        <v>16483</v>
      </c>
      <c r="G238">
        <f t="shared" si="63"/>
        <v>-1.6298100003041327E-2</v>
      </c>
      <c r="N238">
        <f t="shared" si="65"/>
        <v>-1.6298100003041327E-2</v>
      </c>
      <c r="O238">
        <f t="shared" ca="1" si="54"/>
        <v>-1.6263389690251109E-2</v>
      </c>
      <c r="P238">
        <f t="shared" si="57"/>
        <v>1.0462073460495293E-2</v>
      </c>
      <c r="Q238" s="3">
        <f t="shared" si="58"/>
        <v>28802.163</v>
      </c>
      <c r="R238">
        <f t="shared" si="59"/>
        <v>7.1610688379856948E-4</v>
      </c>
      <c r="T238">
        <f t="shared" si="60"/>
        <v>0</v>
      </c>
      <c r="U238">
        <f t="shared" si="64"/>
        <v>-2.676017346353662E-2</v>
      </c>
      <c r="V238">
        <f t="shared" si="61"/>
        <v>1.7109416912952664E-2</v>
      </c>
      <c r="W238">
        <f t="shared" si="62"/>
        <v>1.9245409598009611E-3</v>
      </c>
      <c r="Y238">
        <f t="shared" si="66"/>
        <v>9</v>
      </c>
    </row>
    <row r="239" spans="1:25" x14ac:dyDescent="0.2">
      <c r="A239" s="23" t="s">
        <v>497</v>
      </c>
      <c r="B239" s="21" t="s">
        <v>57</v>
      </c>
      <c r="C239" s="84">
        <v>44046.767999999996</v>
      </c>
      <c r="D239" s="23" t="s">
        <v>172</v>
      </c>
      <c r="E239">
        <f t="shared" si="55"/>
        <v>16870.988108024983</v>
      </c>
      <c r="F239">
        <f t="shared" si="56"/>
        <v>16871</v>
      </c>
      <c r="G239">
        <f t="shared" si="63"/>
        <v>-6.929700008186046E-3</v>
      </c>
      <c r="N239">
        <f t="shared" si="65"/>
        <v>-6.929700008186046E-3</v>
      </c>
      <c r="O239">
        <f t="shared" ca="1" si="54"/>
        <v>-1.392723082757924E-2</v>
      </c>
      <c r="P239">
        <f t="shared" si="57"/>
        <v>1.1333774009237196E-2</v>
      </c>
      <c r="Q239" s="3">
        <f t="shared" si="58"/>
        <v>29028.267999999996</v>
      </c>
      <c r="R239">
        <f t="shared" si="59"/>
        <v>3.3355448318509384E-4</v>
      </c>
      <c r="T239">
        <f t="shared" si="60"/>
        <v>0</v>
      </c>
      <c r="U239">
        <f t="shared" si="64"/>
        <v>-1.8263474017423242E-2</v>
      </c>
      <c r="V239">
        <f t="shared" si="61"/>
        <v>2.0522855228761482E-2</v>
      </c>
      <c r="W239">
        <f t="shared" si="62"/>
        <v>1.504379336393444E-3</v>
      </c>
      <c r="Y239">
        <f t="shared" si="66"/>
        <v>9</v>
      </c>
    </row>
    <row r="240" spans="1:25" x14ac:dyDescent="0.2">
      <c r="A240" s="23" t="s">
        <v>497</v>
      </c>
      <c r="B240" s="21" t="s">
        <v>57</v>
      </c>
      <c r="C240" s="84">
        <v>44817.713000000003</v>
      </c>
      <c r="D240" s="23" t="s">
        <v>172</v>
      </c>
      <c r="E240">
        <f t="shared" si="55"/>
        <v>18193.997570362611</v>
      </c>
      <c r="F240">
        <f t="shared" si="56"/>
        <v>18194</v>
      </c>
      <c r="G240">
        <f t="shared" si="63"/>
        <v>-1.4157999976305291E-3</v>
      </c>
      <c r="N240">
        <f t="shared" si="65"/>
        <v>-1.4157999976305291E-3</v>
      </c>
      <c r="O240">
        <f t="shared" ref="O240:O271" ca="1" si="67">+C$11+C$12*F240</f>
        <v>-5.961410788107871E-3</v>
      </c>
      <c r="P240">
        <f t="shared" si="57"/>
        <v>1.4593247514794464E-2</v>
      </c>
      <c r="Q240" s="3">
        <f t="shared" si="58"/>
        <v>29799.213000000003</v>
      </c>
      <c r="R240">
        <f t="shared" si="59"/>
        <v>2.5628960225508086E-4</v>
      </c>
      <c r="T240">
        <f t="shared" si="60"/>
        <v>0</v>
      </c>
      <c r="U240">
        <f t="shared" si="64"/>
        <v>-1.6009047512424993E-2</v>
      </c>
      <c r="V240">
        <f t="shared" si="61"/>
        <v>1.0190276390940937E-2</v>
      </c>
      <c r="W240">
        <f t="shared" si="62"/>
        <v>6.8640457299348138E-4</v>
      </c>
      <c r="Y240">
        <f t="shared" si="66"/>
        <v>9</v>
      </c>
    </row>
    <row r="241" spans="1:25" x14ac:dyDescent="0.2">
      <c r="A241" s="23" t="s">
        <v>497</v>
      </c>
      <c r="B241" s="21" t="s">
        <v>57</v>
      </c>
      <c r="C241" s="84">
        <v>44915.610999999997</v>
      </c>
      <c r="D241" s="23" t="s">
        <v>172</v>
      </c>
      <c r="E241">
        <f t="shared" si="55"/>
        <v>18361.999153282173</v>
      </c>
      <c r="F241">
        <f t="shared" si="56"/>
        <v>18362</v>
      </c>
      <c r="G241">
        <f t="shared" si="63"/>
        <v>-4.9340000987285748E-4</v>
      </c>
      <c r="N241">
        <f t="shared" si="65"/>
        <v>-4.9340000987285748E-4</v>
      </c>
      <c r="O241">
        <f t="shared" ca="1" si="67"/>
        <v>-4.949878084682946E-3</v>
      </c>
      <c r="P241">
        <f t="shared" si="57"/>
        <v>1.5038924419850611E-2</v>
      </c>
      <c r="Q241" s="3">
        <f t="shared" si="58"/>
        <v>29897.110999999997</v>
      </c>
      <c r="R241">
        <f t="shared" si="59"/>
        <v>2.4125310219018449E-4</v>
      </c>
      <c r="T241">
        <f t="shared" si="60"/>
        <v>0</v>
      </c>
      <c r="U241">
        <f t="shared" si="64"/>
        <v>-1.5532324429723469E-2</v>
      </c>
      <c r="V241">
        <f t="shared" si="61"/>
        <v>1.1324126534265191E-2</v>
      </c>
      <c r="W241">
        <f t="shared" si="62"/>
        <v>7.2126895838112745E-4</v>
      </c>
      <c r="Y241">
        <f t="shared" si="66"/>
        <v>9</v>
      </c>
    </row>
    <row r="242" spans="1:25" x14ac:dyDescent="0.2">
      <c r="A242" s="23" t="s">
        <v>497</v>
      </c>
      <c r="B242" s="21" t="s">
        <v>57</v>
      </c>
      <c r="C242" s="84">
        <v>45131.792000000001</v>
      </c>
      <c r="D242" s="23" t="s">
        <v>172</v>
      </c>
      <c r="E242">
        <f t="shared" si="55"/>
        <v>18732.984772979573</v>
      </c>
      <c r="F242">
        <f t="shared" si="56"/>
        <v>18733</v>
      </c>
      <c r="G242">
        <f t="shared" si="63"/>
        <v>-8.8730999996187165E-3</v>
      </c>
      <c r="N242">
        <f t="shared" si="65"/>
        <v>-8.8730999996187165E-3</v>
      </c>
      <c r="O242">
        <f t="shared" ca="1" si="67"/>
        <v>-2.7160766979528739E-3</v>
      </c>
      <c r="P242">
        <f t="shared" si="57"/>
        <v>1.6048494534754484E-2</v>
      </c>
      <c r="Q242" s="3">
        <f t="shared" si="58"/>
        <v>30113.292000000001</v>
      </c>
      <c r="R242">
        <f t="shared" si="59"/>
        <v>6.2108587413570019E-4</v>
      </c>
      <c r="T242">
        <f t="shared" si="60"/>
        <v>0</v>
      </c>
      <c r="U242">
        <f t="shared" si="64"/>
        <v>-2.49215945343732E-2</v>
      </c>
      <c r="V242">
        <f t="shared" si="61"/>
        <v>1.5796734692701358E-2</v>
      </c>
      <c r="W242">
        <f t="shared" si="62"/>
        <v>1.6579823350444342E-3</v>
      </c>
      <c r="Y242">
        <f t="shared" si="66"/>
        <v>9</v>
      </c>
    </row>
    <row r="243" spans="1:25" x14ac:dyDescent="0.2">
      <c r="A243" s="23" t="s">
        <v>497</v>
      </c>
      <c r="B243" s="21" t="s">
        <v>57</v>
      </c>
      <c r="C243" s="84">
        <v>45923.707999999999</v>
      </c>
      <c r="D243" s="23" t="s">
        <v>172</v>
      </c>
      <c r="E243">
        <f t="shared" si="55"/>
        <v>20091.982316742819</v>
      </c>
      <c r="F243">
        <f t="shared" si="56"/>
        <v>20092</v>
      </c>
      <c r="G243">
        <f t="shared" si="63"/>
        <v>-1.0304400006134529E-2</v>
      </c>
      <c r="N243">
        <f t="shared" si="65"/>
        <v>-1.0304400006134529E-2</v>
      </c>
      <c r="O243">
        <f t="shared" ca="1" si="67"/>
        <v>5.466500349395248E-3</v>
      </c>
      <c r="P243">
        <f t="shared" si="57"/>
        <v>2.0044866936808788E-2</v>
      </c>
      <c r="Q243" s="3">
        <f t="shared" si="58"/>
        <v>30905.207999999999</v>
      </c>
      <c r="R243">
        <f t="shared" si="59"/>
        <v>9.2107800397403202E-4</v>
      </c>
      <c r="T243">
        <f t="shared" si="60"/>
        <v>0</v>
      </c>
      <c r="U243">
        <f t="shared" si="64"/>
        <v>-3.0349266942943317E-2</v>
      </c>
      <c r="V243">
        <f t="shared" si="61"/>
        <v>9.0647681892830137E-3</v>
      </c>
      <c r="W243">
        <f t="shared" si="62"/>
        <v>1.5534661654043713E-3</v>
      </c>
      <c r="Y243">
        <f t="shared" si="66"/>
        <v>9</v>
      </c>
    </row>
    <row r="244" spans="1:25" x14ac:dyDescent="0.2">
      <c r="A244" s="23" t="s">
        <v>497</v>
      </c>
      <c r="B244" s="21" t="s">
        <v>57</v>
      </c>
      <c r="C244" s="84">
        <v>46387.546000000002</v>
      </c>
      <c r="D244" s="23" t="s">
        <v>172</v>
      </c>
      <c r="E244">
        <f t="shared" si="55"/>
        <v>20887.969141992038</v>
      </c>
      <c r="F244">
        <f t="shared" si="56"/>
        <v>20888</v>
      </c>
      <c r="G244">
        <f t="shared" si="63"/>
        <v>-1.7981600001803599E-2</v>
      </c>
      <c r="N244">
        <f t="shared" si="65"/>
        <v>-1.7981600001803599E-2</v>
      </c>
      <c r="O244">
        <f t="shared" ca="1" si="67"/>
        <v>1.0259238634670542E-2</v>
      </c>
      <c r="P244">
        <f t="shared" si="57"/>
        <v>2.260324487164303E-2</v>
      </c>
      <c r="Q244" s="3">
        <f t="shared" si="58"/>
        <v>31369.046000000002</v>
      </c>
      <c r="R244">
        <f t="shared" si="59"/>
        <v>1.6471296334017271E-3</v>
      </c>
      <c r="T244">
        <f t="shared" si="60"/>
        <v>0</v>
      </c>
      <c r="U244">
        <f t="shared" si="64"/>
        <v>-4.0584844873446629E-2</v>
      </c>
      <c r="V244">
        <f t="shared" si="61"/>
        <v>1.3286645385837051E-2</v>
      </c>
      <c r="W244">
        <f t="shared" si="62"/>
        <v>2.9021374627560964E-3</v>
      </c>
      <c r="Y244">
        <f t="shared" si="66"/>
        <v>9</v>
      </c>
    </row>
    <row r="245" spans="1:25" x14ac:dyDescent="0.2">
      <c r="A245" s="23" t="s">
        <v>497</v>
      </c>
      <c r="B245" s="21" t="s">
        <v>57</v>
      </c>
      <c r="C245" s="84">
        <v>49858.849000000002</v>
      </c>
      <c r="D245" s="23" t="s">
        <v>172</v>
      </c>
      <c r="E245">
        <f t="shared" si="55"/>
        <v>26845.030560953128</v>
      </c>
      <c r="F245">
        <f t="shared" si="56"/>
        <v>26845</v>
      </c>
      <c r="G245">
        <f t="shared" si="63"/>
        <v>1.7808500000683125E-2</v>
      </c>
      <c r="N245">
        <f t="shared" si="65"/>
        <v>1.7808500000683125E-2</v>
      </c>
      <c r="O245">
        <f t="shared" ca="1" si="67"/>
        <v>4.6126502410279685E-2</v>
      </c>
      <c r="P245">
        <f t="shared" si="57"/>
        <v>4.685234796806724E-2</v>
      </c>
      <c r="Q245" s="3">
        <f t="shared" si="58"/>
        <v>34840.349000000002</v>
      </c>
      <c r="R245">
        <f t="shared" si="59"/>
        <v>8.4354510475252243E-4</v>
      </c>
      <c r="T245">
        <f t="shared" si="60"/>
        <v>0</v>
      </c>
      <c r="U245">
        <f t="shared" si="64"/>
        <v>-2.9043847967384115E-2</v>
      </c>
      <c r="V245">
        <f t="shared" ref="V245:V276" si="68">W$3+W$4*(F245-30000)+W$5*SIN(RADIANS(W$6*(F245-30000)+W$7))</f>
        <v>2.991319590015115E-3</v>
      </c>
      <c r="W245">
        <f t="shared" ref="W245:W276" si="69">+(U245-V245)^2</f>
        <v>1.026251960430644E-3</v>
      </c>
      <c r="Y245">
        <f t="shared" si="66"/>
        <v>9</v>
      </c>
    </row>
    <row r="246" spans="1:25" x14ac:dyDescent="0.2">
      <c r="A246" s="23" t="s">
        <v>857</v>
      </c>
      <c r="B246" s="21" t="s">
        <v>58</v>
      </c>
      <c r="C246" s="84">
        <v>54738.341</v>
      </c>
      <c r="D246" s="23" t="s">
        <v>172</v>
      </c>
      <c r="E246">
        <f t="shared" si="55"/>
        <v>35218.668223044071</v>
      </c>
      <c r="F246">
        <f t="shared" si="56"/>
        <v>35218.5</v>
      </c>
      <c r="G246">
        <f t="shared" si="63"/>
        <v>9.8027050000382587E-2</v>
      </c>
      <c r="N246">
        <f t="shared" si="65"/>
        <v>9.8027050000382587E-2</v>
      </c>
      <c r="O246">
        <f t="shared" ca="1" si="67"/>
        <v>9.654358033961713E-2</v>
      </c>
      <c r="P246">
        <f t="shared" si="57"/>
        <v>9.616035242696995E-2</v>
      </c>
      <c r="Q246" s="3">
        <f t="shared" si="58"/>
        <v>39719.841</v>
      </c>
      <c r="R246">
        <f t="shared" si="59"/>
        <v>3.4845598305846283E-6</v>
      </c>
      <c r="T246">
        <f t="shared" si="60"/>
        <v>0</v>
      </c>
      <c r="U246">
        <f t="shared" si="64"/>
        <v>1.8666975734126373E-3</v>
      </c>
      <c r="V246">
        <f t="shared" si="68"/>
        <v>8.7549953387453417E-4</v>
      </c>
      <c r="W246">
        <f t="shared" si="69"/>
        <v>9.8247355358417936E-7</v>
      </c>
      <c r="Y246">
        <f t="shared" si="66"/>
        <v>9</v>
      </c>
    </row>
    <row r="247" spans="1:25" x14ac:dyDescent="0.2">
      <c r="A247" s="23" t="s">
        <v>966</v>
      </c>
      <c r="B247" s="21" t="s">
        <v>57</v>
      </c>
      <c r="C247" s="84">
        <v>55758.991000000002</v>
      </c>
      <c r="D247" s="23" t="s">
        <v>172</v>
      </c>
      <c r="E247">
        <f t="shared" si="55"/>
        <v>36970.19343915533</v>
      </c>
      <c r="F247">
        <f t="shared" si="56"/>
        <v>36970</v>
      </c>
      <c r="G247">
        <f t="shared" ref="G247:G278" si="70">C247-(C$7+C$8*F247)</f>
        <v>0.11272099999769125</v>
      </c>
      <c r="N247">
        <f t="shared" si="65"/>
        <v>0.11272099999769125</v>
      </c>
      <c r="O247">
        <f t="shared" ca="1" si="67"/>
        <v>0.10708941087562174</v>
      </c>
      <c r="P247">
        <f t="shared" si="57"/>
        <v>0.10872382426145182</v>
      </c>
      <c r="Q247" s="3">
        <f t="shared" si="58"/>
        <v>40740.491000000002</v>
      </c>
      <c r="R247">
        <f t="shared" si="59"/>
        <v>1.597741386638128E-5</v>
      </c>
      <c r="T247">
        <f t="shared" si="60"/>
        <v>0</v>
      </c>
      <c r="U247">
        <f t="shared" ref="U247:U278" si="71">+(G247-P247)</f>
        <v>3.9971757362394361E-3</v>
      </c>
      <c r="V247">
        <f t="shared" si="68"/>
        <v>4.2094886402331893E-3</v>
      </c>
      <c r="W247">
        <f t="shared" si="69"/>
        <v>4.5076769202260665E-8</v>
      </c>
      <c r="Y247">
        <f t="shared" si="66"/>
        <v>9</v>
      </c>
    </row>
    <row r="248" spans="1:25" x14ac:dyDescent="0.2">
      <c r="A248" s="135" t="s">
        <v>1168</v>
      </c>
      <c r="B248" s="37" t="s">
        <v>58</v>
      </c>
      <c r="C248" s="36">
        <v>54996.483</v>
      </c>
      <c r="D248" s="135" t="s">
        <v>57</v>
      </c>
      <c r="E248">
        <f t="shared" si="55"/>
        <v>35661.662611264706</v>
      </c>
      <c r="F248">
        <f t="shared" si="56"/>
        <v>35661.5</v>
      </c>
      <c r="G248">
        <f t="shared" si="70"/>
        <v>9.4756949998554774E-2</v>
      </c>
      <c r="N248">
        <f t="shared" si="65"/>
        <v>9.4756949998554774E-2</v>
      </c>
      <c r="O248">
        <f t="shared" ca="1" si="67"/>
        <v>9.9210895742100735E-2</v>
      </c>
      <c r="P248">
        <f t="shared" si="57"/>
        <v>9.9264448775209985E-2</v>
      </c>
      <c r="Q248" s="3">
        <f t="shared" si="58"/>
        <v>39977.983</v>
      </c>
      <c r="R248">
        <f t="shared" si="59"/>
        <v>2.0317545221548223E-5</v>
      </c>
      <c r="T248">
        <f t="shared" si="60"/>
        <v>0</v>
      </c>
      <c r="U248">
        <f t="shared" si="71"/>
        <v>-4.507498776655211E-3</v>
      </c>
      <c r="V248">
        <f t="shared" si="68"/>
        <v>-4.0543023547239222E-3</v>
      </c>
      <c r="W248">
        <f t="shared" si="69"/>
        <v>2.053869968513228E-7</v>
      </c>
      <c r="Y248">
        <f t="shared" si="66"/>
        <v>9</v>
      </c>
    </row>
    <row r="249" spans="1:25" x14ac:dyDescent="0.2">
      <c r="A249" s="135" t="s">
        <v>1168</v>
      </c>
      <c r="B249" s="37" t="s">
        <v>57</v>
      </c>
      <c r="C249" s="36">
        <v>55071.364000000001</v>
      </c>
      <c r="D249" s="135" t="s">
        <v>156</v>
      </c>
      <c r="E249">
        <f t="shared" si="55"/>
        <v>35790.164996712832</v>
      </c>
      <c r="F249">
        <f t="shared" si="56"/>
        <v>35790</v>
      </c>
      <c r="G249">
        <f t="shared" si="70"/>
        <v>9.6147000003838912E-2</v>
      </c>
      <c r="N249">
        <f t="shared" si="65"/>
        <v>9.6147000003838912E-2</v>
      </c>
      <c r="O249">
        <f t="shared" ca="1" si="67"/>
        <v>9.9984597839660877E-2</v>
      </c>
      <c r="P249">
        <f t="shared" si="57"/>
        <v>0.10017416282835394</v>
      </c>
      <c r="Q249" s="3">
        <f t="shared" si="58"/>
        <v>40052.864000000001</v>
      </c>
      <c r="R249">
        <f t="shared" si="59"/>
        <v>1.6218040415155847E-5</v>
      </c>
      <c r="T249">
        <f t="shared" si="60"/>
        <v>0</v>
      </c>
      <c r="U249">
        <f t="shared" si="71"/>
        <v>-4.0271628245150265E-3</v>
      </c>
      <c r="V249">
        <f t="shared" si="68"/>
        <v>-4.3576257623346264E-3</v>
      </c>
      <c r="W249">
        <f t="shared" si="69"/>
        <v>1.0920575327236073E-7</v>
      </c>
      <c r="Y249">
        <f t="shared" si="66"/>
        <v>9</v>
      </c>
    </row>
    <row r="250" spans="1:25" x14ac:dyDescent="0.2">
      <c r="A250" s="135" t="s">
        <v>1180</v>
      </c>
      <c r="B250" s="37" t="s">
        <v>57</v>
      </c>
      <c r="C250" s="36">
        <v>56508.370999999999</v>
      </c>
      <c r="D250" s="135" t="s">
        <v>57</v>
      </c>
      <c r="E250">
        <f t="shared" si="55"/>
        <v>38256.195463795942</v>
      </c>
      <c r="F250">
        <f t="shared" si="56"/>
        <v>38256</v>
      </c>
      <c r="G250">
        <f t="shared" si="70"/>
        <v>0.11390079999546288</v>
      </c>
      <c r="N250">
        <f t="shared" si="65"/>
        <v>0.11390079999546288</v>
      </c>
      <c r="O250">
        <f t="shared" ca="1" si="67"/>
        <v>0.11483245287921973</v>
      </c>
      <c r="P250">
        <f t="shared" si="57"/>
        <v>0.11844379647522152</v>
      </c>
      <c r="Q250" s="3">
        <f t="shared" si="58"/>
        <v>41489.870999999999</v>
      </c>
      <c r="R250">
        <f t="shared" si="59"/>
        <v>2.0638817015099422E-5</v>
      </c>
      <c r="T250">
        <f t="shared" si="60"/>
        <v>0</v>
      </c>
      <c r="U250">
        <f t="shared" si="71"/>
        <v>-4.5429964797586431E-3</v>
      </c>
      <c r="V250">
        <f t="shared" si="68"/>
        <v>-4.9224593567281138E-3</v>
      </c>
      <c r="W250">
        <f t="shared" si="69"/>
        <v>1.4399207499794766E-7</v>
      </c>
      <c r="Y250">
        <f t="shared" si="66"/>
        <v>9</v>
      </c>
    </row>
    <row r="251" spans="1:25" x14ac:dyDescent="0.2">
      <c r="A251" s="23" t="s">
        <v>497</v>
      </c>
      <c r="B251" s="21" t="s">
        <v>57</v>
      </c>
      <c r="C251" s="84">
        <v>50284.849499999997</v>
      </c>
      <c r="D251" s="23" t="s">
        <v>172</v>
      </c>
      <c r="E251">
        <f t="shared" si="55"/>
        <v>27576.084906542696</v>
      </c>
      <c r="F251">
        <f t="shared" si="56"/>
        <v>27576</v>
      </c>
      <c r="G251">
        <f t="shared" si="70"/>
        <v>4.9476799991680309E-2</v>
      </c>
      <c r="N251">
        <f t="shared" si="65"/>
        <v>4.9476799991680309E-2</v>
      </c>
      <c r="O251">
        <f t="shared" ca="1" si="67"/>
        <v>5.0527873875777451E-2</v>
      </c>
      <c r="P251">
        <f t="shared" si="57"/>
        <v>5.0448204775939781E-2</v>
      </c>
      <c r="Q251" s="3">
        <f t="shared" si="58"/>
        <v>35266.349499999997</v>
      </c>
      <c r="R251">
        <f t="shared" si="59"/>
        <v>9.436272548821913E-7</v>
      </c>
      <c r="T251">
        <f t="shared" si="60"/>
        <v>0</v>
      </c>
      <c r="U251">
        <f t="shared" si="71"/>
        <v>-9.7140478425947197E-4</v>
      </c>
      <c r="V251">
        <f t="shared" si="68"/>
        <v>8.5750953852128196E-3</v>
      </c>
      <c r="W251">
        <f t="shared" si="69"/>
        <v>9.1135665485734486E-5</v>
      </c>
      <c r="Y251">
        <f t="shared" si="66"/>
        <v>10</v>
      </c>
    </row>
    <row r="252" spans="1:25" x14ac:dyDescent="0.2">
      <c r="A252" s="23" t="s">
        <v>640</v>
      </c>
      <c r="B252" s="21" t="s">
        <v>57</v>
      </c>
      <c r="C252" s="84">
        <v>51742.833899999998</v>
      </c>
      <c r="D252" s="23" t="s">
        <v>172</v>
      </c>
      <c r="E252">
        <f t="shared" si="55"/>
        <v>30078.114438014636</v>
      </c>
      <c r="F252">
        <f t="shared" si="56"/>
        <v>30078</v>
      </c>
      <c r="G252">
        <f t="shared" si="70"/>
        <v>6.6685399993730243E-2</v>
      </c>
      <c r="N252">
        <f t="shared" si="65"/>
        <v>6.6685399993730243E-2</v>
      </c>
      <c r="O252">
        <f t="shared" ca="1" si="67"/>
        <v>6.5592485923213095E-2</v>
      </c>
      <c r="P252">
        <f t="shared" si="57"/>
        <v>6.3781895874326436E-2</v>
      </c>
      <c r="Q252" s="3">
        <f t="shared" si="58"/>
        <v>36724.333899999998</v>
      </c>
      <c r="R252">
        <f t="shared" si="59"/>
        <v>8.4303361713948787E-6</v>
      </c>
      <c r="T252">
        <f t="shared" si="60"/>
        <v>0</v>
      </c>
      <c r="U252">
        <f t="shared" si="71"/>
        <v>2.9035041194038075E-3</v>
      </c>
      <c r="V252">
        <f t="shared" si="68"/>
        <v>9.5050035087700969E-3</v>
      </c>
      <c r="W252">
        <f t="shared" si="69"/>
        <v>4.357979418780349E-5</v>
      </c>
      <c r="Y252">
        <f t="shared" si="66"/>
        <v>10</v>
      </c>
    </row>
    <row r="253" spans="1:25" x14ac:dyDescent="0.2">
      <c r="A253" s="23" t="s">
        <v>497</v>
      </c>
      <c r="B253" s="21" t="s">
        <v>57</v>
      </c>
      <c r="C253" s="84">
        <v>52146.666700000002</v>
      </c>
      <c r="D253" s="23" t="s">
        <v>172</v>
      </c>
      <c r="E253">
        <f t="shared" si="55"/>
        <v>30771.127059670267</v>
      </c>
      <c r="F253">
        <f t="shared" si="56"/>
        <v>30771</v>
      </c>
      <c r="G253">
        <f t="shared" si="70"/>
        <v>7.4040299994521774E-2</v>
      </c>
      <c r="N253">
        <f t="shared" si="65"/>
        <v>7.4040299994521774E-2</v>
      </c>
      <c r="O253">
        <f t="shared" ca="1" si="67"/>
        <v>6.9765058324840951E-2</v>
      </c>
      <c r="P253">
        <f t="shared" si="57"/>
        <v>6.7755913320804287E-2</v>
      </c>
      <c r="Q253" s="3">
        <f t="shared" si="58"/>
        <v>37128.166700000002</v>
      </c>
      <c r="R253">
        <f t="shared" si="59"/>
        <v>3.9493515864797944E-5</v>
      </c>
      <c r="T253">
        <f t="shared" si="60"/>
        <v>0</v>
      </c>
      <c r="U253">
        <f t="shared" si="71"/>
        <v>6.2843866737174875E-3</v>
      </c>
      <c r="V253">
        <f t="shared" si="68"/>
        <v>4.8152745752820031E-3</v>
      </c>
      <c r="W253">
        <f t="shared" si="69"/>
        <v>2.1582903577695127E-6</v>
      </c>
      <c r="Y253">
        <f t="shared" si="66"/>
        <v>10</v>
      </c>
    </row>
    <row r="254" spans="1:25" x14ac:dyDescent="0.2">
      <c r="A254" s="23" t="s">
        <v>497</v>
      </c>
      <c r="B254" s="21" t="s">
        <v>57</v>
      </c>
      <c r="C254" s="84">
        <v>52500.372900000002</v>
      </c>
      <c r="D254" s="23" t="s">
        <v>172</v>
      </c>
      <c r="E254">
        <f t="shared" si="55"/>
        <v>31378.118024638563</v>
      </c>
      <c r="F254">
        <f t="shared" si="56"/>
        <v>31378</v>
      </c>
      <c r="G254">
        <f t="shared" si="70"/>
        <v>6.8775399995502084E-2</v>
      </c>
      <c r="N254">
        <f t="shared" si="65"/>
        <v>6.8775399995502084E-2</v>
      </c>
      <c r="O254">
        <f t="shared" ca="1" si="67"/>
        <v>7.3419822318763178E-2</v>
      </c>
      <c r="P254">
        <f t="shared" si="57"/>
        <v>7.1336863472201945E-2</v>
      </c>
      <c r="Q254" s="3">
        <f t="shared" si="58"/>
        <v>37481.872900000002</v>
      </c>
      <c r="R254">
        <f t="shared" si="59"/>
        <v>6.5610951424673345E-6</v>
      </c>
      <c r="T254">
        <f t="shared" si="60"/>
        <v>0</v>
      </c>
      <c r="U254">
        <f t="shared" si="71"/>
        <v>-2.5614634766998601E-3</v>
      </c>
      <c r="V254">
        <f t="shared" si="68"/>
        <v>-7.6604185051055117E-4</v>
      </c>
      <c r="W254">
        <f t="shared" si="69"/>
        <v>3.2235388157882624E-6</v>
      </c>
      <c r="Y254">
        <f t="shared" si="66"/>
        <v>10</v>
      </c>
    </row>
    <row r="255" spans="1:25" x14ac:dyDescent="0.2">
      <c r="A255" s="23" t="s">
        <v>497</v>
      </c>
      <c r="B255" s="21" t="s">
        <v>57</v>
      </c>
      <c r="C255" s="84">
        <v>52533.587800000001</v>
      </c>
      <c r="D255" s="23" t="s">
        <v>172</v>
      </c>
      <c r="E255">
        <f t="shared" si="55"/>
        <v>31435.11771591433</v>
      </c>
      <c r="F255">
        <f t="shared" si="56"/>
        <v>31435</v>
      </c>
      <c r="G255">
        <f t="shared" si="70"/>
        <v>6.8595500000810716E-2</v>
      </c>
      <c r="N255">
        <f t="shared" si="65"/>
        <v>6.8595500000810716E-2</v>
      </c>
      <c r="O255">
        <f t="shared" ca="1" si="67"/>
        <v>7.3763020914568073E-2</v>
      </c>
      <c r="P255">
        <f t="shared" si="57"/>
        <v>7.167793180558274E-2</v>
      </c>
      <c r="Q255" s="3">
        <f t="shared" si="58"/>
        <v>37515.087800000001</v>
      </c>
      <c r="R255">
        <f t="shared" si="59"/>
        <v>9.5013858310701125E-6</v>
      </c>
      <c r="T255">
        <f t="shared" si="60"/>
        <v>0</v>
      </c>
      <c r="U255">
        <f t="shared" si="71"/>
        <v>-3.0824318047720234E-3</v>
      </c>
      <c r="V255">
        <f t="shared" si="68"/>
        <v>-6.692580248052098E-4</v>
      </c>
      <c r="W255">
        <f t="shared" si="69"/>
        <v>5.8234076923193191E-6</v>
      </c>
      <c r="Y255">
        <f t="shared" si="66"/>
        <v>10</v>
      </c>
    </row>
    <row r="256" spans="1:25" x14ac:dyDescent="0.2">
      <c r="A256" s="23" t="s">
        <v>497</v>
      </c>
      <c r="B256" s="21" t="s">
        <v>57</v>
      </c>
      <c r="C256" s="84">
        <v>52886.721400000002</v>
      </c>
      <c r="D256" s="23" t="s">
        <v>172</v>
      </c>
      <c r="E256">
        <f t="shared" si="55"/>
        <v>32041.126048894435</v>
      </c>
      <c r="F256">
        <f t="shared" si="56"/>
        <v>32041</v>
      </c>
      <c r="G256">
        <f t="shared" si="70"/>
        <v>7.3451299998851027E-2</v>
      </c>
      <c r="N256">
        <f t="shared" si="65"/>
        <v>7.3451299998851027E-2</v>
      </c>
      <c r="O256">
        <f t="shared" ca="1" si="67"/>
        <v>7.7411763880493728E-2</v>
      </c>
      <c r="P256">
        <f t="shared" si="57"/>
        <v>7.5354994029625963E-2</v>
      </c>
      <c r="Q256" s="3">
        <f t="shared" si="58"/>
        <v>37868.221400000002</v>
      </c>
      <c r="R256">
        <f t="shared" si="59"/>
        <v>3.6240509628081215E-6</v>
      </c>
      <c r="T256">
        <f t="shared" si="60"/>
        <v>0</v>
      </c>
      <c r="U256">
        <f t="shared" si="71"/>
        <v>-1.9036940307749356E-3</v>
      </c>
      <c r="V256">
        <f t="shared" si="68"/>
        <v>5.4924925336228142E-3</v>
      </c>
      <c r="W256">
        <f t="shared" si="69"/>
        <v>5.4703575695377791E-5</v>
      </c>
      <c r="Y256">
        <f t="shared" si="66"/>
        <v>10</v>
      </c>
    </row>
    <row r="257" spans="1:25" x14ac:dyDescent="0.2">
      <c r="A257" s="23" t="s">
        <v>497</v>
      </c>
      <c r="B257" s="21" t="s">
        <v>57</v>
      </c>
      <c r="C257" s="84">
        <v>52889.637600000002</v>
      </c>
      <c r="D257" s="23" t="s">
        <v>172</v>
      </c>
      <c r="E257">
        <f t="shared" si="55"/>
        <v>32046.130504716923</v>
      </c>
      <c r="F257">
        <f t="shared" si="56"/>
        <v>32046</v>
      </c>
      <c r="G257">
        <f t="shared" si="70"/>
        <v>7.6047800001106225E-2</v>
      </c>
      <c r="N257">
        <f t="shared" si="65"/>
        <v>7.6047800001106225E-2</v>
      </c>
      <c r="O257">
        <f t="shared" ca="1" si="67"/>
        <v>7.7441869020476617E-2</v>
      </c>
      <c r="P257">
        <f t="shared" si="57"/>
        <v>7.5385720367077483E-2</v>
      </c>
      <c r="Q257" s="3">
        <f t="shared" si="58"/>
        <v>37871.137600000002</v>
      </c>
      <c r="R257">
        <f t="shared" si="59"/>
        <v>4.3834944179563312E-7</v>
      </c>
      <c r="T257">
        <f t="shared" si="60"/>
        <v>0</v>
      </c>
      <c r="U257">
        <f t="shared" si="71"/>
        <v>6.6207963402874215E-4</v>
      </c>
      <c r="V257">
        <f t="shared" si="68"/>
        <v>5.5514583599058157E-3</v>
      </c>
      <c r="W257">
        <f t="shared" si="69"/>
        <v>2.3906024325059316E-5</v>
      </c>
      <c r="Y257">
        <f t="shared" si="66"/>
        <v>10</v>
      </c>
    </row>
    <row r="258" spans="1:25" x14ac:dyDescent="0.2">
      <c r="A258" s="23" t="s">
        <v>497</v>
      </c>
      <c r="B258" s="21" t="s">
        <v>57</v>
      </c>
      <c r="C258" s="84">
        <v>53189.749300000003</v>
      </c>
      <c r="D258" s="23" t="s">
        <v>172</v>
      </c>
      <c r="E258">
        <f t="shared" si="55"/>
        <v>32561.14859142639</v>
      </c>
      <c r="F258">
        <f t="shared" si="56"/>
        <v>32561</v>
      </c>
      <c r="G258">
        <f t="shared" si="70"/>
        <v>8.6587300000246614E-2</v>
      </c>
      <c r="N258">
        <f t="shared" si="65"/>
        <v>8.6587300000246614E-2</v>
      </c>
      <c r="O258">
        <f t="shared" ca="1" si="67"/>
        <v>8.0542698438713756E-2</v>
      </c>
      <c r="P258">
        <f t="shared" si="57"/>
        <v>7.8584504735659991E-2</v>
      </c>
      <c r="Q258" s="3">
        <f t="shared" si="58"/>
        <v>38171.249300000003</v>
      </c>
      <c r="R258">
        <f t="shared" si="59"/>
        <v>6.4044732046890092E-5</v>
      </c>
      <c r="T258">
        <f t="shared" si="60"/>
        <v>0</v>
      </c>
      <c r="U258">
        <f t="shared" si="71"/>
        <v>8.0027952645866235E-3</v>
      </c>
      <c r="V258">
        <f t="shared" si="68"/>
        <v>7.7262897018529116E-3</v>
      </c>
      <c r="W258">
        <f t="shared" si="69"/>
        <v>7.6455326222686666E-8</v>
      </c>
      <c r="Y258">
        <f t="shared" si="66"/>
        <v>10</v>
      </c>
    </row>
    <row r="259" spans="1:25" x14ac:dyDescent="0.2">
      <c r="A259" s="23" t="s">
        <v>687</v>
      </c>
      <c r="B259" s="21" t="s">
        <v>57</v>
      </c>
      <c r="C259" s="84">
        <v>53200.236799999999</v>
      </c>
      <c r="D259" s="23" t="s">
        <v>172</v>
      </c>
      <c r="E259">
        <f t="shared" si="55"/>
        <v>32579.146064315195</v>
      </c>
      <c r="F259">
        <f t="shared" si="56"/>
        <v>32579</v>
      </c>
      <c r="G259">
        <f t="shared" si="70"/>
        <v>8.5114699992118403E-2</v>
      </c>
      <c r="N259">
        <f t="shared" ref="N259:N290" si="72">G259</f>
        <v>8.5114699992118403E-2</v>
      </c>
      <c r="O259">
        <f t="shared" ca="1" si="67"/>
        <v>8.0651076942652167E-2</v>
      </c>
      <c r="P259">
        <f t="shared" si="57"/>
        <v>7.8697523948978138E-2</v>
      </c>
      <c r="Q259" s="3">
        <f t="shared" si="58"/>
        <v>38181.736799999999</v>
      </c>
      <c r="R259">
        <f t="shared" si="59"/>
        <v>4.1180148368653357E-5</v>
      </c>
      <c r="T259">
        <f t="shared" si="60"/>
        <v>0</v>
      </c>
      <c r="U259">
        <f t="shared" si="71"/>
        <v>6.4171760431402658E-3</v>
      </c>
      <c r="V259">
        <f t="shared" si="68"/>
        <v>7.6272275106232176E-3</v>
      </c>
      <c r="W259">
        <f t="shared" si="69"/>
        <v>1.4642245539576452E-6</v>
      </c>
      <c r="Y259">
        <f t="shared" si="66"/>
        <v>10</v>
      </c>
    </row>
    <row r="260" spans="1:25" x14ac:dyDescent="0.2">
      <c r="A260" s="23" t="s">
        <v>692</v>
      </c>
      <c r="B260" s="21" t="s">
        <v>58</v>
      </c>
      <c r="C260" s="84">
        <v>53256.4735</v>
      </c>
      <c r="D260" s="23" t="s">
        <v>172</v>
      </c>
      <c r="E260">
        <f t="shared" si="55"/>
        <v>32675.653190284811</v>
      </c>
      <c r="F260">
        <f t="shared" si="56"/>
        <v>32675.5</v>
      </c>
      <c r="G260">
        <f t="shared" si="70"/>
        <v>8.9267149996885564E-2</v>
      </c>
      <c r="N260">
        <f t="shared" si="72"/>
        <v>8.9267149996885564E-2</v>
      </c>
      <c r="O260">
        <f t="shared" ca="1" si="67"/>
        <v>8.1232106144321831E-2</v>
      </c>
      <c r="P260">
        <f t="shared" si="57"/>
        <v>7.9304834155359938E-2</v>
      </c>
      <c r="Q260" s="3">
        <f t="shared" si="58"/>
        <v>38237.9735</v>
      </c>
      <c r="R260">
        <f t="shared" si="59"/>
        <v>9.9247736926312446E-5</v>
      </c>
      <c r="T260">
        <f t="shared" si="60"/>
        <v>0</v>
      </c>
      <c r="U260">
        <f t="shared" si="71"/>
        <v>9.9623158415256263E-3</v>
      </c>
      <c r="V260">
        <f t="shared" si="68"/>
        <v>6.9010820865936535E-3</v>
      </c>
      <c r="W260">
        <f t="shared" si="69"/>
        <v>9.3711521023349052E-6</v>
      </c>
      <c r="Y260">
        <f t="shared" si="66"/>
        <v>10</v>
      </c>
    </row>
    <row r="261" spans="1:25" x14ac:dyDescent="0.2">
      <c r="A261" s="23" t="s">
        <v>696</v>
      </c>
      <c r="B261" s="21" t="s">
        <v>57</v>
      </c>
      <c r="C261" s="84">
        <v>53259.674299999999</v>
      </c>
      <c r="D261" s="23" t="s">
        <v>172</v>
      </c>
      <c r="E261">
        <f t="shared" si="55"/>
        <v>32681.146044751793</v>
      </c>
      <c r="F261">
        <f t="shared" si="56"/>
        <v>32681</v>
      </c>
      <c r="G261">
        <f t="shared" si="70"/>
        <v>8.510329999262467E-2</v>
      </c>
      <c r="N261">
        <f t="shared" si="72"/>
        <v>8.510329999262467E-2</v>
      </c>
      <c r="O261">
        <f t="shared" ca="1" si="67"/>
        <v>8.1265221798303006E-2</v>
      </c>
      <c r="P261">
        <f t="shared" si="57"/>
        <v>7.9339518855762861E-2</v>
      </c>
      <c r="Q261" s="3">
        <f t="shared" si="58"/>
        <v>38241.174299999999</v>
      </c>
      <c r="R261">
        <f t="shared" si="59"/>
        <v>3.3221172993644006E-5</v>
      </c>
      <c r="T261">
        <f t="shared" si="60"/>
        <v>0</v>
      </c>
      <c r="U261">
        <f t="shared" si="71"/>
        <v>5.7637811368618092E-3</v>
      </c>
      <c r="V261">
        <f t="shared" si="68"/>
        <v>6.8503904444764691E-3</v>
      </c>
      <c r="W261">
        <f t="shared" si="69"/>
        <v>1.1807197873948108E-6</v>
      </c>
      <c r="Y261">
        <f t="shared" si="66"/>
        <v>10</v>
      </c>
    </row>
    <row r="262" spans="1:25" x14ac:dyDescent="0.2">
      <c r="A262" s="23" t="s">
        <v>696</v>
      </c>
      <c r="B262" s="21" t="s">
        <v>57</v>
      </c>
      <c r="C262" s="84">
        <v>53322.608099999998</v>
      </c>
      <c r="D262" s="23" t="s">
        <v>172</v>
      </c>
      <c r="E262">
        <f t="shared" si="55"/>
        <v>32789.145983659058</v>
      </c>
      <c r="F262">
        <f t="shared" si="56"/>
        <v>32789</v>
      </c>
      <c r="G262">
        <f t="shared" si="70"/>
        <v>8.5067699998035096E-2</v>
      </c>
      <c r="N262">
        <f t="shared" si="72"/>
        <v>8.5067699998035096E-2</v>
      </c>
      <c r="O262">
        <f t="shared" ca="1" si="67"/>
        <v>8.1915492821933333E-2</v>
      </c>
      <c r="P262">
        <f t="shared" si="57"/>
        <v>8.0022155226854436E-2</v>
      </c>
      <c r="Q262" s="3">
        <f t="shared" si="58"/>
        <v>38304.108099999998</v>
      </c>
      <c r="R262">
        <f t="shared" si="59"/>
        <v>2.5457522037988498E-5</v>
      </c>
      <c r="T262">
        <f t="shared" si="60"/>
        <v>0</v>
      </c>
      <c r="U262">
        <f t="shared" si="71"/>
        <v>5.04554477118066E-3</v>
      </c>
      <c r="V262">
        <f t="shared" si="68"/>
        <v>5.6809547212246445E-3</v>
      </c>
      <c r="W262">
        <f t="shared" si="69"/>
        <v>4.0374580461489878E-7</v>
      </c>
      <c r="Y262">
        <f t="shared" si="66"/>
        <v>10</v>
      </c>
    </row>
    <row r="263" spans="1:25" x14ac:dyDescent="0.2">
      <c r="A263" s="23" t="s">
        <v>696</v>
      </c>
      <c r="B263" s="21" t="s">
        <v>57</v>
      </c>
      <c r="C263" s="84">
        <v>53562.684099999999</v>
      </c>
      <c r="D263" s="23" t="s">
        <v>172</v>
      </c>
      <c r="E263">
        <f t="shared" si="55"/>
        <v>33201.137526090963</v>
      </c>
      <c r="F263">
        <f t="shared" si="56"/>
        <v>33201</v>
      </c>
      <c r="G263">
        <f t="shared" si="70"/>
        <v>8.0139300000155345E-2</v>
      </c>
      <c r="N263">
        <f t="shared" si="72"/>
        <v>8.0139300000155345E-2</v>
      </c>
      <c r="O263">
        <f t="shared" ca="1" si="67"/>
        <v>8.4396156356523033E-2</v>
      </c>
      <c r="P263">
        <f t="shared" si="57"/>
        <v>8.2653463857286849E-2</v>
      </c>
      <c r="Q263" s="3">
        <f t="shared" si="58"/>
        <v>38544.184099999999</v>
      </c>
      <c r="R263">
        <f t="shared" si="59"/>
        <v>6.3210199005063638E-6</v>
      </c>
      <c r="T263">
        <f t="shared" si="60"/>
        <v>0</v>
      </c>
      <c r="U263">
        <f t="shared" si="71"/>
        <v>-2.5141638571315045E-3</v>
      </c>
      <c r="V263">
        <f t="shared" si="68"/>
        <v>-2.4587101968851291E-5</v>
      </c>
      <c r="W263">
        <f t="shared" si="69"/>
        <v>6.1979924198462049E-6</v>
      </c>
      <c r="Y263">
        <f t="shared" si="66"/>
        <v>10</v>
      </c>
    </row>
    <row r="264" spans="1:25" x14ac:dyDescent="0.2">
      <c r="A264" s="23" t="s">
        <v>696</v>
      </c>
      <c r="B264" s="21" t="s">
        <v>57</v>
      </c>
      <c r="C264" s="84">
        <v>54023.622100000001</v>
      </c>
      <c r="D264" s="23" t="s">
        <v>172</v>
      </c>
      <c r="E264">
        <f t="shared" si="55"/>
        <v>33992.147696143278</v>
      </c>
      <c r="F264">
        <f t="shared" si="56"/>
        <v>33992</v>
      </c>
      <c r="G264">
        <f t="shared" si="70"/>
        <v>8.6065599993162323E-2</v>
      </c>
      <c r="N264">
        <f t="shared" si="72"/>
        <v>8.6065599993162323E-2</v>
      </c>
      <c r="O264">
        <f t="shared" ca="1" si="67"/>
        <v>8.9158789501815439E-2</v>
      </c>
      <c r="P264">
        <f t="shared" si="57"/>
        <v>8.7826032192623929E-2</v>
      </c>
      <c r="Q264" s="3">
        <f t="shared" si="58"/>
        <v>39005.122100000001</v>
      </c>
      <c r="R264">
        <f t="shared" si="59"/>
        <v>3.0991215289012285E-6</v>
      </c>
      <c r="T264">
        <f t="shared" si="60"/>
        <v>0</v>
      </c>
      <c r="U264">
        <f t="shared" si="71"/>
        <v>-1.7604321994616062E-3</v>
      </c>
      <c r="V264">
        <f t="shared" si="68"/>
        <v>3.9405288459829478E-4</v>
      </c>
      <c r="W264">
        <f t="shared" si="69"/>
        <v>4.6418059774365974E-6</v>
      </c>
      <c r="Y264">
        <f t="shared" si="66"/>
        <v>10</v>
      </c>
    </row>
    <row r="265" spans="1:25" x14ac:dyDescent="0.2">
      <c r="A265" s="23" t="s">
        <v>696</v>
      </c>
      <c r="B265" s="21" t="s">
        <v>57</v>
      </c>
      <c r="C265" s="84">
        <v>54211.846700000002</v>
      </c>
      <c r="D265" s="23" t="s">
        <v>172</v>
      </c>
      <c r="E265">
        <f t="shared" si="55"/>
        <v>34315.157673307294</v>
      </c>
      <c r="F265">
        <f t="shared" si="56"/>
        <v>34315</v>
      </c>
      <c r="G265">
        <f t="shared" si="70"/>
        <v>9.1879499996139202E-2</v>
      </c>
      <c r="N265">
        <f t="shared" si="72"/>
        <v>9.1879499996139202E-2</v>
      </c>
      <c r="O265">
        <f t="shared" ca="1" si="67"/>
        <v>9.1103581544709822E-2</v>
      </c>
      <c r="P265">
        <f t="shared" si="57"/>
        <v>8.9983863764483835E-2</v>
      </c>
      <c r="Q265" s="3">
        <f t="shared" si="58"/>
        <v>39193.346700000002</v>
      </c>
      <c r="R265">
        <f t="shared" si="59"/>
        <v>3.5934367227645626E-6</v>
      </c>
      <c r="T265">
        <f t="shared" si="60"/>
        <v>0</v>
      </c>
      <c r="U265">
        <f t="shared" si="71"/>
        <v>1.8956362316553677E-3</v>
      </c>
      <c r="V265">
        <f t="shared" si="68"/>
        <v>4.4013375392290468E-3</v>
      </c>
      <c r="W265">
        <f t="shared" si="69"/>
        <v>6.2785390427764455E-6</v>
      </c>
      <c r="Y265">
        <f t="shared" ref="Y265:Y296" si="73">LEN(C265)</f>
        <v>10</v>
      </c>
    </row>
    <row r="266" spans="1:25" x14ac:dyDescent="0.2">
      <c r="A266" s="23" t="s">
        <v>696</v>
      </c>
      <c r="B266" s="21" t="s">
        <v>57</v>
      </c>
      <c r="C266" s="84">
        <v>54239.818399999996</v>
      </c>
      <c r="D266" s="23" t="s">
        <v>172</v>
      </c>
      <c r="E266">
        <f t="shared" si="55"/>
        <v>34363.159571987053</v>
      </c>
      <c r="F266">
        <f t="shared" si="56"/>
        <v>34363</v>
      </c>
      <c r="G266">
        <f t="shared" si="70"/>
        <v>9.298589999525575E-2</v>
      </c>
      <c r="N266">
        <f t="shared" si="72"/>
        <v>9.298589999525575E-2</v>
      </c>
      <c r="O266">
        <f t="shared" ca="1" si="67"/>
        <v>9.1392590888545511E-2</v>
      </c>
      <c r="P266">
        <f t="shared" si="57"/>
        <v>9.0306791256705515E-2</v>
      </c>
      <c r="Q266" s="3">
        <f t="shared" si="58"/>
        <v>39221.318399999996</v>
      </c>
      <c r="R266">
        <f t="shared" si="59"/>
        <v>7.1776236329762282E-6</v>
      </c>
      <c r="T266">
        <f t="shared" si="60"/>
        <v>0</v>
      </c>
      <c r="U266">
        <f t="shared" si="71"/>
        <v>2.6791087385502343E-3</v>
      </c>
      <c r="V266">
        <f t="shared" si="68"/>
        <v>4.8859395125952203E-3</v>
      </c>
      <c r="W266">
        <f t="shared" si="69"/>
        <v>4.870102065271992E-6</v>
      </c>
      <c r="Y266">
        <f t="shared" si="73"/>
        <v>10</v>
      </c>
    </row>
    <row r="267" spans="1:25" x14ac:dyDescent="0.2">
      <c r="A267" s="23" t="s">
        <v>814</v>
      </c>
      <c r="B267" s="21" t="s">
        <v>57</v>
      </c>
      <c r="C267" s="84">
        <v>54327.227299999999</v>
      </c>
      <c r="D267" s="23" t="s">
        <v>172</v>
      </c>
      <c r="E267">
        <f t="shared" si="55"/>
        <v>34513.16093627701</v>
      </c>
      <c r="F267">
        <f t="shared" si="56"/>
        <v>34513</v>
      </c>
      <c r="G267">
        <f t="shared" si="70"/>
        <v>9.3780899995181244E-2</v>
      </c>
      <c r="N267">
        <f t="shared" si="72"/>
        <v>9.3780899995181244E-2</v>
      </c>
      <c r="O267">
        <f t="shared" ca="1" si="67"/>
        <v>9.2295745088032066E-2</v>
      </c>
      <c r="P267">
        <f t="shared" si="57"/>
        <v>9.131970724588391E-2</v>
      </c>
      <c r="Q267" s="3">
        <f t="shared" si="58"/>
        <v>39308.727299999999</v>
      </c>
      <c r="R267">
        <f t="shared" si="59"/>
        <v>6.0574697491937667E-6</v>
      </c>
      <c r="T267">
        <f t="shared" si="60"/>
        <v>0</v>
      </c>
      <c r="U267">
        <f t="shared" si="71"/>
        <v>2.4611927492973334E-3</v>
      </c>
      <c r="V267">
        <f t="shared" si="68"/>
        <v>5.9755300109473391E-3</v>
      </c>
      <c r="W267">
        <f t="shared" si="69"/>
        <v>1.2350566388621661E-5</v>
      </c>
      <c r="Y267">
        <f t="shared" si="73"/>
        <v>10</v>
      </c>
    </row>
    <row r="268" spans="1:25" x14ac:dyDescent="0.2">
      <c r="A268" s="23" t="s">
        <v>818</v>
      </c>
      <c r="B268" s="21" t="s">
        <v>58</v>
      </c>
      <c r="C268" s="84">
        <v>54375.306799999998</v>
      </c>
      <c r="D268" s="23" t="s">
        <v>172</v>
      </c>
      <c r="E268">
        <f t="shared" si="55"/>
        <v>34595.669589221725</v>
      </c>
      <c r="F268">
        <f t="shared" si="56"/>
        <v>34595.5</v>
      </c>
      <c r="G268">
        <f t="shared" si="70"/>
        <v>9.8823150001408067E-2</v>
      </c>
      <c r="N268">
        <f t="shared" si="72"/>
        <v>9.8823150001408067E-2</v>
      </c>
      <c r="O268">
        <f t="shared" ca="1" si="67"/>
        <v>9.2792479897749663E-2</v>
      </c>
      <c r="P268">
        <f t="shared" si="57"/>
        <v>9.1879244266089427E-2</v>
      </c>
      <c r="Q268" s="3">
        <f t="shared" si="58"/>
        <v>39356.806799999998</v>
      </c>
      <c r="R268">
        <f t="shared" si="59"/>
        <v>4.8217826860991097E-5</v>
      </c>
      <c r="T268">
        <f t="shared" si="60"/>
        <v>0</v>
      </c>
      <c r="U268">
        <f t="shared" si="71"/>
        <v>6.9439057353186395E-3</v>
      </c>
      <c r="V268">
        <f t="shared" si="68"/>
        <v>6.2441520431625493E-3</v>
      </c>
      <c r="W268">
        <f t="shared" si="69"/>
        <v>4.8965522968608034E-7</v>
      </c>
      <c r="Y268">
        <f t="shared" si="73"/>
        <v>10</v>
      </c>
    </row>
    <row r="269" spans="1:25" x14ac:dyDescent="0.2">
      <c r="A269" s="23" t="s">
        <v>818</v>
      </c>
      <c r="B269" s="21" t="s">
        <v>58</v>
      </c>
      <c r="C269" s="84">
        <v>54375.307399999998</v>
      </c>
      <c r="D269" s="23" t="s">
        <v>172</v>
      </c>
      <c r="E269">
        <f t="shared" si="55"/>
        <v>34595.670618874523</v>
      </c>
      <c r="F269">
        <f t="shared" si="56"/>
        <v>34595.5</v>
      </c>
      <c r="G269">
        <f t="shared" si="70"/>
        <v>9.9423150000802707E-2</v>
      </c>
      <c r="N269">
        <f t="shared" si="72"/>
        <v>9.9423150000802707E-2</v>
      </c>
      <c r="O269">
        <f t="shared" ca="1" si="67"/>
        <v>9.2792479897749663E-2</v>
      </c>
      <c r="P269">
        <f t="shared" si="57"/>
        <v>9.1879244266089427E-2</v>
      </c>
      <c r="Q269" s="3">
        <f t="shared" si="58"/>
        <v>39356.807399999998</v>
      </c>
      <c r="R269">
        <f t="shared" si="59"/>
        <v>5.6910513734239911E-5</v>
      </c>
      <c r="T269">
        <f t="shared" si="60"/>
        <v>0</v>
      </c>
      <c r="U269">
        <f t="shared" si="71"/>
        <v>7.5439057347132799E-3</v>
      </c>
      <c r="V269">
        <f t="shared" si="68"/>
        <v>6.2441520431625493E-3</v>
      </c>
      <c r="W269">
        <f t="shared" si="69"/>
        <v>1.6893596586997518E-6</v>
      </c>
      <c r="Y269">
        <f t="shared" si="73"/>
        <v>10</v>
      </c>
    </row>
    <row r="270" spans="1:25" x14ac:dyDescent="0.2">
      <c r="A270" s="23" t="s">
        <v>818</v>
      </c>
      <c r="B270" s="21" t="s">
        <v>58</v>
      </c>
      <c r="C270" s="84">
        <v>54612.473599999998</v>
      </c>
      <c r="D270" s="23" t="s">
        <v>172</v>
      </c>
      <c r="E270">
        <f t="shared" si="55"/>
        <v>35002.668688447135</v>
      </c>
      <c r="F270">
        <f t="shared" si="56"/>
        <v>35002.5</v>
      </c>
      <c r="G270">
        <f t="shared" si="70"/>
        <v>9.8298249999061227E-2</v>
      </c>
      <c r="N270">
        <f t="shared" si="72"/>
        <v>9.8298249999061227E-2</v>
      </c>
      <c r="O270">
        <f t="shared" ca="1" si="67"/>
        <v>9.5243038292356502E-2</v>
      </c>
      <c r="P270">
        <f t="shared" si="57"/>
        <v>9.4664899659275215E-2</v>
      </c>
      <c r="Q270" s="3">
        <f t="shared" si="58"/>
        <v>39593.973599999998</v>
      </c>
      <c r="R270">
        <f t="shared" si="59"/>
        <v>1.3201234691623131E-5</v>
      </c>
      <c r="T270">
        <f t="shared" si="60"/>
        <v>0</v>
      </c>
      <c r="U270">
        <f t="shared" si="71"/>
        <v>3.6333503397860123E-3</v>
      </c>
      <c r="V270">
        <f t="shared" si="68"/>
        <v>3.8652604538364989E-3</v>
      </c>
      <c r="W270">
        <f t="shared" si="69"/>
        <v>5.3782300998909708E-8</v>
      </c>
      <c r="Y270">
        <f t="shared" si="73"/>
        <v>10</v>
      </c>
    </row>
    <row r="271" spans="1:25" x14ac:dyDescent="0.2">
      <c r="A271" s="23" t="s">
        <v>818</v>
      </c>
      <c r="B271" s="21" t="s">
        <v>58</v>
      </c>
      <c r="C271" s="84">
        <v>54612.474099999999</v>
      </c>
      <c r="D271" s="23" t="s">
        <v>172</v>
      </c>
      <c r="E271">
        <f t="shared" si="55"/>
        <v>35002.669546491139</v>
      </c>
      <c r="F271">
        <f t="shared" si="56"/>
        <v>35002.5</v>
      </c>
      <c r="G271">
        <f t="shared" si="70"/>
        <v>9.879825000098208E-2</v>
      </c>
      <c r="N271">
        <f t="shared" si="72"/>
        <v>9.879825000098208E-2</v>
      </c>
      <c r="O271">
        <f t="shared" ca="1" si="67"/>
        <v>9.5243038292356502E-2</v>
      </c>
      <c r="P271">
        <f t="shared" si="57"/>
        <v>9.4664899659275215E-2</v>
      </c>
      <c r="Q271" s="3">
        <f t="shared" si="58"/>
        <v>39593.974099999999</v>
      </c>
      <c r="R271">
        <f t="shared" si="59"/>
        <v>1.7084585047288258E-5</v>
      </c>
      <c r="T271">
        <f t="shared" si="60"/>
        <v>0</v>
      </c>
      <c r="U271">
        <f t="shared" si="71"/>
        <v>4.1333503417068651E-3</v>
      </c>
      <c r="V271">
        <f t="shared" si="68"/>
        <v>3.8652604538364989E-3</v>
      </c>
      <c r="W271">
        <f t="shared" si="69"/>
        <v>7.1872187978345527E-8</v>
      </c>
      <c r="Y271">
        <f t="shared" si="73"/>
        <v>10</v>
      </c>
    </row>
    <row r="272" spans="1:25" x14ac:dyDescent="0.2">
      <c r="A272" s="23" t="s">
        <v>818</v>
      </c>
      <c r="B272" s="21" t="s">
        <v>58</v>
      </c>
      <c r="C272" s="84">
        <v>54612.4755</v>
      </c>
      <c r="D272" s="23" t="s">
        <v>172</v>
      </c>
      <c r="E272">
        <f t="shared" si="55"/>
        <v>35002.671949014337</v>
      </c>
      <c r="F272">
        <f t="shared" si="56"/>
        <v>35002.5</v>
      </c>
      <c r="G272">
        <f t="shared" si="70"/>
        <v>0.10019825000199489</v>
      </c>
      <c r="N272">
        <f t="shared" si="72"/>
        <v>0.10019825000199489</v>
      </c>
      <c r="O272">
        <f t="shared" ref="O272:O303" ca="1" si="74">+C$11+C$12*F272</f>
        <v>9.5243038292356502E-2</v>
      </c>
      <c r="P272">
        <f t="shared" si="57"/>
        <v>9.4664899659275215E-2</v>
      </c>
      <c r="Q272" s="3">
        <f t="shared" si="58"/>
        <v>39593.9755</v>
      </c>
      <c r="R272">
        <f t="shared" si="59"/>
        <v>3.0617966015275979E-5</v>
      </c>
      <c r="T272">
        <f t="shared" si="60"/>
        <v>0</v>
      </c>
      <c r="U272">
        <f t="shared" si="71"/>
        <v>5.5333503427196784E-3</v>
      </c>
      <c r="V272">
        <f t="shared" si="68"/>
        <v>3.8652604538364989E-3</v>
      </c>
      <c r="W272">
        <f t="shared" si="69"/>
        <v>2.7825238773942982E-6</v>
      </c>
      <c r="Y272">
        <f t="shared" si="73"/>
        <v>10</v>
      </c>
    </row>
    <row r="273" spans="1:25" x14ac:dyDescent="0.2">
      <c r="A273" s="23" t="s">
        <v>857</v>
      </c>
      <c r="B273" s="21" t="s">
        <v>58</v>
      </c>
      <c r="C273" s="84">
        <v>54738.340199999999</v>
      </c>
      <c r="D273" s="23" t="s">
        <v>172</v>
      </c>
      <c r="E273">
        <f t="shared" si="55"/>
        <v>35218.666850173671</v>
      </c>
      <c r="F273">
        <f t="shared" si="56"/>
        <v>35218.5</v>
      </c>
      <c r="G273">
        <f t="shared" si="70"/>
        <v>9.7227049998764414E-2</v>
      </c>
      <c r="N273">
        <f t="shared" si="72"/>
        <v>9.7227049998764414E-2</v>
      </c>
      <c r="O273">
        <f t="shared" ca="1" si="74"/>
        <v>9.654358033961713E-2</v>
      </c>
      <c r="P273">
        <f t="shared" si="57"/>
        <v>9.616035242696995E-2</v>
      </c>
      <c r="Q273" s="3">
        <f t="shared" si="58"/>
        <v>39719.840199999999</v>
      </c>
      <c r="R273">
        <f t="shared" si="59"/>
        <v>1.1378437096722064E-6</v>
      </c>
      <c r="T273">
        <f t="shared" si="60"/>
        <v>0</v>
      </c>
      <c r="U273">
        <f t="shared" si="71"/>
        <v>1.0666975717944643E-3</v>
      </c>
      <c r="V273">
        <f t="shared" si="68"/>
        <v>8.7549953387453417E-4</v>
      </c>
      <c r="W273">
        <f t="shared" si="69"/>
        <v>3.6556689704431057E-8</v>
      </c>
      <c r="Y273">
        <f t="shared" si="73"/>
        <v>10</v>
      </c>
    </row>
    <row r="274" spans="1:25" x14ac:dyDescent="0.2">
      <c r="A274" s="23" t="s">
        <v>857</v>
      </c>
      <c r="B274" s="21" t="s">
        <v>58</v>
      </c>
      <c r="C274" s="84">
        <v>54738.341500000002</v>
      </c>
      <c r="D274" s="23" t="s">
        <v>172</v>
      </c>
      <c r="E274">
        <f t="shared" si="55"/>
        <v>35218.669081088075</v>
      </c>
      <c r="F274">
        <f t="shared" si="56"/>
        <v>35218.5</v>
      </c>
      <c r="G274">
        <f t="shared" si="70"/>
        <v>9.852705000230344E-2</v>
      </c>
      <c r="N274">
        <f t="shared" si="72"/>
        <v>9.852705000230344E-2</v>
      </c>
      <c r="O274">
        <f t="shared" ca="1" si="74"/>
        <v>9.654358033961713E-2</v>
      </c>
      <c r="P274">
        <f t="shared" si="57"/>
        <v>9.616035242696995E-2</v>
      </c>
      <c r="Q274" s="3">
        <f t="shared" si="58"/>
        <v>39719.841500000002</v>
      </c>
      <c r="R274">
        <f t="shared" si="59"/>
        <v>5.6012574130894209E-6</v>
      </c>
      <c r="T274">
        <f t="shared" si="60"/>
        <v>0</v>
      </c>
      <c r="U274">
        <f t="shared" si="71"/>
        <v>2.3666975753334901E-3</v>
      </c>
      <c r="V274">
        <f t="shared" si="68"/>
        <v>8.7549953387453417E-4</v>
      </c>
      <c r="W274">
        <f t="shared" si="69"/>
        <v>2.2236715988510264E-6</v>
      </c>
      <c r="Y274">
        <f t="shared" si="73"/>
        <v>10</v>
      </c>
    </row>
    <row r="275" spans="1:25" x14ac:dyDescent="0.2">
      <c r="A275" s="23" t="s">
        <v>882</v>
      </c>
      <c r="B275" s="21" t="s">
        <v>58</v>
      </c>
      <c r="C275" s="84">
        <v>54978.417200000004</v>
      </c>
      <c r="D275" s="23" t="s">
        <v>172</v>
      </c>
      <c r="E275">
        <f t="shared" si="55"/>
        <v>35630.660108693584</v>
      </c>
      <c r="F275">
        <f t="shared" si="56"/>
        <v>35630.5</v>
      </c>
      <c r="G275">
        <f t="shared" si="70"/>
        <v>9.3298650004726369E-2</v>
      </c>
      <c r="N275">
        <f t="shared" si="72"/>
        <v>9.3298650004726369E-2</v>
      </c>
      <c r="O275">
        <f t="shared" ca="1" si="74"/>
        <v>9.9024243874206858E-2</v>
      </c>
      <c r="P275">
        <f t="shared" si="57"/>
        <v>9.9045611916199927E-2</v>
      </c>
      <c r="Q275" s="3">
        <f t="shared" si="58"/>
        <v>39959.917200000004</v>
      </c>
      <c r="R275">
        <f t="shared" si="59"/>
        <v>3.3027571211927816E-5</v>
      </c>
      <c r="T275">
        <f t="shared" si="60"/>
        <v>0</v>
      </c>
      <c r="U275">
        <f t="shared" si="71"/>
        <v>-5.7469619114735582E-3</v>
      </c>
      <c r="V275">
        <f t="shared" si="68"/>
        <v>-3.886557723973407E-3</v>
      </c>
      <c r="W275">
        <f t="shared" si="69"/>
        <v>3.461103740868098E-6</v>
      </c>
      <c r="Y275">
        <f t="shared" si="73"/>
        <v>10</v>
      </c>
    </row>
    <row r="276" spans="1:25" x14ac:dyDescent="0.2">
      <c r="A276" s="23" t="s">
        <v>882</v>
      </c>
      <c r="B276" s="21" t="s">
        <v>58</v>
      </c>
      <c r="C276" s="84">
        <v>54978.4179</v>
      </c>
      <c r="D276" s="23" t="s">
        <v>172</v>
      </c>
      <c r="E276">
        <f t="shared" si="55"/>
        <v>35630.661309955176</v>
      </c>
      <c r="F276">
        <f t="shared" si="56"/>
        <v>35630.5</v>
      </c>
      <c r="G276">
        <f t="shared" si="70"/>
        <v>9.3998650001594797E-2</v>
      </c>
      <c r="N276">
        <f t="shared" si="72"/>
        <v>9.3998650001594797E-2</v>
      </c>
      <c r="O276">
        <f t="shared" ca="1" si="74"/>
        <v>9.9024243874206858E-2</v>
      </c>
      <c r="P276">
        <f t="shared" si="57"/>
        <v>9.9045611916199927E-2</v>
      </c>
      <c r="Q276" s="3">
        <f t="shared" si="58"/>
        <v>39959.9179</v>
      </c>
      <c r="R276">
        <f t="shared" si="59"/>
        <v>2.5471824567474681E-5</v>
      </c>
      <c r="T276">
        <f t="shared" si="60"/>
        <v>0</v>
      </c>
      <c r="U276">
        <f t="shared" si="71"/>
        <v>-5.0469619146051303E-3</v>
      </c>
      <c r="V276">
        <f t="shared" si="68"/>
        <v>-3.886557723973407E-3</v>
      </c>
      <c r="W276">
        <f t="shared" si="69"/>
        <v>1.346537885635665E-6</v>
      </c>
      <c r="Y276">
        <f t="shared" si="73"/>
        <v>10</v>
      </c>
    </row>
    <row r="277" spans="1:25" x14ac:dyDescent="0.2">
      <c r="A277" s="23" t="s">
        <v>882</v>
      </c>
      <c r="B277" s="21" t="s">
        <v>58</v>
      </c>
      <c r="C277" s="84">
        <v>54996.482900000003</v>
      </c>
      <c r="D277" s="23" t="s">
        <v>172</v>
      </c>
      <c r="E277">
        <f t="shared" ref="E277:E313" si="75">(C277-C$7)/C$8</f>
        <v>35661.662439655913</v>
      </c>
      <c r="F277">
        <f t="shared" ref="F277:F313" si="76">+ROUND(2*E277,0)/2</f>
        <v>35661.5</v>
      </c>
      <c r="G277">
        <f t="shared" si="70"/>
        <v>9.4656950001080986E-2</v>
      </c>
      <c r="N277">
        <f t="shared" si="72"/>
        <v>9.4656950001080986E-2</v>
      </c>
      <c r="O277">
        <f t="shared" ca="1" si="74"/>
        <v>9.9210895742100735E-2</v>
      </c>
      <c r="P277">
        <f t="shared" ref="P277:P313" si="77">+D$11+D$12*F277+D$13*F277^2</f>
        <v>9.9264448775209985E-2</v>
      </c>
      <c r="Q277" s="3">
        <f t="shared" ref="Q277:Q313" si="78">C277-15018.5</f>
        <v>39977.982900000003</v>
      </c>
      <c r="R277">
        <f t="shared" ref="R277:R313" si="79">+(P277-G277)^2</f>
        <v>2.1229044953600226E-5</v>
      </c>
      <c r="T277">
        <f t="shared" ref="T277:T313" si="80">S277*R277</f>
        <v>0</v>
      </c>
      <c r="U277">
        <f t="shared" si="71"/>
        <v>-4.6074987741289986E-3</v>
      </c>
      <c r="V277">
        <f t="shared" ref="V277:V308" si="81">W$3+W$4*(F277-30000)+W$5*SIN(RADIANS(W$6*(F277-30000)+W$7))</f>
        <v>-4.0543023547239222E-3</v>
      </c>
      <c r="W277">
        <f t="shared" ref="W277:W308" si="82">+(U277-V277)^2</f>
        <v>3.0602627844259715E-7</v>
      </c>
      <c r="Y277">
        <f t="shared" si="73"/>
        <v>10</v>
      </c>
    </row>
    <row r="278" spans="1:25" x14ac:dyDescent="0.2">
      <c r="A278" s="23" t="s">
        <v>882</v>
      </c>
      <c r="B278" s="21" t="s">
        <v>58</v>
      </c>
      <c r="C278" s="84">
        <v>54996.483699999997</v>
      </c>
      <c r="D278" s="23" t="s">
        <v>172</v>
      </c>
      <c r="E278">
        <f t="shared" si="75"/>
        <v>35661.663812526298</v>
      </c>
      <c r="F278">
        <f t="shared" si="76"/>
        <v>35661.5</v>
      </c>
      <c r="G278">
        <f t="shared" si="70"/>
        <v>9.5456949995423201E-2</v>
      </c>
      <c r="N278">
        <f t="shared" si="72"/>
        <v>9.5456949995423201E-2</v>
      </c>
      <c r="O278">
        <f t="shared" ca="1" si="74"/>
        <v>9.9210895742100735E-2</v>
      </c>
      <c r="P278">
        <f t="shared" si="77"/>
        <v>9.9264448775209985E-2</v>
      </c>
      <c r="Q278" s="3">
        <f t="shared" si="78"/>
        <v>39977.983699999997</v>
      </c>
      <c r="R278">
        <f t="shared" si="79"/>
        <v>1.4497046958077843E-5</v>
      </c>
      <c r="T278">
        <f t="shared" si="80"/>
        <v>0</v>
      </c>
      <c r="U278">
        <f t="shared" si="71"/>
        <v>-3.8074987797867832E-3</v>
      </c>
      <c r="V278">
        <f t="shared" si="81"/>
        <v>-4.0543023547239222E-3</v>
      </c>
      <c r="W278">
        <f t="shared" si="82"/>
        <v>6.091200460175199E-8</v>
      </c>
      <c r="Y278">
        <f t="shared" si="73"/>
        <v>10</v>
      </c>
    </row>
    <row r="279" spans="1:25" x14ac:dyDescent="0.2">
      <c r="A279" s="23" t="s">
        <v>882</v>
      </c>
      <c r="B279" s="21" t="s">
        <v>57</v>
      </c>
      <c r="C279" s="84">
        <v>55071.363499999999</v>
      </c>
      <c r="D279" s="23" t="s">
        <v>172</v>
      </c>
      <c r="E279">
        <f t="shared" si="75"/>
        <v>35790.164138668828</v>
      </c>
      <c r="F279">
        <f t="shared" si="76"/>
        <v>35790</v>
      </c>
      <c r="G279">
        <f t="shared" ref="G279:G310" si="83">C279-(C$7+C$8*F279)</f>
        <v>9.5647000001918059E-2</v>
      </c>
      <c r="N279">
        <f t="shared" si="72"/>
        <v>9.5647000001918059E-2</v>
      </c>
      <c r="O279">
        <f t="shared" ca="1" si="74"/>
        <v>9.9984597839660877E-2</v>
      </c>
      <c r="P279">
        <f t="shared" si="77"/>
        <v>0.10017416282835394</v>
      </c>
      <c r="Q279" s="3">
        <f t="shared" si="78"/>
        <v>40052.863499999999</v>
      </c>
      <c r="R279">
        <f t="shared" si="79"/>
        <v>2.04952032570629E-5</v>
      </c>
      <c r="T279">
        <f t="shared" si="80"/>
        <v>0</v>
      </c>
      <c r="U279">
        <f t="shared" ref="U279:U313" si="84">+(G279-P279)</f>
        <v>-4.5271628264358793E-3</v>
      </c>
      <c r="V279">
        <f t="shared" si="81"/>
        <v>-4.3576257623346264E-3</v>
      </c>
      <c r="W279">
        <f t="shared" si="82"/>
        <v>2.8742816104072346E-8</v>
      </c>
      <c r="Y279">
        <f t="shared" si="73"/>
        <v>10</v>
      </c>
    </row>
    <row r="280" spans="1:25" x14ac:dyDescent="0.2">
      <c r="A280" s="23" t="s">
        <v>882</v>
      </c>
      <c r="B280" s="21" t="s">
        <v>57</v>
      </c>
      <c r="C280" s="84">
        <v>55071.363799999999</v>
      </c>
      <c r="D280" s="23" t="s">
        <v>172</v>
      </c>
      <c r="E280">
        <f t="shared" si="75"/>
        <v>35790.164653495231</v>
      </c>
      <c r="F280">
        <f t="shared" si="76"/>
        <v>35790</v>
      </c>
      <c r="G280">
        <f t="shared" si="83"/>
        <v>9.5947000001615379E-2</v>
      </c>
      <c r="N280">
        <f t="shared" si="72"/>
        <v>9.5947000001615379E-2</v>
      </c>
      <c r="O280">
        <f t="shared" ca="1" si="74"/>
        <v>9.9984597839660877E-2</v>
      </c>
      <c r="P280">
        <f t="shared" si="77"/>
        <v>0.10017416282835394</v>
      </c>
      <c r="Q280" s="3">
        <f t="shared" si="78"/>
        <v>40052.863799999999</v>
      </c>
      <c r="R280">
        <f t="shared" si="79"/>
        <v>1.7868905563760327E-5</v>
      </c>
      <c r="T280">
        <f t="shared" si="80"/>
        <v>0</v>
      </c>
      <c r="U280">
        <f t="shared" si="84"/>
        <v>-4.2271628267385591E-3</v>
      </c>
      <c r="V280">
        <f t="shared" si="81"/>
        <v>-4.3576257623346264E-3</v>
      </c>
      <c r="W280">
        <f t="shared" si="82"/>
        <v>1.7020577564343584E-8</v>
      </c>
      <c r="Y280">
        <f t="shared" si="73"/>
        <v>10</v>
      </c>
    </row>
    <row r="281" spans="1:25" x14ac:dyDescent="0.2">
      <c r="A281" s="23" t="s">
        <v>882</v>
      </c>
      <c r="B281" s="21" t="s">
        <v>58</v>
      </c>
      <c r="C281" s="84">
        <v>55094.383399999999</v>
      </c>
      <c r="D281" s="23" t="s">
        <v>172</v>
      </c>
      <c r="E281">
        <f t="shared" si="75"/>
        <v>35829.668312795475</v>
      </c>
      <c r="F281">
        <f t="shared" si="76"/>
        <v>35829.5</v>
      </c>
      <c r="G281">
        <f t="shared" si="83"/>
        <v>9.8079349998442922E-2</v>
      </c>
      <c r="N281">
        <f t="shared" si="72"/>
        <v>9.8079349998442922E-2</v>
      </c>
      <c r="O281">
        <f t="shared" ca="1" si="74"/>
        <v>0.10022242844552567</v>
      </c>
      <c r="P281">
        <f t="shared" si="77"/>
        <v>0.10045464436261896</v>
      </c>
      <c r="Q281" s="3">
        <f t="shared" si="78"/>
        <v>40075.883399999999</v>
      </c>
      <c r="R281">
        <f t="shared" si="79"/>
        <v>5.6420233164864415E-6</v>
      </c>
      <c r="T281">
        <f t="shared" si="80"/>
        <v>0</v>
      </c>
      <c r="U281">
        <f t="shared" si="84"/>
        <v>-2.3752943641760366E-3</v>
      </c>
      <c r="V281">
        <f t="shared" si="81"/>
        <v>-4.3213382300207916E-3</v>
      </c>
      <c r="W281">
        <f t="shared" si="82"/>
        <v>3.7870867277919986E-6</v>
      </c>
      <c r="Y281">
        <f t="shared" si="73"/>
        <v>10</v>
      </c>
    </row>
    <row r="282" spans="1:25" x14ac:dyDescent="0.2">
      <c r="A282" s="23" t="s">
        <v>882</v>
      </c>
      <c r="B282" s="21" t="s">
        <v>58</v>
      </c>
      <c r="C282" s="84">
        <v>55094.3845</v>
      </c>
      <c r="D282" s="23" t="s">
        <v>172</v>
      </c>
      <c r="E282">
        <f t="shared" si="75"/>
        <v>35829.67020049227</v>
      </c>
      <c r="F282">
        <f t="shared" si="76"/>
        <v>35829.5</v>
      </c>
      <c r="G282">
        <f t="shared" si="83"/>
        <v>9.9179349999758415E-2</v>
      </c>
      <c r="N282">
        <f t="shared" si="72"/>
        <v>9.9179349999758415E-2</v>
      </c>
      <c r="O282">
        <f t="shared" ca="1" si="74"/>
        <v>0.10022242844552567</v>
      </c>
      <c r="P282">
        <f t="shared" si="77"/>
        <v>0.10045464436261896</v>
      </c>
      <c r="Q282" s="3">
        <f t="shared" si="78"/>
        <v>40075.8845</v>
      </c>
      <c r="R282">
        <f t="shared" si="79"/>
        <v>1.6263757119438794E-6</v>
      </c>
      <c r="T282">
        <f t="shared" si="80"/>
        <v>0</v>
      </c>
      <c r="U282">
        <f t="shared" si="84"/>
        <v>-1.2752943628605434E-3</v>
      </c>
      <c r="V282">
        <f t="shared" si="81"/>
        <v>-4.3213382300207916E-3</v>
      </c>
      <c r="W282">
        <f t="shared" si="82"/>
        <v>9.2783832406645602E-6</v>
      </c>
      <c r="Y282">
        <f t="shared" si="73"/>
        <v>10</v>
      </c>
    </row>
    <row r="283" spans="1:25" x14ac:dyDescent="0.2">
      <c r="A283" s="23" t="s">
        <v>920</v>
      </c>
      <c r="B283" s="21" t="s">
        <v>57</v>
      </c>
      <c r="C283" s="84">
        <v>55103.413699999997</v>
      </c>
      <c r="D283" s="23" t="s">
        <v>172</v>
      </c>
      <c r="E283">
        <f t="shared" si="75"/>
        <v>35845.165102252235</v>
      </c>
      <c r="F283">
        <f t="shared" si="76"/>
        <v>35845</v>
      </c>
      <c r="G283">
        <f t="shared" si="83"/>
        <v>9.6208499999193009E-2</v>
      </c>
      <c r="N283">
        <f t="shared" si="72"/>
        <v>9.6208499999193009E-2</v>
      </c>
      <c r="O283">
        <f t="shared" ca="1" si="74"/>
        <v>0.1003157543794726</v>
      </c>
      <c r="P283">
        <f t="shared" si="77"/>
        <v>0.10056481488020901</v>
      </c>
      <c r="Q283" s="3">
        <f t="shared" si="78"/>
        <v>40084.913699999997</v>
      </c>
      <c r="R283">
        <f t="shared" si="79"/>
        <v>1.8977479342561413E-5</v>
      </c>
      <c r="T283">
        <f t="shared" si="80"/>
        <v>0</v>
      </c>
      <c r="U283">
        <f t="shared" si="84"/>
        <v>-4.3563148810159963E-3</v>
      </c>
      <c r="V283">
        <f t="shared" si="81"/>
        <v>-4.2905904805087408E-3</v>
      </c>
      <c r="W283">
        <f t="shared" si="82"/>
        <v>4.319696822038124E-9</v>
      </c>
      <c r="Y283">
        <f t="shared" si="73"/>
        <v>10</v>
      </c>
    </row>
    <row r="284" spans="1:25" x14ac:dyDescent="0.2">
      <c r="A284" s="23" t="s">
        <v>938</v>
      </c>
      <c r="B284" s="21" t="s">
        <v>58</v>
      </c>
      <c r="C284" s="84">
        <v>55387.499199999998</v>
      </c>
      <c r="D284" s="23" t="s">
        <v>172</v>
      </c>
      <c r="E284">
        <f t="shared" si="75"/>
        <v>36332.6808194732</v>
      </c>
      <c r="F284">
        <f t="shared" si="76"/>
        <v>36332.5</v>
      </c>
      <c r="G284">
        <f t="shared" si="83"/>
        <v>0.10536724999110447</v>
      </c>
      <c r="N284">
        <f t="shared" si="72"/>
        <v>0.10536724999110447</v>
      </c>
      <c r="O284">
        <f t="shared" ca="1" si="74"/>
        <v>0.10325100552780389</v>
      </c>
      <c r="P284">
        <f t="shared" si="77"/>
        <v>0.10406096163988254</v>
      </c>
      <c r="Q284" s="3">
        <f t="shared" si="78"/>
        <v>40368.999199999998</v>
      </c>
      <c r="R284">
        <f t="shared" si="79"/>
        <v>1.7063892565381063E-6</v>
      </c>
      <c r="T284">
        <f t="shared" si="80"/>
        <v>0</v>
      </c>
      <c r="U284">
        <f t="shared" si="84"/>
        <v>1.3062883512219292E-3</v>
      </c>
      <c r="V284">
        <f t="shared" si="81"/>
        <v>2.4725267892910651E-4</v>
      </c>
      <c r="W284">
        <f t="shared" si="82"/>
        <v>1.1215565551887111E-6</v>
      </c>
      <c r="Y284">
        <f t="shared" si="73"/>
        <v>10</v>
      </c>
    </row>
    <row r="285" spans="1:25" x14ac:dyDescent="0.2">
      <c r="A285" s="23" t="s">
        <v>938</v>
      </c>
      <c r="B285" s="21" t="s">
        <v>58</v>
      </c>
      <c r="C285" s="84">
        <v>55429.454599999997</v>
      </c>
      <c r="D285" s="23" t="s">
        <v>172</v>
      </c>
      <c r="E285">
        <f t="shared" si="75"/>
        <v>36404.679977903645</v>
      </c>
      <c r="F285">
        <f t="shared" si="76"/>
        <v>36404.5</v>
      </c>
      <c r="G285">
        <f t="shared" si="83"/>
        <v>0.10487684998952318</v>
      </c>
      <c r="N285">
        <f t="shared" si="72"/>
        <v>0.10487684998952318</v>
      </c>
      <c r="O285">
        <f t="shared" ca="1" si="74"/>
        <v>0.10368451954355742</v>
      </c>
      <c r="P285">
        <f t="shared" si="77"/>
        <v>0.10458242582591386</v>
      </c>
      <c r="Q285" s="3">
        <f t="shared" si="78"/>
        <v>40410.954599999997</v>
      </c>
      <c r="R285">
        <f t="shared" si="79"/>
        <v>8.668558811704881E-8</v>
      </c>
      <c r="T285">
        <f t="shared" si="80"/>
        <v>0</v>
      </c>
      <c r="U285">
        <f t="shared" si="84"/>
        <v>2.94424163609322E-4</v>
      </c>
      <c r="V285">
        <f t="shared" si="81"/>
        <v>1.1717491418959463E-3</v>
      </c>
      <c r="W285">
        <f t="shared" si="82"/>
        <v>7.6969911752562586E-7</v>
      </c>
      <c r="Y285">
        <f t="shared" si="73"/>
        <v>10</v>
      </c>
    </row>
    <row r="286" spans="1:25" x14ac:dyDescent="0.2">
      <c r="A286" s="23" t="s">
        <v>938</v>
      </c>
      <c r="B286" s="21" t="s">
        <v>58</v>
      </c>
      <c r="C286" s="84">
        <v>55461.5092</v>
      </c>
      <c r="D286" s="23" t="s">
        <v>172</v>
      </c>
      <c r="E286">
        <f t="shared" si="75"/>
        <v>36459.688492274254</v>
      </c>
      <c r="F286">
        <f t="shared" si="76"/>
        <v>36459.5</v>
      </c>
      <c r="G286">
        <f t="shared" si="83"/>
        <v>0.10983834999933606</v>
      </c>
      <c r="N286">
        <f t="shared" si="72"/>
        <v>0.10983834999933606</v>
      </c>
      <c r="O286">
        <f t="shared" ca="1" si="74"/>
        <v>0.10401567608336917</v>
      </c>
      <c r="P286">
        <f t="shared" si="77"/>
        <v>0.10498165260163257</v>
      </c>
      <c r="Q286" s="3">
        <f t="shared" si="78"/>
        <v>40443.0092</v>
      </c>
      <c r="R286">
        <f t="shared" si="79"/>
        <v>2.3587509612859835E-5</v>
      </c>
      <c r="T286">
        <f t="shared" si="80"/>
        <v>0</v>
      </c>
      <c r="U286">
        <f t="shared" si="84"/>
        <v>4.8566973977034883E-3</v>
      </c>
      <c r="V286">
        <f t="shared" si="81"/>
        <v>1.8470210228940323E-3</v>
      </c>
      <c r="W286">
        <f t="shared" si="82"/>
        <v>9.0581518810861909E-6</v>
      </c>
      <c r="Y286">
        <f t="shared" si="73"/>
        <v>10</v>
      </c>
    </row>
    <row r="287" spans="1:25" x14ac:dyDescent="0.2">
      <c r="A287" s="23" t="s">
        <v>882</v>
      </c>
      <c r="B287" s="21" t="s">
        <v>57</v>
      </c>
      <c r="C287" s="84">
        <v>55497.345200000003</v>
      </c>
      <c r="D287" s="23" t="s">
        <v>172</v>
      </c>
      <c r="E287">
        <f t="shared" si="75"/>
        <v>36521.186221804033</v>
      </c>
      <c r="F287">
        <f t="shared" si="76"/>
        <v>36521</v>
      </c>
      <c r="G287">
        <f t="shared" si="83"/>
        <v>0.1085153000021819</v>
      </c>
      <c r="N287">
        <f t="shared" si="72"/>
        <v>0.1085153000021819</v>
      </c>
      <c r="O287">
        <f t="shared" ca="1" si="74"/>
        <v>0.10438596930515864</v>
      </c>
      <c r="P287">
        <f t="shared" si="77"/>
        <v>0.10542896960370875</v>
      </c>
      <c r="Q287" s="3">
        <f t="shared" si="78"/>
        <v>40478.845200000003</v>
      </c>
      <c r="R287">
        <f t="shared" si="79"/>
        <v>9.5254353285394665E-6</v>
      </c>
      <c r="T287">
        <f t="shared" si="80"/>
        <v>0</v>
      </c>
      <c r="U287">
        <f t="shared" si="84"/>
        <v>3.0863303984731555E-3</v>
      </c>
      <c r="V287">
        <f t="shared" si="81"/>
        <v>2.546593411556569E-3</v>
      </c>
      <c r="W287">
        <f t="shared" si="82"/>
        <v>2.9131601504579546E-7</v>
      </c>
      <c r="Y287">
        <f t="shared" si="73"/>
        <v>10</v>
      </c>
    </row>
    <row r="288" spans="1:25" x14ac:dyDescent="0.2">
      <c r="A288" s="23" t="s">
        <v>966</v>
      </c>
      <c r="B288" s="21" t="s">
        <v>58</v>
      </c>
      <c r="C288" s="84">
        <v>55702.176700000004</v>
      </c>
      <c r="D288" s="23" t="s">
        <v>172</v>
      </c>
      <c r="E288">
        <f t="shared" si="75"/>
        <v>36872.695100757534</v>
      </c>
      <c r="F288">
        <f t="shared" si="76"/>
        <v>36872.5</v>
      </c>
      <c r="G288">
        <f t="shared" si="83"/>
        <v>0.11368924999987939</v>
      </c>
      <c r="N288">
        <f t="shared" si="72"/>
        <v>0.11368924999987939</v>
      </c>
      <c r="O288">
        <f t="shared" ca="1" si="74"/>
        <v>0.10650236064595547</v>
      </c>
      <c r="P288">
        <f t="shared" si="77"/>
        <v>0.10800400168168643</v>
      </c>
      <c r="Q288" s="3">
        <f t="shared" si="78"/>
        <v>40683.676700000004</v>
      </c>
      <c r="R288">
        <f t="shared" si="79"/>
        <v>3.2322048439515901E-5</v>
      </c>
      <c r="T288">
        <f t="shared" si="80"/>
        <v>0</v>
      </c>
      <c r="U288">
        <f t="shared" si="84"/>
        <v>5.6852483181929619E-3</v>
      </c>
      <c r="V288">
        <f t="shared" si="81"/>
        <v>4.4781148825363132E-3</v>
      </c>
      <c r="W288">
        <f t="shared" si="82"/>
        <v>1.4571711314802247E-6</v>
      </c>
      <c r="Y288">
        <f t="shared" si="73"/>
        <v>10</v>
      </c>
    </row>
    <row r="289" spans="1:25" x14ac:dyDescent="0.2">
      <c r="A289" s="23" t="s">
        <v>982</v>
      </c>
      <c r="B289" s="21" t="s">
        <v>58</v>
      </c>
      <c r="C289" s="84">
        <v>55778.508699999998</v>
      </c>
      <c r="D289" s="23" t="s">
        <v>172</v>
      </c>
      <c r="E289">
        <f t="shared" si="75"/>
        <v>37003.6875298921</v>
      </c>
      <c r="F289">
        <f t="shared" si="76"/>
        <v>37003.5</v>
      </c>
      <c r="G289">
        <f t="shared" si="83"/>
        <v>0.10927754999283934</v>
      </c>
      <c r="N289">
        <f t="shared" si="72"/>
        <v>0.10927754999283934</v>
      </c>
      <c r="O289">
        <f t="shared" ca="1" si="74"/>
        <v>0.10729111531350705</v>
      </c>
      <c r="P289">
        <f t="shared" si="77"/>
        <v>0.10897170461764308</v>
      </c>
      <c r="Q289" s="3">
        <f t="shared" si="78"/>
        <v>40760.008699999998</v>
      </c>
      <c r="R289">
        <f t="shared" si="79"/>
        <v>9.3541393528942257E-8</v>
      </c>
      <c r="T289">
        <f t="shared" si="80"/>
        <v>0</v>
      </c>
      <c r="U289">
        <f t="shared" si="84"/>
        <v>3.0584537519626198E-4</v>
      </c>
      <c r="V289">
        <f t="shared" si="81"/>
        <v>4.0334069023215298E-3</v>
      </c>
      <c r="W289">
        <f t="shared" si="82"/>
        <v>1.3894714938504458E-5</v>
      </c>
      <c r="Y289">
        <f t="shared" si="73"/>
        <v>10</v>
      </c>
    </row>
    <row r="290" spans="1:25" x14ac:dyDescent="0.2">
      <c r="A290" s="23" t="s">
        <v>982</v>
      </c>
      <c r="B290" s="21" t="s">
        <v>57</v>
      </c>
      <c r="C290" s="84">
        <v>55794.536899999999</v>
      </c>
      <c r="D290" s="23" t="s">
        <v>172</v>
      </c>
      <c r="E290">
        <f t="shared" si="75"/>
        <v>37031.193331556606</v>
      </c>
      <c r="F290">
        <f t="shared" si="76"/>
        <v>37031</v>
      </c>
      <c r="G290">
        <f t="shared" si="83"/>
        <v>0.11265829999319976</v>
      </c>
      <c r="N290">
        <f t="shared" si="72"/>
        <v>0.11265829999319976</v>
      </c>
      <c r="O290">
        <f t="shared" ca="1" si="74"/>
        <v>0.10745669358341292</v>
      </c>
      <c r="P290">
        <f t="shared" si="77"/>
        <v>0.10917540129040171</v>
      </c>
      <c r="Q290" s="3">
        <f t="shared" si="78"/>
        <v>40776.036899999999</v>
      </c>
      <c r="R290">
        <f t="shared" si="79"/>
        <v>1.2130583373952367E-5</v>
      </c>
      <c r="T290">
        <f t="shared" si="80"/>
        <v>0</v>
      </c>
      <c r="U290">
        <f t="shared" si="84"/>
        <v>3.482898702798054E-3</v>
      </c>
      <c r="V290">
        <f t="shared" si="81"/>
        <v>3.8581878717773889E-3</v>
      </c>
      <c r="W290">
        <f t="shared" si="82"/>
        <v>1.4084196035319977E-7</v>
      </c>
      <c r="Y290">
        <f t="shared" si="73"/>
        <v>10</v>
      </c>
    </row>
    <row r="291" spans="1:25" x14ac:dyDescent="0.2">
      <c r="A291" s="23" t="s">
        <v>982</v>
      </c>
      <c r="B291" s="21" t="s">
        <v>57</v>
      </c>
      <c r="C291" s="84">
        <v>55804.4421</v>
      </c>
      <c r="D291" s="23" t="s">
        <v>172</v>
      </c>
      <c r="E291">
        <f t="shared" si="75"/>
        <v>37048.191526403643</v>
      </c>
      <c r="F291">
        <f t="shared" si="76"/>
        <v>37048</v>
      </c>
      <c r="G291">
        <f t="shared" si="83"/>
        <v>0.11160639999434352</v>
      </c>
      <c r="N291">
        <f t="shared" ref="N291:N313" si="85">G291</f>
        <v>0.11160639999434352</v>
      </c>
      <c r="O291">
        <f t="shared" ca="1" si="74"/>
        <v>0.10755905105935473</v>
      </c>
      <c r="P291">
        <f t="shared" si="77"/>
        <v>0.10930141883528659</v>
      </c>
      <c r="Q291" s="3">
        <f t="shared" si="78"/>
        <v>40785.9421</v>
      </c>
      <c r="R291">
        <f t="shared" si="79"/>
        <v>5.3129381436074374E-6</v>
      </c>
      <c r="T291">
        <f t="shared" si="80"/>
        <v>0</v>
      </c>
      <c r="U291">
        <f t="shared" si="84"/>
        <v>2.3049811590569319E-3</v>
      </c>
      <c r="V291">
        <f t="shared" si="81"/>
        <v>3.7364668643085379E-3</v>
      </c>
      <c r="W291">
        <f t="shared" si="82"/>
        <v>2.0491513243396876E-6</v>
      </c>
      <c r="Y291">
        <f t="shared" si="73"/>
        <v>10</v>
      </c>
    </row>
    <row r="292" spans="1:25" x14ac:dyDescent="0.2">
      <c r="A292" s="23" t="s">
        <v>982</v>
      </c>
      <c r="B292" s="21" t="s">
        <v>57</v>
      </c>
      <c r="C292" s="84">
        <v>55849.311699999998</v>
      </c>
      <c r="D292" s="23" t="s">
        <v>172</v>
      </c>
      <c r="E292">
        <f t="shared" si="75"/>
        <v>37125.191708480575</v>
      </c>
      <c r="F292">
        <f t="shared" si="76"/>
        <v>37125</v>
      </c>
      <c r="G292">
        <f t="shared" si="83"/>
        <v>0.11171249999460997</v>
      </c>
      <c r="N292">
        <f t="shared" si="85"/>
        <v>0.11171249999460997</v>
      </c>
      <c r="O292">
        <f t="shared" ca="1" si="74"/>
        <v>0.10802267021509115</v>
      </c>
      <c r="P292">
        <f t="shared" si="77"/>
        <v>0.10987312235786929</v>
      </c>
      <c r="Q292" s="3">
        <f t="shared" si="78"/>
        <v>40830.811699999998</v>
      </c>
      <c r="R292">
        <f t="shared" si="79"/>
        <v>3.3833100905417189E-6</v>
      </c>
      <c r="T292">
        <f t="shared" si="80"/>
        <v>0</v>
      </c>
      <c r="U292">
        <f t="shared" si="84"/>
        <v>1.8393776367406772E-3</v>
      </c>
      <c r="V292">
        <f t="shared" si="81"/>
        <v>3.0649014208544681E-3</v>
      </c>
      <c r="W292">
        <f t="shared" si="82"/>
        <v>1.5019085454285855E-6</v>
      </c>
      <c r="Y292">
        <f t="shared" si="73"/>
        <v>10</v>
      </c>
    </row>
    <row r="293" spans="1:25" x14ac:dyDescent="0.2">
      <c r="A293" s="23" t="s">
        <v>1022</v>
      </c>
      <c r="B293" s="21" t="s">
        <v>57</v>
      </c>
      <c r="C293" s="84">
        <v>56182.623200000002</v>
      </c>
      <c r="D293" s="23" t="s">
        <v>172</v>
      </c>
      <c r="E293">
        <f t="shared" si="75"/>
        <v>37697.183573537033</v>
      </c>
      <c r="F293">
        <f t="shared" si="76"/>
        <v>37697</v>
      </c>
      <c r="G293">
        <f t="shared" si="83"/>
        <v>0.10697209999489132</v>
      </c>
      <c r="N293">
        <f t="shared" si="85"/>
        <v>0.10697209999489132</v>
      </c>
      <c r="O293">
        <f t="shared" ca="1" si="74"/>
        <v>0.11146669822913319</v>
      </c>
      <c r="P293">
        <f t="shared" si="77"/>
        <v>0.11416715472036446</v>
      </c>
      <c r="Q293" s="3">
        <f t="shared" si="78"/>
        <v>41164.123200000002</v>
      </c>
      <c r="R293">
        <f t="shared" si="79"/>
        <v>5.1768812502553251E-5</v>
      </c>
      <c r="T293">
        <f t="shared" si="80"/>
        <v>0</v>
      </c>
      <c r="U293">
        <f t="shared" si="84"/>
        <v>-7.1950547254731323E-3</v>
      </c>
      <c r="V293">
        <f t="shared" si="81"/>
        <v>-4.4546286208568438E-3</v>
      </c>
      <c r="W293">
        <f t="shared" si="82"/>
        <v>7.5099352348624053E-6</v>
      </c>
      <c r="Y293">
        <f t="shared" si="73"/>
        <v>10</v>
      </c>
    </row>
    <row r="294" spans="1:25" x14ac:dyDescent="0.2">
      <c r="A294" s="135" t="s">
        <v>1168</v>
      </c>
      <c r="B294" s="37" t="s">
        <v>58</v>
      </c>
      <c r="C294" s="36">
        <v>53584.5383</v>
      </c>
      <c r="D294" s="135" t="s">
        <v>1167</v>
      </c>
      <c r="E294">
        <f t="shared" si="75"/>
        <v>33238.641256437259</v>
      </c>
      <c r="F294">
        <f t="shared" si="76"/>
        <v>33238.5</v>
      </c>
      <c r="G294">
        <f t="shared" si="83"/>
        <v>8.2313049999356735E-2</v>
      </c>
      <c r="N294">
        <f t="shared" si="85"/>
        <v>8.2313049999356735E-2</v>
      </c>
      <c r="O294">
        <f t="shared" ca="1" si="74"/>
        <v>8.4621944906394686E-2</v>
      </c>
      <c r="P294">
        <f t="shared" si="77"/>
        <v>8.2895102325681133E-2</v>
      </c>
      <c r="Q294" s="3">
        <f t="shared" si="78"/>
        <v>38566.0383</v>
      </c>
      <c r="R294">
        <f t="shared" si="79"/>
        <v>3.3878491057964306E-7</v>
      </c>
      <c r="T294">
        <f t="shared" si="80"/>
        <v>0</v>
      </c>
      <c r="U294">
        <f t="shared" si="84"/>
        <v>-5.8205232632439763E-4</v>
      </c>
      <c r="V294">
        <f t="shared" si="81"/>
        <v>-4.759137845388086E-4</v>
      </c>
      <c r="W294">
        <f t="shared" si="82"/>
        <v>1.1265390052371229E-8</v>
      </c>
      <c r="Y294">
        <f t="shared" si="73"/>
        <v>10</v>
      </c>
    </row>
    <row r="295" spans="1:25" x14ac:dyDescent="0.2">
      <c r="A295" s="135" t="s">
        <v>1168</v>
      </c>
      <c r="B295" s="37" t="s">
        <v>58</v>
      </c>
      <c r="C295" s="36">
        <v>53922.520100000002</v>
      </c>
      <c r="D295" s="135" t="s">
        <v>1167</v>
      </c>
      <c r="E295">
        <f t="shared" si="75"/>
        <v>33818.647767275128</v>
      </c>
      <c r="F295">
        <f t="shared" si="76"/>
        <v>33818.5</v>
      </c>
      <c r="G295">
        <f t="shared" si="83"/>
        <v>8.6107050003192853E-2</v>
      </c>
      <c r="N295">
        <f t="shared" si="85"/>
        <v>8.6107050003192853E-2</v>
      </c>
      <c r="O295">
        <f t="shared" ca="1" si="74"/>
        <v>8.8114141144409325E-2</v>
      </c>
      <c r="P295">
        <f t="shared" si="77"/>
        <v>8.6677876877225293E-2</v>
      </c>
      <c r="Q295" s="3">
        <f t="shared" si="78"/>
        <v>38904.020100000002</v>
      </c>
      <c r="R295">
        <f t="shared" si="79"/>
        <v>3.258433201176473E-7</v>
      </c>
      <c r="T295">
        <f t="shared" si="80"/>
        <v>0</v>
      </c>
      <c r="U295">
        <f t="shared" si="84"/>
        <v>-5.7082687403244015E-4</v>
      </c>
      <c r="V295">
        <f t="shared" si="81"/>
        <v>-1.4595614957614391E-3</v>
      </c>
      <c r="W295">
        <f t="shared" si="82"/>
        <v>7.8984922785978693E-7</v>
      </c>
      <c r="Y295">
        <f t="shared" si="73"/>
        <v>10</v>
      </c>
    </row>
    <row r="296" spans="1:25" x14ac:dyDescent="0.2">
      <c r="A296" s="135" t="s">
        <v>1168</v>
      </c>
      <c r="B296" s="37" t="s">
        <v>58</v>
      </c>
      <c r="C296" s="36">
        <v>54005.267800000001</v>
      </c>
      <c r="D296" s="135" t="s">
        <v>1167</v>
      </c>
      <c r="E296">
        <f t="shared" si="75"/>
        <v>33960.65010218446</v>
      </c>
      <c r="F296">
        <f t="shared" si="76"/>
        <v>33960.5</v>
      </c>
      <c r="G296">
        <f t="shared" si="83"/>
        <v>8.7467649995232932E-2</v>
      </c>
      <c r="N296">
        <f t="shared" si="85"/>
        <v>8.7467649995232932E-2</v>
      </c>
      <c r="O296">
        <f t="shared" ca="1" si="74"/>
        <v>8.8969127119923275E-2</v>
      </c>
      <c r="P296">
        <f t="shared" si="77"/>
        <v>8.7617010061405459E-2</v>
      </c>
      <c r="Q296" s="3">
        <f t="shared" si="78"/>
        <v>38986.767800000001</v>
      </c>
      <c r="R296">
        <f t="shared" si="79"/>
        <v>2.230842936706163E-8</v>
      </c>
      <c r="T296">
        <f t="shared" si="80"/>
        <v>0</v>
      </c>
      <c r="U296">
        <f t="shared" si="84"/>
        <v>-1.4936006617252695E-4</v>
      </c>
      <c r="V296">
        <f t="shared" si="81"/>
        <v>1.4151318137639937E-5</v>
      </c>
      <c r="W296">
        <f t="shared" si="82"/>
        <v>2.673597279902709E-8</v>
      </c>
      <c r="Y296">
        <f t="shared" si="73"/>
        <v>10</v>
      </c>
    </row>
    <row r="297" spans="1:25" x14ac:dyDescent="0.2">
      <c r="A297" s="135" t="s">
        <v>1168</v>
      </c>
      <c r="B297" s="37" t="s">
        <v>58</v>
      </c>
      <c r="C297" s="36">
        <v>54260.506099999999</v>
      </c>
      <c r="D297" s="135" t="s">
        <v>1170</v>
      </c>
      <c r="E297">
        <f t="shared" si="75"/>
        <v>34398.661485682584</v>
      </c>
      <c r="F297">
        <f t="shared" si="76"/>
        <v>34398.5</v>
      </c>
      <c r="G297">
        <f t="shared" si="83"/>
        <v>9.4101049995515496E-2</v>
      </c>
      <c r="N297">
        <f t="shared" si="85"/>
        <v>9.4101049995515496E-2</v>
      </c>
      <c r="O297">
        <f t="shared" ca="1" si="74"/>
        <v>9.1606337382423991E-2</v>
      </c>
      <c r="P297">
        <f t="shared" si="77"/>
        <v>9.0545999076013503E-2</v>
      </c>
      <c r="Q297" s="3">
        <f t="shared" si="78"/>
        <v>39242.006099999999</v>
      </c>
      <c r="R297">
        <f t="shared" si="79"/>
        <v>1.2638387040251961E-5</v>
      </c>
      <c r="T297">
        <f t="shared" si="80"/>
        <v>0</v>
      </c>
      <c r="U297">
        <f t="shared" si="84"/>
        <v>3.5550509195019925E-3</v>
      </c>
      <c r="V297">
        <f t="shared" si="81"/>
        <v>5.2062049061514393E-3</v>
      </c>
      <c r="W297">
        <f t="shared" si="82"/>
        <v>2.7263094876283619E-6</v>
      </c>
      <c r="Y297">
        <f t="shared" ref="Y297:Y313" si="86">LEN(C297)</f>
        <v>10</v>
      </c>
    </row>
    <row r="298" spans="1:25" x14ac:dyDescent="0.2">
      <c r="A298" s="135" t="s">
        <v>1168</v>
      </c>
      <c r="B298" s="37" t="s">
        <v>58</v>
      </c>
      <c r="C298" s="36">
        <v>54260.507700000002</v>
      </c>
      <c r="D298" s="135" t="s">
        <v>1172</v>
      </c>
      <c r="E298">
        <f t="shared" si="75"/>
        <v>34398.66423142339</v>
      </c>
      <c r="F298">
        <f t="shared" si="76"/>
        <v>34398.5</v>
      </c>
      <c r="G298">
        <f t="shared" si="83"/>
        <v>9.5701049998751841E-2</v>
      </c>
      <c r="N298">
        <f t="shared" si="85"/>
        <v>9.5701049998751841E-2</v>
      </c>
      <c r="O298">
        <f t="shared" ca="1" si="74"/>
        <v>9.1606337382423991E-2</v>
      </c>
      <c r="P298">
        <f t="shared" si="77"/>
        <v>9.0545999076013503E-2</v>
      </c>
      <c r="Q298" s="3">
        <f t="shared" si="78"/>
        <v>39242.007700000002</v>
      </c>
      <c r="R298">
        <f t="shared" si="79"/>
        <v>2.6574550016025394E-5</v>
      </c>
      <c r="T298">
        <f t="shared" si="80"/>
        <v>0</v>
      </c>
      <c r="U298">
        <f t="shared" si="84"/>
        <v>5.1550509227383384E-3</v>
      </c>
      <c r="V298">
        <f t="shared" si="81"/>
        <v>5.2062049061514393E-3</v>
      </c>
      <c r="W298">
        <f t="shared" si="82"/>
        <v>2.6167300190278035E-9</v>
      </c>
      <c r="Y298">
        <f t="shared" si="86"/>
        <v>10</v>
      </c>
    </row>
    <row r="299" spans="1:25" x14ac:dyDescent="0.2">
      <c r="A299" s="135" t="s">
        <v>1168</v>
      </c>
      <c r="B299" s="37" t="s">
        <v>58</v>
      </c>
      <c r="C299" s="36">
        <v>54260.508699999998</v>
      </c>
      <c r="D299" s="135" t="s">
        <v>1167</v>
      </c>
      <c r="E299">
        <f t="shared" si="75"/>
        <v>34398.665947511385</v>
      </c>
      <c r="F299">
        <f t="shared" si="76"/>
        <v>34398.5</v>
      </c>
      <c r="G299">
        <f t="shared" si="83"/>
        <v>9.6701049995317589E-2</v>
      </c>
      <c r="N299">
        <f t="shared" si="85"/>
        <v>9.6701049995317589E-2</v>
      </c>
      <c r="O299">
        <f t="shared" ca="1" si="74"/>
        <v>9.1606337382423991E-2</v>
      </c>
      <c r="P299">
        <f t="shared" si="77"/>
        <v>9.0545999076013503E-2</v>
      </c>
      <c r="Q299" s="3">
        <f t="shared" si="78"/>
        <v>39242.008699999998</v>
      </c>
      <c r="R299">
        <f t="shared" si="79"/>
        <v>3.7884651819226081E-5</v>
      </c>
      <c r="T299">
        <f t="shared" si="80"/>
        <v>0</v>
      </c>
      <c r="U299">
        <f t="shared" si="84"/>
        <v>6.1550509193040864E-3</v>
      </c>
      <c r="V299">
        <f t="shared" si="81"/>
        <v>5.2062049061514393E-3</v>
      </c>
      <c r="W299">
        <f t="shared" si="82"/>
        <v>9.0030875667567329E-7</v>
      </c>
      <c r="Y299">
        <f t="shared" si="86"/>
        <v>10</v>
      </c>
    </row>
    <row r="300" spans="1:25" x14ac:dyDescent="0.2">
      <c r="A300" s="135" t="s">
        <v>1173</v>
      </c>
      <c r="B300" s="37" t="s">
        <v>58</v>
      </c>
      <c r="C300" s="36">
        <v>54375.306900000003</v>
      </c>
      <c r="D300" s="135" t="s">
        <v>137</v>
      </c>
      <c r="E300">
        <f t="shared" si="75"/>
        <v>34595.669760830533</v>
      </c>
      <c r="F300">
        <f t="shared" si="76"/>
        <v>34595.5</v>
      </c>
      <c r="G300">
        <f t="shared" si="83"/>
        <v>9.8923150006157812E-2</v>
      </c>
      <c r="N300">
        <f t="shared" si="85"/>
        <v>9.8923150006157812E-2</v>
      </c>
      <c r="O300">
        <f t="shared" ca="1" si="74"/>
        <v>9.2792479897749663E-2</v>
      </c>
      <c r="P300">
        <f t="shared" si="77"/>
        <v>9.1879244266089427E-2</v>
      </c>
      <c r="Q300" s="3">
        <f t="shared" si="78"/>
        <v>39356.806900000003</v>
      </c>
      <c r="R300">
        <f t="shared" si="79"/>
        <v>4.9616608074968335E-5</v>
      </c>
      <c r="T300">
        <f t="shared" si="80"/>
        <v>0</v>
      </c>
      <c r="U300">
        <f t="shared" si="84"/>
        <v>7.0439057400683847E-3</v>
      </c>
      <c r="V300">
        <f t="shared" si="81"/>
        <v>6.2441520431625493E-3</v>
      </c>
      <c r="W300">
        <f t="shared" si="82"/>
        <v>6.3960597571455081E-7</v>
      </c>
      <c r="Y300">
        <f t="shared" si="86"/>
        <v>10</v>
      </c>
    </row>
    <row r="301" spans="1:25" x14ac:dyDescent="0.2">
      <c r="A301" s="135" t="s">
        <v>1173</v>
      </c>
      <c r="B301" s="37" t="s">
        <v>58</v>
      </c>
      <c r="C301" s="36">
        <v>54375.307500000003</v>
      </c>
      <c r="D301" s="135" t="s">
        <v>57</v>
      </c>
      <c r="E301">
        <f t="shared" si="75"/>
        <v>34595.670790483331</v>
      </c>
      <c r="F301">
        <f t="shared" si="76"/>
        <v>34595.5</v>
      </c>
      <c r="G301">
        <f t="shared" si="83"/>
        <v>9.9523150005552452E-2</v>
      </c>
      <c r="N301">
        <f t="shared" si="85"/>
        <v>9.9523150005552452E-2</v>
      </c>
      <c r="O301">
        <f t="shared" ca="1" si="74"/>
        <v>9.2792479897749663E-2</v>
      </c>
      <c r="P301">
        <f t="shared" si="77"/>
        <v>9.1879244266089427E-2</v>
      </c>
      <c r="Q301" s="3">
        <f t="shared" si="78"/>
        <v>39356.807500000003</v>
      </c>
      <c r="R301">
        <f t="shared" si="79"/>
        <v>5.8429294953795775E-5</v>
      </c>
      <c r="T301">
        <f t="shared" si="80"/>
        <v>0</v>
      </c>
      <c r="U301">
        <f t="shared" si="84"/>
        <v>7.643905739463025E-3</v>
      </c>
      <c r="V301">
        <f t="shared" si="81"/>
        <v>6.2441520431625493E-3</v>
      </c>
      <c r="W301">
        <f t="shared" si="82"/>
        <v>1.9593104103068443E-6</v>
      </c>
      <c r="Y301">
        <f t="shared" si="86"/>
        <v>10</v>
      </c>
    </row>
    <row r="302" spans="1:25" x14ac:dyDescent="0.2">
      <c r="A302" s="135" t="s">
        <v>1173</v>
      </c>
      <c r="B302" s="37" t="s">
        <v>58</v>
      </c>
      <c r="C302" s="36">
        <v>54612.474199999997</v>
      </c>
      <c r="D302" s="135" t="s">
        <v>137</v>
      </c>
      <c r="E302">
        <f t="shared" si="75"/>
        <v>35002.669718099933</v>
      </c>
      <c r="F302">
        <f t="shared" si="76"/>
        <v>35002.5</v>
      </c>
      <c r="G302">
        <f t="shared" si="83"/>
        <v>9.8898249998455867E-2</v>
      </c>
      <c r="N302">
        <f t="shared" si="85"/>
        <v>9.8898249998455867E-2</v>
      </c>
      <c r="O302">
        <f t="shared" ca="1" si="74"/>
        <v>9.5243038292356502E-2</v>
      </c>
      <c r="P302">
        <f t="shared" si="77"/>
        <v>9.4664899659275215E-2</v>
      </c>
      <c r="Q302" s="3">
        <f t="shared" si="78"/>
        <v>39593.974199999997</v>
      </c>
      <c r="R302">
        <f t="shared" si="79"/>
        <v>1.7921255094240948E-5</v>
      </c>
      <c r="T302">
        <f t="shared" si="80"/>
        <v>0</v>
      </c>
      <c r="U302">
        <f t="shared" si="84"/>
        <v>4.2333503391806526E-3</v>
      </c>
      <c r="V302">
        <f t="shared" si="81"/>
        <v>3.8652604538364989E-3</v>
      </c>
      <c r="W302">
        <f t="shared" si="82"/>
        <v>1.3549016369267224E-7</v>
      </c>
      <c r="Y302">
        <f t="shared" si="86"/>
        <v>10</v>
      </c>
    </row>
    <row r="303" spans="1:25" x14ac:dyDescent="0.2">
      <c r="A303" s="135" t="s">
        <v>1173</v>
      </c>
      <c r="B303" s="37" t="s">
        <v>58</v>
      </c>
      <c r="C303" s="36">
        <v>54612.475599999998</v>
      </c>
      <c r="D303" s="135" t="s">
        <v>156</v>
      </c>
      <c r="E303">
        <f t="shared" si="75"/>
        <v>35002.67212062313</v>
      </c>
      <c r="F303">
        <f t="shared" si="76"/>
        <v>35002.5</v>
      </c>
      <c r="G303">
        <f t="shared" si="83"/>
        <v>0.10029824999946868</v>
      </c>
      <c r="N303">
        <f t="shared" si="85"/>
        <v>0.10029824999946868</v>
      </c>
      <c r="O303">
        <f t="shared" ca="1" si="74"/>
        <v>9.5243038292356502E-2</v>
      </c>
      <c r="P303">
        <f t="shared" si="77"/>
        <v>9.4664899659275215E-2</v>
      </c>
      <c r="Q303" s="3">
        <f t="shared" si="78"/>
        <v>39593.975599999998</v>
      </c>
      <c r="R303">
        <f t="shared" si="79"/>
        <v>3.1734636055357836E-5</v>
      </c>
      <c r="T303">
        <f t="shared" si="80"/>
        <v>0</v>
      </c>
      <c r="U303">
        <f t="shared" si="84"/>
        <v>5.6333503401934659E-3</v>
      </c>
      <c r="V303">
        <f t="shared" si="81"/>
        <v>3.8652604538364989E-3</v>
      </c>
      <c r="W303">
        <f t="shared" si="82"/>
        <v>3.1261418462377926E-6</v>
      </c>
      <c r="Y303">
        <f t="shared" si="86"/>
        <v>10</v>
      </c>
    </row>
    <row r="304" spans="1:25" x14ac:dyDescent="0.2">
      <c r="A304" s="135" t="s">
        <v>1173</v>
      </c>
      <c r="B304" s="37" t="s">
        <v>58</v>
      </c>
      <c r="C304" s="36">
        <v>54738.340300000003</v>
      </c>
      <c r="D304" s="135" t="s">
        <v>137</v>
      </c>
      <c r="E304">
        <f t="shared" si="75"/>
        <v>35218.667021782479</v>
      </c>
      <c r="F304">
        <f t="shared" si="76"/>
        <v>35218.5</v>
      </c>
      <c r="G304">
        <f t="shared" si="83"/>
        <v>9.7327050003514159E-2</v>
      </c>
      <c r="N304">
        <f t="shared" si="85"/>
        <v>9.7327050003514159E-2</v>
      </c>
      <c r="O304">
        <f t="shared" ref="O304:O313" ca="1" si="87">+C$11+C$12*F304</f>
        <v>9.654358033961713E-2</v>
      </c>
      <c r="P304">
        <f t="shared" si="77"/>
        <v>9.616035242696995E-2</v>
      </c>
      <c r="Q304" s="3">
        <f t="shared" si="78"/>
        <v>39719.840300000003</v>
      </c>
      <c r="R304">
        <f t="shared" si="79"/>
        <v>1.3611832351141316E-6</v>
      </c>
      <c r="T304">
        <f t="shared" si="80"/>
        <v>0</v>
      </c>
      <c r="U304">
        <f t="shared" si="84"/>
        <v>1.1666975765442095E-3</v>
      </c>
      <c r="V304">
        <f t="shared" si="81"/>
        <v>8.7549953387453417E-4</v>
      </c>
      <c r="W304">
        <f t="shared" si="82"/>
        <v>8.479630005465004E-8</v>
      </c>
      <c r="Y304">
        <f t="shared" si="86"/>
        <v>10</v>
      </c>
    </row>
    <row r="305" spans="1:25" x14ac:dyDescent="0.2">
      <c r="A305" s="135" t="s">
        <v>1173</v>
      </c>
      <c r="B305" s="37" t="s">
        <v>58</v>
      </c>
      <c r="C305" s="36">
        <v>54738.341099999998</v>
      </c>
      <c r="D305" s="135" t="s">
        <v>156</v>
      </c>
      <c r="E305">
        <f t="shared" si="75"/>
        <v>35218.668394652865</v>
      </c>
      <c r="F305">
        <f t="shared" si="76"/>
        <v>35218.5</v>
      </c>
      <c r="G305">
        <f t="shared" si="83"/>
        <v>9.8127049997856375E-2</v>
      </c>
      <c r="N305">
        <f t="shared" si="85"/>
        <v>9.8127049997856375E-2</v>
      </c>
      <c r="O305">
        <f t="shared" ca="1" si="87"/>
        <v>9.654358033961713E-2</v>
      </c>
      <c r="P305">
        <f t="shared" si="77"/>
        <v>9.616035242696995E-2</v>
      </c>
      <c r="Q305" s="3">
        <f t="shared" si="78"/>
        <v>39719.841099999998</v>
      </c>
      <c r="R305">
        <f t="shared" si="79"/>
        <v>3.8678993353305644E-6</v>
      </c>
      <c r="T305">
        <f t="shared" si="80"/>
        <v>0</v>
      </c>
      <c r="U305">
        <f t="shared" si="84"/>
        <v>1.9666975708864248E-3</v>
      </c>
      <c r="V305">
        <f t="shared" si="81"/>
        <v>8.7549953387453417E-4</v>
      </c>
      <c r="W305">
        <f t="shared" si="82"/>
        <v>1.1907131559786037E-6</v>
      </c>
      <c r="Y305">
        <f t="shared" si="86"/>
        <v>10</v>
      </c>
    </row>
    <row r="306" spans="1:25" x14ac:dyDescent="0.2">
      <c r="A306" s="135" t="s">
        <v>1173</v>
      </c>
      <c r="B306" s="37" t="s">
        <v>58</v>
      </c>
      <c r="C306" s="36">
        <v>54738.3416</v>
      </c>
      <c r="D306" s="135" t="s">
        <v>57</v>
      </c>
      <c r="E306">
        <f t="shared" si="75"/>
        <v>35218.669252696869</v>
      </c>
      <c r="F306">
        <f t="shared" si="76"/>
        <v>35218.5</v>
      </c>
      <c r="G306">
        <f t="shared" si="83"/>
        <v>9.8627049999777228E-2</v>
      </c>
      <c r="N306">
        <f t="shared" si="85"/>
        <v>9.8627049999777228E-2</v>
      </c>
      <c r="O306">
        <f t="shared" ca="1" si="87"/>
        <v>9.654358033961713E-2</v>
      </c>
      <c r="P306">
        <f t="shared" si="77"/>
        <v>9.616035242696995E-2</v>
      </c>
      <c r="Q306" s="3">
        <f t="shared" si="78"/>
        <v>39719.8416</v>
      </c>
      <c r="R306">
        <f t="shared" si="79"/>
        <v>6.0845969156933152E-6</v>
      </c>
      <c r="T306">
        <f t="shared" si="80"/>
        <v>0</v>
      </c>
      <c r="U306">
        <f t="shared" si="84"/>
        <v>2.4666975728072776E-3</v>
      </c>
      <c r="V306">
        <f t="shared" si="81"/>
        <v>8.7549953387453417E-4</v>
      </c>
      <c r="W306">
        <f t="shared" si="82"/>
        <v>2.5319111991034091E-6</v>
      </c>
      <c r="Y306">
        <f t="shared" si="86"/>
        <v>10</v>
      </c>
    </row>
    <row r="307" spans="1:25" x14ac:dyDescent="0.2">
      <c r="A307" s="135" t="s">
        <v>1168</v>
      </c>
      <c r="B307" s="37" t="s">
        <v>58</v>
      </c>
      <c r="C307" s="36">
        <v>54996.483800000002</v>
      </c>
      <c r="D307" s="135" t="s">
        <v>137</v>
      </c>
      <c r="E307">
        <f t="shared" si="75"/>
        <v>35661.663984135106</v>
      </c>
      <c r="F307">
        <f t="shared" si="76"/>
        <v>35661.5</v>
      </c>
      <c r="G307">
        <f t="shared" si="83"/>
        <v>9.5556950000172947E-2</v>
      </c>
      <c r="N307">
        <f t="shared" si="85"/>
        <v>9.5556950000172947E-2</v>
      </c>
      <c r="O307">
        <f t="shared" ca="1" si="87"/>
        <v>9.9210895742100735E-2</v>
      </c>
      <c r="P307">
        <f t="shared" si="77"/>
        <v>9.9264448775209985E-2</v>
      </c>
      <c r="Q307" s="3">
        <f t="shared" si="78"/>
        <v>39977.983800000002</v>
      </c>
      <c r="R307">
        <f t="shared" si="79"/>
        <v>1.3745547166901138E-5</v>
      </c>
      <c r="T307">
        <f t="shared" si="80"/>
        <v>0</v>
      </c>
      <c r="U307">
        <f t="shared" si="84"/>
        <v>-3.7074987750370381E-3</v>
      </c>
      <c r="V307">
        <f t="shared" si="81"/>
        <v>-4.0543023547239222E-3</v>
      </c>
      <c r="W307">
        <f t="shared" si="82"/>
        <v>1.2027272288363698E-7</v>
      </c>
      <c r="Y307">
        <f t="shared" si="86"/>
        <v>10</v>
      </c>
    </row>
    <row r="308" spans="1:25" x14ac:dyDescent="0.2">
      <c r="A308" s="135" t="s">
        <v>1168</v>
      </c>
      <c r="B308" s="37" t="s">
        <v>57</v>
      </c>
      <c r="C308" s="36">
        <v>55071.363599999997</v>
      </c>
      <c r="D308" s="135" t="s">
        <v>137</v>
      </c>
      <c r="E308">
        <f t="shared" si="75"/>
        <v>35790.164310277622</v>
      </c>
      <c r="F308">
        <f t="shared" si="76"/>
        <v>35790</v>
      </c>
      <c r="G308">
        <f t="shared" si="83"/>
        <v>9.5746999999391846E-2</v>
      </c>
      <c r="N308">
        <f t="shared" si="85"/>
        <v>9.5746999999391846E-2</v>
      </c>
      <c r="O308">
        <f t="shared" ca="1" si="87"/>
        <v>9.9984597839660877E-2</v>
      </c>
      <c r="P308">
        <f t="shared" si="77"/>
        <v>0.10017416282835394</v>
      </c>
      <c r="Q308" s="3">
        <f t="shared" si="78"/>
        <v>40052.863599999997</v>
      </c>
      <c r="R308">
        <f t="shared" si="79"/>
        <v>1.9599770714143632E-5</v>
      </c>
      <c r="T308">
        <f t="shared" si="80"/>
        <v>0</v>
      </c>
      <c r="U308">
        <f t="shared" si="84"/>
        <v>-4.4271628289620918E-3</v>
      </c>
      <c r="V308">
        <f t="shared" si="81"/>
        <v>-4.3576257623346264E-3</v>
      </c>
      <c r="W308">
        <f t="shared" si="82"/>
        <v>4.835403635152565E-9</v>
      </c>
      <c r="Y308">
        <f t="shared" si="86"/>
        <v>10</v>
      </c>
    </row>
    <row r="309" spans="1:25" x14ac:dyDescent="0.2">
      <c r="A309" s="135" t="s">
        <v>1168</v>
      </c>
      <c r="B309" s="37" t="s">
        <v>58</v>
      </c>
      <c r="C309" s="36">
        <v>55094.383500000004</v>
      </c>
      <c r="D309" s="135" t="s">
        <v>156</v>
      </c>
      <c r="E309">
        <f t="shared" si="75"/>
        <v>35829.668484404283</v>
      </c>
      <c r="F309">
        <f t="shared" si="76"/>
        <v>35829.5</v>
      </c>
      <c r="G309">
        <f t="shared" si="83"/>
        <v>9.8179350003192667E-2</v>
      </c>
      <c r="N309">
        <f t="shared" si="85"/>
        <v>9.8179350003192667E-2</v>
      </c>
      <c r="O309">
        <f t="shared" ca="1" si="87"/>
        <v>0.10022242844552567</v>
      </c>
      <c r="P309">
        <f t="shared" si="77"/>
        <v>0.10045464436261896</v>
      </c>
      <c r="Q309" s="3">
        <f t="shared" si="78"/>
        <v>40075.883500000004</v>
      </c>
      <c r="R309">
        <f t="shared" si="79"/>
        <v>5.176964422037098E-6</v>
      </c>
      <c r="T309">
        <f t="shared" si="80"/>
        <v>0</v>
      </c>
      <c r="U309">
        <f t="shared" si="84"/>
        <v>-2.2752943594262914E-3</v>
      </c>
      <c r="V309">
        <f>W$3+W$4*(F309-30000)+W$5*SIN(RADIANS(W$6*(F309-30000)+W$7))</f>
        <v>-4.3213382300207916E-3</v>
      </c>
      <c r="W309">
        <f>+(U309-V309)^2</f>
        <v>4.1862955203973236E-6</v>
      </c>
      <c r="Y309">
        <f t="shared" si="86"/>
        <v>10</v>
      </c>
    </row>
    <row r="310" spans="1:25" x14ac:dyDescent="0.2">
      <c r="A310" s="135" t="s">
        <v>1168</v>
      </c>
      <c r="B310" s="37" t="s">
        <v>58</v>
      </c>
      <c r="C310" s="36">
        <v>55094.384599999998</v>
      </c>
      <c r="D310" s="135" t="s">
        <v>137</v>
      </c>
      <c r="E310">
        <f t="shared" si="75"/>
        <v>35829.670372101071</v>
      </c>
      <c r="F310">
        <f t="shared" si="76"/>
        <v>35829.5</v>
      </c>
      <c r="G310">
        <f t="shared" si="83"/>
        <v>9.9279349997232202E-2</v>
      </c>
      <c r="N310">
        <f t="shared" si="85"/>
        <v>9.9279349997232202E-2</v>
      </c>
      <c r="O310">
        <f t="shared" ca="1" si="87"/>
        <v>0.10022242844552567</v>
      </c>
      <c r="P310">
        <f t="shared" si="77"/>
        <v>0.10045464436261896</v>
      </c>
      <c r="Q310" s="3">
        <f t="shared" si="78"/>
        <v>40075.884599999998</v>
      </c>
      <c r="R310">
        <f t="shared" si="79"/>
        <v>1.3813168453098574E-6</v>
      </c>
      <c r="T310">
        <f t="shared" si="80"/>
        <v>0</v>
      </c>
      <c r="U310">
        <f t="shared" si="84"/>
        <v>-1.1752943653867559E-3</v>
      </c>
      <c r="V310">
        <f>W$3+W$4*(F310-30000)+W$5*SIN(RADIANS(W$6*(F310-30000)+W$7))</f>
        <v>-4.3213382300207916E-3</v>
      </c>
      <c r="W310">
        <f>+(U310-V310)^2</f>
        <v>9.897591998201459E-6</v>
      </c>
      <c r="Y310">
        <f t="shared" si="86"/>
        <v>10</v>
      </c>
    </row>
    <row r="311" spans="1:25" x14ac:dyDescent="0.2">
      <c r="A311" s="135" t="s">
        <v>1180</v>
      </c>
      <c r="B311" s="37" t="s">
        <v>57</v>
      </c>
      <c r="C311" s="36">
        <v>56508.3704</v>
      </c>
      <c r="D311" s="135" t="s">
        <v>156</v>
      </c>
      <c r="E311">
        <f t="shared" si="75"/>
        <v>38256.194434143144</v>
      </c>
      <c r="F311">
        <f t="shared" si="76"/>
        <v>38256</v>
      </c>
      <c r="G311">
        <f>C311-(C$7+C$8*F311)</f>
        <v>0.11330079999606824</v>
      </c>
      <c r="N311">
        <f t="shared" si="85"/>
        <v>0.11330079999606824</v>
      </c>
      <c r="O311">
        <f t="shared" ca="1" si="87"/>
        <v>0.11483245287921973</v>
      </c>
      <c r="P311">
        <f t="shared" si="77"/>
        <v>0.11844379647522152</v>
      </c>
      <c r="Q311" s="3">
        <f t="shared" si="78"/>
        <v>41489.8704</v>
      </c>
      <c r="R311">
        <f t="shared" si="79"/>
        <v>2.6450412784583071E-5</v>
      </c>
      <c r="T311">
        <f t="shared" si="80"/>
        <v>0</v>
      </c>
      <c r="U311">
        <f t="shared" si="84"/>
        <v>-5.1429964791532834E-3</v>
      </c>
      <c r="V311">
        <f>W$3+W$4*(F311-30000)+W$5*SIN(RADIANS(W$6*(F311-30000)+W$7))</f>
        <v>-4.9224593567281138E-3</v>
      </c>
      <c r="W311">
        <f>+(U311-V311)^2</f>
        <v>4.8636622367574261E-8</v>
      </c>
      <c r="Y311">
        <f t="shared" si="86"/>
        <v>10</v>
      </c>
    </row>
    <row r="312" spans="1:25" x14ac:dyDescent="0.2">
      <c r="A312" s="135" t="s">
        <v>1180</v>
      </c>
      <c r="B312" s="37" t="s">
        <v>57</v>
      </c>
      <c r="C312" s="36">
        <v>56508.370699999999</v>
      </c>
      <c r="D312" s="135" t="s">
        <v>137</v>
      </c>
      <c r="E312">
        <f t="shared" si="75"/>
        <v>38256.194948969547</v>
      </c>
      <c r="F312">
        <f t="shared" si="76"/>
        <v>38256</v>
      </c>
      <c r="G312">
        <f>C312-(C$7+C$8*F312)</f>
        <v>0.11360079999576556</v>
      </c>
      <c r="N312">
        <f t="shared" si="85"/>
        <v>0.11360079999576556</v>
      </c>
      <c r="O312">
        <f t="shared" ca="1" si="87"/>
        <v>0.11483245287921973</v>
      </c>
      <c r="P312">
        <f t="shared" si="77"/>
        <v>0.11844379647522152</v>
      </c>
      <c r="Q312" s="3">
        <f t="shared" si="78"/>
        <v>41489.870699999999</v>
      </c>
      <c r="R312">
        <f t="shared" si="79"/>
        <v>2.3454614900022853E-5</v>
      </c>
      <c r="T312">
        <f t="shared" si="80"/>
        <v>0</v>
      </c>
      <c r="U312">
        <f t="shared" si="84"/>
        <v>-4.8429964794559632E-3</v>
      </c>
      <c r="V312">
        <f>W$3+W$4*(F312-30000)+W$5*SIN(RADIANS(W$6*(F312-30000)+W$7))</f>
        <v>-4.9224593567281138E-3</v>
      </c>
      <c r="W312">
        <f>+(U312-V312)^2</f>
        <v>6.3143488643688558E-9</v>
      </c>
      <c r="Y312">
        <f t="shared" si="86"/>
        <v>10</v>
      </c>
    </row>
    <row r="313" spans="1:25" x14ac:dyDescent="0.2">
      <c r="A313" s="23" t="s">
        <v>882</v>
      </c>
      <c r="B313" s="21" t="s">
        <v>57</v>
      </c>
      <c r="C313" s="84">
        <v>55071.363899999997</v>
      </c>
      <c r="D313" s="23" t="s">
        <v>172</v>
      </c>
      <c r="E313">
        <f t="shared" si="75"/>
        <v>35790.164825104024</v>
      </c>
      <c r="F313">
        <f t="shared" si="76"/>
        <v>35790</v>
      </c>
      <c r="G313">
        <f>C313-(C$7+C$8*F313)</f>
        <v>9.6046999999089167E-2</v>
      </c>
      <c r="N313">
        <f t="shared" si="85"/>
        <v>9.6046999999089167E-2</v>
      </c>
      <c r="O313">
        <f t="shared" ca="1" si="87"/>
        <v>9.9984597839660877E-2</v>
      </c>
      <c r="P313">
        <f t="shared" si="77"/>
        <v>0.10017416282835394</v>
      </c>
      <c r="Q313" s="3">
        <f t="shared" si="78"/>
        <v>40052.863899999997</v>
      </c>
      <c r="R313">
        <f t="shared" si="79"/>
        <v>1.7033473019264794E-5</v>
      </c>
      <c r="T313">
        <f t="shared" si="80"/>
        <v>0</v>
      </c>
      <c r="U313">
        <f t="shared" si="84"/>
        <v>-4.1271628292647716E-3</v>
      </c>
      <c r="V313">
        <f>W$3+W$4*(F313-30000)+W$5*SIN(RADIANS(W$6*(F313-30000)+W$7))</f>
        <v>-4.3576257623346264E-3</v>
      </c>
      <c r="W313">
        <f>+(U313-V313)^2</f>
        <v>5.3113163519160347E-8</v>
      </c>
      <c r="Y313">
        <f t="shared" si="86"/>
        <v>16</v>
      </c>
    </row>
    <row r="314" spans="1:25" x14ac:dyDescent="0.2">
      <c r="A314" s="17"/>
      <c r="B314" s="9"/>
      <c r="C314" s="110"/>
    </row>
    <row r="315" spans="1:25" x14ac:dyDescent="0.2">
      <c r="A315" s="17"/>
      <c r="B315" s="9"/>
      <c r="C315" s="110"/>
    </row>
    <row r="316" spans="1:25" x14ac:dyDescent="0.2">
      <c r="A316" s="17"/>
      <c r="B316" s="9"/>
      <c r="C316" s="110"/>
    </row>
    <row r="317" spans="1:25" x14ac:dyDescent="0.2">
      <c r="A317" s="17"/>
      <c r="B317" s="9"/>
      <c r="C317" s="110"/>
    </row>
    <row r="318" spans="1:25" x14ac:dyDescent="0.2">
      <c r="A318" s="17"/>
      <c r="B318" s="9"/>
      <c r="C318" s="110"/>
    </row>
    <row r="319" spans="1:25" x14ac:dyDescent="0.2">
      <c r="A319" s="17"/>
      <c r="B319" s="9"/>
      <c r="C319" s="110"/>
    </row>
    <row r="320" spans="1:25" x14ac:dyDescent="0.2">
      <c r="A320" s="17"/>
      <c r="B320" s="9"/>
      <c r="C320" s="110"/>
    </row>
    <row r="321" spans="1:3" x14ac:dyDescent="0.2">
      <c r="A321" s="17"/>
      <c r="B321" s="9"/>
      <c r="C321" s="110"/>
    </row>
    <row r="322" spans="1:3" x14ac:dyDescent="0.2">
      <c r="A322" s="17"/>
      <c r="B322" s="9"/>
      <c r="C322" s="110"/>
    </row>
    <row r="323" spans="1:3" x14ac:dyDescent="0.2">
      <c r="A323" s="17"/>
      <c r="B323" s="9"/>
      <c r="C323" s="110"/>
    </row>
    <row r="324" spans="1:3" x14ac:dyDescent="0.2">
      <c r="A324" s="17"/>
      <c r="B324" s="9"/>
      <c r="C324" s="110"/>
    </row>
    <row r="325" spans="1:3" x14ac:dyDescent="0.2">
      <c r="A325" s="17"/>
      <c r="B325" s="9"/>
      <c r="C325" s="110"/>
    </row>
    <row r="326" spans="1:3" x14ac:dyDescent="0.2">
      <c r="A326" s="17"/>
      <c r="B326" s="9"/>
      <c r="C326" s="110"/>
    </row>
    <row r="327" spans="1:3" x14ac:dyDescent="0.2">
      <c r="A327" s="17"/>
      <c r="B327" s="9"/>
      <c r="C327" s="110"/>
    </row>
    <row r="328" spans="1:3" x14ac:dyDescent="0.2">
      <c r="A328" s="17"/>
      <c r="B328" s="9"/>
      <c r="C328" s="110"/>
    </row>
    <row r="329" spans="1:3" x14ac:dyDescent="0.2">
      <c r="A329" s="17"/>
      <c r="B329" s="9"/>
      <c r="C329" s="110"/>
    </row>
    <row r="330" spans="1:3" x14ac:dyDescent="0.2">
      <c r="A330" s="17"/>
      <c r="B330" s="9"/>
      <c r="C330" s="110"/>
    </row>
    <row r="331" spans="1:3" x14ac:dyDescent="0.2">
      <c r="A331" s="17"/>
      <c r="B331" s="9"/>
      <c r="C331" s="110"/>
    </row>
    <row r="332" spans="1:3" x14ac:dyDescent="0.2">
      <c r="A332" s="17"/>
      <c r="B332" s="9"/>
      <c r="C332" s="110"/>
    </row>
    <row r="333" spans="1:3" x14ac:dyDescent="0.2">
      <c r="A333" s="17"/>
      <c r="B333" s="9"/>
      <c r="C333" s="110"/>
    </row>
    <row r="334" spans="1:3" x14ac:dyDescent="0.2">
      <c r="A334" s="17"/>
      <c r="B334" s="9"/>
      <c r="C334" s="110"/>
    </row>
    <row r="335" spans="1:3" x14ac:dyDescent="0.2">
      <c r="A335" s="17"/>
      <c r="B335" s="9"/>
      <c r="C335" s="110"/>
    </row>
    <row r="336" spans="1:3" x14ac:dyDescent="0.2">
      <c r="A336" s="17"/>
      <c r="B336" s="9"/>
      <c r="C336" s="110"/>
    </row>
    <row r="337" spans="1:3" x14ac:dyDescent="0.2">
      <c r="A337" s="17"/>
      <c r="B337" s="9"/>
      <c r="C337" s="110"/>
    </row>
    <row r="338" spans="1:3" x14ac:dyDescent="0.2">
      <c r="A338" s="17"/>
      <c r="B338" s="9"/>
      <c r="C338" s="110"/>
    </row>
    <row r="339" spans="1:3" x14ac:dyDescent="0.2">
      <c r="A339" s="17"/>
      <c r="B339" s="9"/>
      <c r="C339" s="110"/>
    </row>
    <row r="340" spans="1:3" x14ac:dyDescent="0.2">
      <c r="A340" s="17"/>
      <c r="B340" s="9"/>
      <c r="C340" s="110"/>
    </row>
    <row r="341" spans="1:3" x14ac:dyDescent="0.2">
      <c r="A341" s="17"/>
      <c r="B341" s="9"/>
      <c r="C341" s="110"/>
    </row>
    <row r="342" spans="1:3" x14ac:dyDescent="0.2">
      <c r="A342" s="17"/>
      <c r="B342" s="9"/>
      <c r="C342" s="110"/>
    </row>
    <row r="343" spans="1:3" x14ac:dyDescent="0.2">
      <c r="A343" s="17"/>
      <c r="B343" s="9"/>
      <c r="C343" s="110"/>
    </row>
    <row r="344" spans="1:3" x14ac:dyDescent="0.2">
      <c r="A344" s="17"/>
      <c r="B344" s="9"/>
      <c r="C344" s="110"/>
    </row>
    <row r="345" spans="1:3" x14ac:dyDescent="0.2">
      <c r="A345" s="17"/>
      <c r="B345" s="9"/>
      <c r="C345" s="110"/>
    </row>
    <row r="346" spans="1:3" x14ac:dyDescent="0.2">
      <c r="A346" s="17"/>
      <c r="B346" s="9"/>
      <c r="C346" s="110"/>
    </row>
    <row r="347" spans="1:3" x14ac:dyDescent="0.2">
      <c r="A347" s="17"/>
      <c r="B347" s="9"/>
      <c r="C347" s="110"/>
    </row>
    <row r="348" spans="1:3" x14ac:dyDescent="0.2">
      <c r="A348" s="17"/>
      <c r="B348" s="9"/>
      <c r="C348" s="110"/>
    </row>
    <row r="349" spans="1:3" x14ac:dyDescent="0.2">
      <c r="A349" s="17"/>
      <c r="B349" s="9"/>
      <c r="C349" s="110"/>
    </row>
    <row r="350" spans="1:3" x14ac:dyDescent="0.2">
      <c r="A350" s="17"/>
      <c r="B350" s="9"/>
      <c r="C350" s="110"/>
    </row>
    <row r="351" spans="1:3" x14ac:dyDescent="0.2">
      <c r="A351" s="17"/>
      <c r="B351" s="9"/>
      <c r="C351" s="110"/>
    </row>
    <row r="352" spans="1:3" x14ac:dyDescent="0.2">
      <c r="A352" s="17"/>
      <c r="B352" s="9"/>
      <c r="C352" s="110"/>
    </row>
    <row r="353" spans="1:3" x14ac:dyDescent="0.2">
      <c r="A353" s="17"/>
      <c r="B353" s="9"/>
      <c r="C353" s="110"/>
    </row>
    <row r="354" spans="1:3" x14ac:dyDescent="0.2">
      <c r="A354" s="17"/>
      <c r="B354" s="9"/>
      <c r="C354" s="110"/>
    </row>
    <row r="355" spans="1:3" x14ac:dyDescent="0.2">
      <c r="A355" s="17"/>
      <c r="B355" s="9"/>
      <c r="C355" s="110"/>
    </row>
    <row r="356" spans="1:3" x14ac:dyDescent="0.2">
      <c r="A356" s="17"/>
      <c r="B356" s="9"/>
      <c r="C356" s="110"/>
    </row>
    <row r="357" spans="1:3" x14ac:dyDescent="0.2">
      <c r="A357" s="17"/>
      <c r="B357" s="9"/>
      <c r="C357" s="110"/>
    </row>
    <row r="358" spans="1:3" x14ac:dyDescent="0.2">
      <c r="A358" s="17"/>
      <c r="B358" s="9"/>
      <c r="C358" s="110"/>
    </row>
    <row r="359" spans="1:3" x14ac:dyDescent="0.2">
      <c r="A359" s="17"/>
      <c r="B359" s="9"/>
      <c r="C359" s="110"/>
    </row>
    <row r="360" spans="1:3" x14ac:dyDescent="0.2">
      <c r="A360" s="17"/>
      <c r="B360" s="9"/>
      <c r="C360" s="110"/>
    </row>
    <row r="361" spans="1:3" x14ac:dyDescent="0.2">
      <c r="A361" s="17"/>
      <c r="B361" s="9"/>
      <c r="C361" s="110"/>
    </row>
    <row r="362" spans="1:3" x14ac:dyDescent="0.2">
      <c r="A362" s="17"/>
      <c r="B362" s="9"/>
      <c r="C362" s="110"/>
    </row>
    <row r="363" spans="1:3" x14ac:dyDescent="0.2">
      <c r="A363" s="17"/>
      <c r="B363" s="9"/>
      <c r="C363" s="110"/>
    </row>
    <row r="364" spans="1:3" x14ac:dyDescent="0.2">
      <c r="A364" s="17"/>
      <c r="B364" s="9"/>
      <c r="C364" s="110"/>
    </row>
    <row r="365" spans="1:3" x14ac:dyDescent="0.2">
      <c r="A365" s="17"/>
      <c r="B365" s="9"/>
      <c r="C365" s="110"/>
    </row>
    <row r="366" spans="1:3" x14ac:dyDescent="0.2">
      <c r="A366" s="17"/>
      <c r="B366" s="9"/>
      <c r="C366" s="110"/>
    </row>
    <row r="367" spans="1:3" x14ac:dyDescent="0.2">
      <c r="A367" s="17"/>
      <c r="B367" s="9"/>
      <c r="C367" s="110"/>
    </row>
    <row r="368" spans="1:3" x14ac:dyDescent="0.2">
      <c r="A368" s="17"/>
      <c r="B368" s="9"/>
      <c r="C368" s="110"/>
    </row>
    <row r="369" spans="1:3" x14ac:dyDescent="0.2">
      <c r="A369" s="17"/>
      <c r="B369" s="9"/>
      <c r="C369" s="110"/>
    </row>
    <row r="370" spans="1:3" x14ac:dyDescent="0.2">
      <c r="A370" s="17"/>
      <c r="B370" s="9"/>
      <c r="C370" s="110"/>
    </row>
    <row r="371" spans="1:3" x14ac:dyDescent="0.2">
      <c r="A371" s="17"/>
      <c r="B371" s="9"/>
      <c r="C371" s="110"/>
    </row>
    <row r="372" spans="1:3" x14ac:dyDescent="0.2">
      <c r="A372" s="17"/>
      <c r="B372" s="9"/>
      <c r="C372" s="110"/>
    </row>
    <row r="373" spans="1:3" x14ac:dyDescent="0.2">
      <c r="A373" s="17"/>
      <c r="B373" s="9"/>
      <c r="C373" s="110"/>
    </row>
    <row r="374" spans="1:3" x14ac:dyDescent="0.2">
      <c r="A374" s="17"/>
      <c r="B374" s="9"/>
      <c r="C374" s="110"/>
    </row>
    <row r="375" spans="1:3" x14ac:dyDescent="0.2">
      <c r="A375" s="17"/>
      <c r="B375" s="9"/>
      <c r="C375" s="110"/>
    </row>
    <row r="376" spans="1:3" x14ac:dyDescent="0.2">
      <c r="A376" s="17"/>
      <c r="B376" s="9"/>
      <c r="C376" s="110"/>
    </row>
    <row r="377" spans="1:3" x14ac:dyDescent="0.2">
      <c r="A377" s="17"/>
      <c r="B377" s="9"/>
      <c r="C377" s="110"/>
    </row>
    <row r="378" spans="1:3" x14ac:dyDescent="0.2">
      <c r="A378" s="17"/>
      <c r="B378" s="9"/>
      <c r="C378" s="110"/>
    </row>
    <row r="379" spans="1:3" x14ac:dyDescent="0.2">
      <c r="A379" s="17"/>
      <c r="B379" s="9"/>
      <c r="C379" s="110"/>
    </row>
    <row r="380" spans="1:3" x14ac:dyDescent="0.2">
      <c r="A380" s="17"/>
      <c r="B380" s="9"/>
      <c r="C380" s="110"/>
    </row>
    <row r="381" spans="1:3" x14ac:dyDescent="0.2">
      <c r="A381" s="17"/>
      <c r="B381" s="9"/>
      <c r="C381" s="110"/>
    </row>
    <row r="382" spans="1:3" x14ac:dyDescent="0.2">
      <c r="A382" s="17"/>
      <c r="B382" s="9"/>
      <c r="C382" s="110"/>
    </row>
    <row r="383" spans="1:3" x14ac:dyDescent="0.2">
      <c r="A383" s="17"/>
      <c r="B383" s="9"/>
      <c r="C383" s="110"/>
    </row>
    <row r="384" spans="1:3" x14ac:dyDescent="0.2">
      <c r="A384" s="17"/>
      <c r="B384" s="9"/>
      <c r="C384" s="110"/>
    </row>
    <row r="385" spans="1:3" x14ac:dyDescent="0.2">
      <c r="A385" s="17"/>
      <c r="B385" s="9"/>
      <c r="C385" s="110"/>
    </row>
    <row r="386" spans="1:3" x14ac:dyDescent="0.2">
      <c r="A386" s="17"/>
      <c r="B386" s="9"/>
      <c r="C386" s="110"/>
    </row>
    <row r="387" spans="1:3" x14ac:dyDescent="0.2">
      <c r="A387" s="17"/>
      <c r="B387" s="9"/>
      <c r="C387" s="110"/>
    </row>
    <row r="388" spans="1:3" x14ac:dyDescent="0.2">
      <c r="A388" s="17"/>
      <c r="B388" s="9"/>
      <c r="C388" s="110"/>
    </row>
    <row r="389" spans="1:3" x14ac:dyDescent="0.2">
      <c r="A389" s="17"/>
      <c r="B389" s="9"/>
      <c r="C389" s="110"/>
    </row>
    <row r="390" spans="1:3" x14ac:dyDescent="0.2">
      <c r="A390" s="17"/>
      <c r="B390" s="9"/>
      <c r="C390" s="110"/>
    </row>
    <row r="391" spans="1:3" x14ac:dyDescent="0.2">
      <c r="A391" s="17"/>
      <c r="B391" s="9"/>
      <c r="C391" s="110"/>
    </row>
    <row r="392" spans="1:3" x14ac:dyDescent="0.2">
      <c r="A392" s="17"/>
      <c r="B392" s="9"/>
      <c r="C392" s="110"/>
    </row>
    <row r="393" spans="1:3" x14ac:dyDescent="0.2">
      <c r="A393" s="17"/>
      <c r="B393" s="9"/>
      <c r="C393" s="110"/>
    </row>
    <row r="394" spans="1:3" x14ac:dyDescent="0.2">
      <c r="A394" s="17"/>
      <c r="B394" s="9"/>
      <c r="C394" s="110"/>
    </row>
    <row r="395" spans="1:3" x14ac:dyDescent="0.2">
      <c r="A395" s="17"/>
      <c r="B395" s="9"/>
      <c r="C395" s="110"/>
    </row>
    <row r="396" spans="1:3" x14ac:dyDescent="0.2">
      <c r="A396" s="17"/>
      <c r="B396" s="9"/>
      <c r="C396" s="110"/>
    </row>
    <row r="397" spans="1:3" x14ac:dyDescent="0.2">
      <c r="A397" s="17"/>
      <c r="B397" s="9"/>
      <c r="C397" s="110"/>
    </row>
    <row r="398" spans="1:3" x14ac:dyDescent="0.2">
      <c r="A398" s="17"/>
      <c r="B398" s="9"/>
      <c r="C398" s="110"/>
    </row>
    <row r="399" spans="1:3" x14ac:dyDescent="0.2">
      <c r="A399" s="17"/>
      <c r="B399" s="9"/>
      <c r="C399" s="110"/>
    </row>
    <row r="400" spans="1:3" x14ac:dyDescent="0.2">
      <c r="A400" s="17"/>
      <c r="B400" s="9"/>
      <c r="C400" s="110"/>
    </row>
    <row r="401" spans="1:3" x14ac:dyDescent="0.2">
      <c r="A401" s="17"/>
      <c r="B401" s="9"/>
      <c r="C401" s="110"/>
    </row>
    <row r="402" spans="1:3" x14ac:dyDescent="0.2">
      <c r="A402" s="17"/>
      <c r="B402" s="9"/>
      <c r="C402" s="110"/>
    </row>
    <row r="403" spans="1:3" x14ac:dyDescent="0.2">
      <c r="A403" s="17"/>
      <c r="B403" s="9"/>
      <c r="C403" s="110"/>
    </row>
    <row r="404" spans="1:3" x14ac:dyDescent="0.2">
      <c r="A404" s="17"/>
      <c r="B404" s="9"/>
      <c r="C404" s="110"/>
    </row>
    <row r="405" spans="1:3" x14ac:dyDescent="0.2">
      <c r="A405" s="17"/>
      <c r="B405" s="9"/>
      <c r="C405" s="110"/>
    </row>
    <row r="406" spans="1:3" x14ac:dyDescent="0.2">
      <c r="A406" s="17"/>
      <c r="B406" s="9"/>
      <c r="C406" s="110"/>
    </row>
    <row r="407" spans="1:3" x14ac:dyDescent="0.2">
      <c r="A407" s="17"/>
      <c r="B407" s="9"/>
      <c r="C407" s="110"/>
    </row>
    <row r="408" spans="1:3" x14ac:dyDescent="0.2">
      <c r="A408" s="17"/>
      <c r="B408" s="9"/>
      <c r="C408" s="110"/>
    </row>
    <row r="409" spans="1:3" x14ac:dyDescent="0.2">
      <c r="A409" s="17"/>
      <c r="B409" s="9"/>
      <c r="C409" s="110"/>
    </row>
    <row r="410" spans="1:3" x14ac:dyDescent="0.2">
      <c r="A410" s="17"/>
      <c r="B410" s="9"/>
      <c r="C410" s="110"/>
    </row>
    <row r="411" spans="1:3" x14ac:dyDescent="0.2">
      <c r="A411" s="17"/>
      <c r="B411" s="9"/>
      <c r="C411" s="110"/>
    </row>
    <row r="412" spans="1:3" x14ac:dyDescent="0.2">
      <c r="A412" s="17"/>
      <c r="B412" s="9"/>
      <c r="C412" s="110"/>
    </row>
    <row r="413" spans="1:3" x14ac:dyDescent="0.2">
      <c r="A413" s="17"/>
      <c r="B413" s="9"/>
      <c r="C413" s="110"/>
    </row>
    <row r="414" spans="1:3" x14ac:dyDescent="0.2">
      <c r="A414" s="17"/>
      <c r="B414" s="9"/>
      <c r="C414" s="110"/>
    </row>
    <row r="415" spans="1:3" x14ac:dyDescent="0.2">
      <c r="A415" s="17"/>
      <c r="B415" s="9"/>
      <c r="C415" s="110"/>
    </row>
    <row r="416" spans="1:3" x14ac:dyDescent="0.2">
      <c r="A416" s="17"/>
      <c r="B416" s="9"/>
      <c r="C416" s="110"/>
    </row>
    <row r="417" spans="1:3" x14ac:dyDescent="0.2">
      <c r="A417" s="17"/>
      <c r="B417" s="9"/>
      <c r="C417" s="110"/>
    </row>
    <row r="418" spans="1:3" x14ac:dyDescent="0.2">
      <c r="A418" s="17"/>
      <c r="B418" s="9"/>
      <c r="C418" s="110"/>
    </row>
    <row r="419" spans="1:3" x14ac:dyDescent="0.2">
      <c r="A419" s="17"/>
      <c r="B419" s="9"/>
      <c r="C419" s="110"/>
    </row>
    <row r="420" spans="1:3" x14ac:dyDescent="0.2">
      <c r="A420" s="17"/>
      <c r="B420" s="9"/>
      <c r="C420" s="110"/>
    </row>
    <row r="421" spans="1:3" x14ac:dyDescent="0.2">
      <c r="A421" s="17"/>
      <c r="B421" s="9"/>
      <c r="C421" s="110"/>
    </row>
    <row r="422" spans="1:3" x14ac:dyDescent="0.2">
      <c r="A422" s="17"/>
      <c r="B422" s="9"/>
      <c r="C422" s="110"/>
    </row>
    <row r="423" spans="1:3" x14ac:dyDescent="0.2">
      <c r="A423" s="17"/>
      <c r="B423" s="9"/>
      <c r="C423" s="110"/>
    </row>
    <row r="424" spans="1:3" x14ac:dyDescent="0.2">
      <c r="A424" s="17"/>
      <c r="B424" s="9"/>
      <c r="C424" s="110"/>
    </row>
    <row r="425" spans="1:3" x14ac:dyDescent="0.2">
      <c r="A425" s="17"/>
      <c r="B425" s="9"/>
      <c r="C425" s="110"/>
    </row>
    <row r="426" spans="1:3" x14ac:dyDescent="0.2">
      <c r="A426" s="17"/>
      <c r="B426" s="9"/>
      <c r="C426" s="110"/>
    </row>
    <row r="427" spans="1:3" x14ac:dyDescent="0.2">
      <c r="A427" s="17"/>
      <c r="B427" s="9"/>
      <c r="C427" s="110"/>
    </row>
    <row r="428" spans="1:3" x14ac:dyDescent="0.2">
      <c r="A428" s="17"/>
      <c r="B428" s="9"/>
      <c r="C428" s="110"/>
    </row>
    <row r="429" spans="1:3" x14ac:dyDescent="0.2">
      <c r="A429" s="17"/>
      <c r="B429" s="9"/>
      <c r="C429" s="110"/>
    </row>
    <row r="430" spans="1:3" x14ac:dyDescent="0.2">
      <c r="A430" s="17"/>
      <c r="B430" s="9"/>
      <c r="C430" s="110"/>
    </row>
    <row r="431" spans="1:3" x14ac:dyDescent="0.2">
      <c r="A431" s="17"/>
      <c r="B431" s="9"/>
      <c r="C431" s="110"/>
    </row>
    <row r="432" spans="1:3" x14ac:dyDescent="0.2">
      <c r="A432" s="17"/>
      <c r="B432" s="9"/>
      <c r="C432" s="110"/>
    </row>
    <row r="433" spans="1:3" x14ac:dyDescent="0.2">
      <c r="A433" s="17"/>
      <c r="B433" s="9"/>
      <c r="C433" s="110"/>
    </row>
    <row r="434" spans="1:3" x14ac:dyDescent="0.2">
      <c r="A434" s="17"/>
      <c r="B434" s="9"/>
      <c r="C434" s="110"/>
    </row>
    <row r="435" spans="1:3" x14ac:dyDescent="0.2">
      <c r="A435" s="17"/>
      <c r="B435" s="9"/>
      <c r="C435" s="110"/>
    </row>
    <row r="436" spans="1:3" x14ac:dyDescent="0.2">
      <c r="A436" s="17"/>
      <c r="B436" s="9"/>
      <c r="C436" s="110"/>
    </row>
    <row r="437" spans="1:3" x14ac:dyDescent="0.2">
      <c r="A437" s="17"/>
      <c r="B437" s="9"/>
      <c r="C437" s="110"/>
    </row>
    <row r="438" spans="1:3" x14ac:dyDescent="0.2">
      <c r="A438" s="17"/>
      <c r="B438" s="9"/>
      <c r="C438" s="110"/>
    </row>
    <row r="439" spans="1:3" x14ac:dyDescent="0.2">
      <c r="A439" s="17"/>
      <c r="B439" s="9"/>
      <c r="C439" s="110"/>
    </row>
    <row r="440" spans="1:3" x14ac:dyDescent="0.2">
      <c r="A440" s="17"/>
      <c r="B440" s="9"/>
      <c r="C440" s="110"/>
    </row>
    <row r="441" spans="1:3" x14ac:dyDescent="0.2">
      <c r="A441" s="17"/>
      <c r="B441" s="9"/>
      <c r="C441" s="110"/>
    </row>
    <row r="442" spans="1:3" x14ac:dyDescent="0.2">
      <c r="A442" s="17"/>
      <c r="B442" s="9"/>
      <c r="C442" s="110"/>
    </row>
    <row r="443" spans="1:3" x14ac:dyDescent="0.2">
      <c r="A443" s="17"/>
      <c r="B443" s="9"/>
      <c r="C443" s="110"/>
    </row>
    <row r="444" spans="1:3" x14ac:dyDescent="0.2">
      <c r="A444" s="17"/>
      <c r="B444" s="9"/>
      <c r="C444" s="110"/>
    </row>
    <row r="445" spans="1:3" x14ac:dyDescent="0.2">
      <c r="A445" s="17"/>
      <c r="B445" s="9"/>
      <c r="C445" s="110"/>
    </row>
    <row r="446" spans="1:3" x14ac:dyDescent="0.2">
      <c r="A446" s="17"/>
      <c r="B446" s="9"/>
      <c r="C446" s="110"/>
    </row>
    <row r="447" spans="1:3" x14ac:dyDescent="0.2">
      <c r="A447" s="17"/>
      <c r="B447" s="9"/>
      <c r="C447" s="110"/>
    </row>
    <row r="448" spans="1:3" x14ac:dyDescent="0.2">
      <c r="A448" s="17"/>
      <c r="B448" s="9"/>
      <c r="C448" s="110"/>
    </row>
    <row r="449" spans="1:3" x14ac:dyDescent="0.2">
      <c r="A449" s="17"/>
      <c r="B449" s="9"/>
      <c r="C449" s="110"/>
    </row>
    <row r="450" spans="1:3" x14ac:dyDescent="0.2">
      <c r="A450" s="17"/>
      <c r="B450" s="9"/>
      <c r="C450" s="110"/>
    </row>
    <row r="451" spans="1:3" x14ac:dyDescent="0.2">
      <c r="A451" s="17"/>
      <c r="B451" s="9"/>
      <c r="C451" s="110"/>
    </row>
    <row r="452" spans="1:3" x14ac:dyDescent="0.2">
      <c r="A452" s="17"/>
      <c r="B452" s="9"/>
      <c r="C452" s="110"/>
    </row>
    <row r="453" spans="1:3" x14ac:dyDescent="0.2">
      <c r="A453" s="17"/>
      <c r="B453" s="9"/>
      <c r="C453" s="110"/>
    </row>
    <row r="454" spans="1:3" x14ac:dyDescent="0.2">
      <c r="A454" s="17"/>
      <c r="B454" s="9"/>
      <c r="C454" s="110"/>
    </row>
    <row r="455" spans="1:3" x14ac:dyDescent="0.2">
      <c r="A455" s="17"/>
      <c r="B455" s="9"/>
      <c r="C455" s="110"/>
    </row>
    <row r="456" spans="1:3" x14ac:dyDescent="0.2">
      <c r="A456" s="17"/>
      <c r="B456" s="9"/>
      <c r="C456" s="110"/>
    </row>
    <row r="457" spans="1:3" x14ac:dyDescent="0.2">
      <c r="A457" s="17"/>
      <c r="B457" s="9"/>
      <c r="C457" s="110"/>
    </row>
    <row r="458" spans="1:3" x14ac:dyDescent="0.2">
      <c r="A458" s="17"/>
      <c r="B458" s="9"/>
      <c r="C458" s="110"/>
    </row>
    <row r="459" spans="1:3" x14ac:dyDescent="0.2">
      <c r="A459" s="17"/>
      <c r="B459" s="9"/>
      <c r="C459" s="110"/>
    </row>
    <row r="460" spans="1:3" x14ac:dyDescent="0.2">
      <c r="A460" s="17"/>
      <c r="B460" s="9"/>
      <c r="C460" s="110"/>
    </row>
    <row r="461" spans="1:3" x14ac:dyDescent="0.2">
      <c r="A461" s="17"/>
      <c r="B461" s="9"/>
      <c r="C461" s="110"/>
    </row>
    <row r="462" spans="1:3" x14ac:dyDescent="0.2">
      <c r="A462" s="17"/>
      <c r="B462" s="9"/>
      <c r="C462" s="110"/>
    </row>
    <row r="463" spans="1:3" x14ac:dyDescent="0.2">
      <c r="A463" s="17"/>
      <c r="B463" s="9"/>
      <c r="C463" s="110"/>
    </row>
    <row r="464" spans="1:3" x14ac:dyDescent="0.2">
      <c r="A464" s="17"/>
      <c r="B464" s="9"/>
      <c r="C464" s="110"/>
    </row>
    <row r="465" spans="1:3" x14ac:dyDescent="0.2">
      <c r="A465" s="17"/>
      <c r="B465" s="9"/>
      <c r="C465" s="110"/>
    </row>
    <row r="466" spans="1:3" x14ac:dyDescent="0.2">
      <c r="A466" s="17"/>
      <c r="B466" s="9"/>
      <c r="C466" s="110"/>
    </row>
    <row r="467" spans="1:3" x14ac:dyDescent="0.2">
      <c r="A467" s="17"/>
      <c r="B467" s="9"/>
      <c r="C467" s="110"/>
    </row>
    <row r="468" spans="1:3" x14ac:dyDescent="0.2">
      <c r="A468" s="17"/>
      <c r="B468" s="9"/>
      <c r="C468" s="110"/>
    </row>
    <row r="469" spans="1:3" x14ac:dyDescent="0.2">
      <c r="A469" s="17"/>
      <c r="B469" s="9"/>
      <c r="C469" s="110"/>
    </row>
    <row r="470" spans="1:3" x14ac:dyDescent="0.2">
      <c r="A470" s="17"/>
      <c r="B470" s="9"/>
      <c r="C470" s="110"/>
    </row>
    <row r="471" spans="1:3" x14ac:dyDescent="0.2">
      <c r="A471" s="17"/>
      <c r="B471" s="9"/>
      <c r="C471" s="110"/>
    </row>
    <row r="472" spans="1:3" x14ac:dyDescent="0.2">
      <c r="A472" s="17"/>
      <c r="B472" s="9"/>
      <c r="C472" s="110"/>
    </row>
    <row r="473" spans="1:3" x14ac:dyDescent="0.2">
      <c r="A473" s="17"/>
      <c r="B473" s="9"/>
      <c r="C473" s="110"/>
    </row>
    <row r="474" spans="1:3" x14ac:dyDescent="0.2">
      <c r="A474" s="17"/>
      <c r="B474" s="9"/>
      <c r="C474" s="110"/>
    </row>
    <row r="475" spans="1:3" x14ac:dyDescent="0.2">
      <c r="A475" s="17"/>
      <c r="B475" s="9"/>
      <c r="C475" s="110"/>
    </row>
    <row r="476" spans="1:3" x14ac:dyDescent="0.2">
      <c r="A476" s="17"/>
      <c r="B476" s="9"/>
      <c r="C476" s="110"/>
    </row>
    <row r="477" spans="1:3" x14ac:dyDescent="0.2">
      <c r="A477" s="17"/>
      <c r="B477" s="9"/>
      <c r="C477" s="110"/>
    </row>
    <row r="478" spans="1:3" x14ac:dyDescent="0.2">
      <c r="A478" s="17"/>
      <c r="B478" s="9"/>
      <c r="C478" s="110"/>
    </row>
    <row r="479" spans="1:3" x14ac:dyDescent="0.2">
      <c r="A479" s="17"/>
      <c r="B479" s="9"/>
      <c r="C479" s="110"/>
    </row>
    <row r="480" spans="1:3" x14ac:dyDescent="0.2">
      <c r="A480" s="17"/>
      <c r="B480" s="9"/>
      <c r="C480" s="110"/>
    </row>
    <row r="481" spans="1:3" x14ac:dyDescent="0.2">
      <c r="A481" s="17"/>
      <c r="B481" s="9"/>
      <c r="C481" s="110"/>
    </row>
    <row r="482" spans="1:3" x14ac:dyDescent="0.2">
      <c r="A482" s="17"/>
      <c r="B482" s="9"/>
      <c r="C482" s="110"/>
    </row>
    <row r="483" spans="1:3" x14ac:dyDescent="0.2">
      <c r="A483" s="17"/>
      <c r="B483" s="9"/>
      <c r="C483" s="110"/>
    </row>
    <row r="484" spans="1:3" x14ac:dyDescent="0.2">
      <c r="A484" s="17"/>
      <c r="B484" s="9"/>
      <c r="C484" s="110"/>
    </row>
    <row r="485" spans="1:3" x14ac:dyDescent="0.2">
      <c r="A485" s="17"/>
      <c r="B485" s="9"/>
      <c r="C485" s="110"/>
    </row>
    <row r="486" spans="1:3" x14ac:dyDescent="0.2">
      <c r="A486" s="17"/>
      <c r="B486" s="9"/>
      <c r="C486" s="110"/>
    </row>
    <row r="487" spans="1:3" x14ac:dyDescent="0.2">
      <c r="A487" s="17"/>
      <c r="B487" s="9"/>
      <c r="C487" s="110"/>
    </row>
    <row r="488" spans="1:3" x14ac:dyDescent="0.2">
      <c r="A488" s="17"/>
      <c r="B488" s="9"/>
      <c r="C488" s="110"/>
    </row>
    <row r="489" spans="1:3" x14ac:dyDescent="0.2">
      <c r="A489" s="17"/>
      <c r="B489" s="9"/>
      <c r="C489" s="110"/>
    </row>
    <row r="490" spans="1:3" x14ac:dyDescent="0.2">
      <c r="A490" s="17"/>
      <c r="B490" s="9"/>
      <c r="C490" s="110"/>
    </row>
    <row r="491" spans="1:3" x14ac:dyDescent="0.2">
      <c r="A491" s="17"/>
      <c r="B491" s="9"/>
      <c r="C491" s="110"/>
    </row>
    <row r="492" spans="1:3" x14ac:dyDescent="0.2">
      <c r="A492" s="17"/>
      <c r="B492" s="9"/>
      <c r="C492" s="110"/>
    </row>
    <row r="493" spans="1:3" x14ac:dyDescent="0.2">
      <c r="A493" s="17"/>
      <c r="B493" s="9"/>
      <c r="C493" s="110"/>
    </row>
    <row r="494" spans="1:3" x14ac:dyDescent="0.2">
      <c r="A494" s="17"/>
      <c r="B494" s="9"/>
      <c r="C494" s="110"/>
    </row>
    <row r="495" spans="1:3" x14ac:dyDescent="0.2">
      <c r="A495" s="17"/>
      <c r="B495" s="9"/>
      <c r="C495" s="110"/>
    </row>
    <row r="496" spans="1:3" x14ac:dyDescent="0.2">
      <c r="A496" s="17"/>
      <c r="B496" s="9"/>
      <c r="C496" s="110"/>
    </row>
    <row r="497" spans="1:3" x14ac:dyDescent="0.2">
      <c r="A497" s="17"/>
      <c r="B497" s="9"/>
      <c r="C497" s="110"/>
    </row>
    <row r="498" spans="1:3" x14ac:dyDescent="0.2">
      <c r="A498" s="17"/>
      <c r="B498" s="9"/>
      <c r="C498" s="110"/>
    </row>
    <row r="499" spans="1:3" x14ac:dyDescent="0.2">
      <c r="A499" s="17"/>
      <c r="B499" s="9"/>
      <c r="C499" s="110"/>
    </row>
    <row r="500" spans="1:3" x14ac:dyDescent="0.2">
      <c r="A500" s="17"/>
      <c r="B500" s="9"/>
      <c r="C500" s="110"/>
    </row>
    <row r="501" spans="1:3" x14ac:dyDescent="0.2">
      <c r="A501" s="17"/>
      <c r="B501" s="9"/>
      <c r="C501" s="110"/>
    </row>
    <row r="502" spans="1:3" x14ac:dyDescent="0.2">
      <c r="A502" s="17"/>
      <c r="B502" s="9"/>
      <c r="C502" s="110"/>
    </row>
    <row r="503" spans="1:3" x14ac:dyDescent="0.2">
      <c r="A503" s="17"/>
      <c r="B503" s="9"/>
      <c r="C503" s="110"/>
    </row>
    <row r="504" spans="1:3" x14ac:dyDescent="0.2">
      <c r="A504" s="17"/>
      <c r="B504" s="9"/>
    </row>
    <row r="505" spans="1:3" x14ac:dyDescent="0.2">
      <c r="A505" s="17"/>
      <c r="B505" s="9"/>
    </row>
    <row r="506" spans="1:3" x14ac:dyDescent="0.2">
      <c r="A506" s="17"/>
      <c r="B506" s="9"/>
    </row>
    <row r="507" spans="1:3" x14ac:dyDescent="0.2">
      <c r="A507" s="17"/>
      <c r="B507" s="9"/>
    </row>
    <row r="508" spans="1:3" x14ac:dyDescent="0.2">
      <c r="A508" s="17"/>
      <c r="B508" s="9"/>
    </row>
    <row r="509" spans="1:3" x14ac:dyDescent="0.2">
      <c r="A509" s="17"/>
      <c r="B509" s="9"/>
    </row>
    <row r="510" spans="1:3" x14ac:dyDescent="0.2">
      <c r="A510" s="17"/>
      <c r="B510" s="9"/>
    </row>
    <row r="511" spans="1:3" x14ac:dyDescent="0.2">
      <c r="A511" s="17"/>
      <c r="B511" s="9"/>
    </row>
    <row r="512" spans="1:3" x14ac:dyDescent="0.2">
      <c r="A512" s="17"/>
      <c r="B512" s="9"/>
    </row>
    <row r="513" spans="1:2" x14ac:dyDescent="0.2">
      <c r="A513" s="17"/>
      <c r="B513" s="9"/>
    </row>
    <row r="514" spans="1:2" x14ac:dyDescent="0.2">
      <c r="A514" s="17"/>
      <c r="B514" s="9"/>
    </row>
    <row r="515" spans="1:2" x14ac:dyDescent="0.2">
      <c r="A515" s="17"/>
      <c r="B515" s="9"/>
    </row>
    <row r="516" spans="1:2" x14ac:dyDescent="0.2">
      <c r="A516" s="17"/>
      <c r="B516" s="9"/>
    </row>
    <row r="517" spans="1:2" x14ac:dyDescent="0.2">
      <c r="A517" s="17"/>
      <c r="B517" s="9"/>
    </row>
    <row r="518" spans="1:2" x14ac:dyDescent="0.2">
      <c r="A518" s="17"/>
      <c r="B518" s="9"/>
    </row>
    <row r="519" spans="1:2" x14ac:dyDescent="0.2">
      <c r="A519" s="17"/>
      <c r="B519" s="9"/>
    </row>
    <row r="520" spans="1:2" x14ac:dyDescent="0.2">
      <c r="A520" s="17"/>
      <c r="B520" s="9"/>
    </row>
    <row r="521" spans="1:2" x14ac:dyDescent="0.2">
      <c r="A521" s="17"/>
      <c r="B521" s="9"/>
    </row>
    <row r="522" spans="1:2" x14ac:dyDescent="0.2">
      <c r="A522" s="17"/>
      <c r="B522" s="9"/>
    </row>
    <row r="523" spans="1:2" x14ac:dyDescent="0.2">
      <c r="A523" s="17"/>
      <c r="B523" s="9"/>
    </row>
    <row r="524" spans="1:2" x14ac:dyDescent="0.2">
      <c r="A524" s="17"/>
      <c r="B524" s="9"/>
    </row>
    <row r="525" spans="1:2" x14ac:dyDescent="0.2">
      <c r="A525" s="17"/>
      <c r="B525" s="9"/>
    </row>
    <row r="526" spans="1:2" x14ac:dyDescent="0.2">
      <c r="A526" s="17"/>
      <c r="B526" s="9"/>
    </row>
    <row r="527" spans="1:2" x14ac:dyDescent="0.2">
      <c r="A527" s="17"/>
      <c r="B527" s="9"/>
    </row>
    <row r="528" spans="1:2" x14ac:dyDescent="0.2">
      <c r="A528" s="17"/>
      <c r="B528" s="9"/>
    </row>
    <row r="529" spans="1:2" x14ac:dyDescent="0.2">
      <c r="A529" s="17"/>
      <c r="B529" s="9"/>
    </row>
    <row r="530" spans="1:2" x14ac:dyDescent="0.2">
      <c r="A530" s="17"/>
      <c r="B530" s="9"/>
    </row>
    <row r="531" spans="1:2" x14ac:dyDescent="0.2">
      <c r="A531" s="17"/>
      <c r="B531" s="9"/>
    </row>
    <row r="532" spans="1:2" x14ac:dyDescent="0.2">
      <c r="A532" s="17"/>
      <c r="B532" s="9"/>
    </row>
    <row r="533" spans="1:2" x14ac:dyDescent="0.2">
      <c r="A533" s="17"/>
      <c r="B533" s="9"/>
    </row>
    <row r="534" spans="1:2" x14ac:dyDescent="0.2">
      <c r="A534" s="17"/>
      <c r="B534" s="9"/>
    </row>
    <row r="535" spans="1:2" x14ac:dyDescent="0.2">
      <c r="A535" s="17"/>
      <c r="B535" s="9"/>
    </row>
    <row r="536" spans="1:2" x14ac:dyDescent="0.2">
      <c r="A536" s="17"/>
      <c r="B536" s="9"/>
    </row>
    <row r="537" spans="1:2" x14ac:dyDescent="0.2">
      <c r="A537" s="17"/>
      <c r="B537" s="9"/>
    </row>
    <row r="538" spans="1:2" x14ac:dyDescent="0.2">
      <c r="A538" s="17"/>
      <c r="B538" s="9"/>
    </row>
    <row r="539" spans="1:2" x14ac:dyDescent="0.2">
      <c r="A539" s="17"/>
      <c r="B539" s="9"/>
    </row>
    <row r="540" spans="1:2" x14ac:dyDescent="0.2">
      <c r="A540" s="17"/>
      <c r="B540" s="9"/>
    </row>
    <row r="541" spans="1:2" x14ac:dyDescent="0.2">
      <c r="A541" s="17"/>
      <c r="B541" s="9"/>
    </row>
    <row r="542" spans="1:2" x14ac:dyDescent="0.2">
      <c r="A542" s="17"/>
      <c r="B542" s="9"/>
    </row>
    <row r="543" spans="1:2" x14ac:dyDescent="0.2">
      <c r="A543" s="17"/>
      <c r="B543" s="9"/>
    </row>
    <row r="544" spans="1:2" x14ac:dyDescent="0.2">
      <c r="A544" s="17"/>
      <c r="B544" s="9"/>
    </row>
    <row r="545" spans="1:2" x14ac:dyDescent="0.2">
      <c r="A545" s="17"/>
      <c r="B545" s="9"/>
    </row>
    <row r="546" spans="1:2" x14ac:dyDescent="0.2">
      <c r="A546" s="17"/>
      <c r="B546" s="9"/>
    </row>
    <row r="547" spans="1:2" x14ac:dyDescent="0.2">
      <c r="A547" s="17"/>
      <c r="B547" s="9"/>
    </row>
    <row r="548" spans="1:2" x14ac:dyDescent="0.2">
      <c r="A548" s="17"/>
      <c r="B548" s="9"/>
    </row>
    <row r="549" spans="1:2" x14ac:dyDescent="0.2">
      <c r="A549" s="17"/>
      <c r="B549" s="9"/>
    </row>
    <row r="550" spans="1:2" x14ac:dyDescent="0.2">
      <c r="A550" s="17"/>
      <c r="B550" s="9"/>
    </row>
    <row r="551" spans="1:2" x14ac:dyDescent="0.2">
      <c r="A551" s="17"/>
      <c r="B551" s="9"/>
    </row>
    <row r="552" spans="1:2" x14ac:dyDescent="0.2">
      <c r="A552" s="17"/>
      <c r="B552" s="9"/>
    </row>
    <row r="553" spans="1:2" x14ac:dyDescent="0.2">
      <c r="A553" s="17"/>
      <c r="B553" s="9"/>
    </row>
    <row r="554" spans="1:2" x14ac:dyDescent="0.2">
      <c r="A554" s="17"/>
      <c r="B554" s="9"/>
    </row>
    <row r="555" spans="1:2" x14ac:dyDescent="0.2">
      <c r="A555" s="17"/>
      <c r="B555" s="9"/>
    </row>
    <row r="556" spans="1:2" x14ac:dyDescent="0.2">
      <c r="A556" s="17"/>
      <c r="B556" s="9"/>
    </row>
    <row r="557" spans="1:2" x14ac:dyDescent="0.2">
      <c r="A557" s="17"/>
      <c r="B557" s="9"/>
    </row>
    <row r="558" spans="1:2" x14ac:dyDescent="0.2">
      <c r="A558" s="17"/>
      <c r="B558" s="9"/>
    </row>
    <row r="559" spans="1:2" x14ac:dyDescent="0.2">
      <c r="A559" s="17"/>
      <c r="B559" s="9"/>
    </row>
    <row r="560" spans="1:2" x14ac:dyDescent="0.2">
      <c r="A560" s="17"/>
      <c r="B560" s="9"/>
    </row>
    <row r="561" spans="1:2" x14ac:dyDescent="0.2">
      <c r="A561" s="17"/>
      <c r="B561" s="9"/>
    </row>
    <row r="562" spans="1:2" x14ac:dyDescent="0.2">
      <c r="A562" s="17"/>
      <c r="B562" s="9"/>
    </row>
    <row r="563" spans="1:2" x14ac:dyDescent="0.2">
      <c r="A563" s="17"/>
      <c r="B563" s="9"/>
    </row>
    <row r="564" spans="1:2" x14ac:dyDescent="0.2">
      <c r="A564" s="17"/>
      <c r="B564" s="9"/>
    </row>
    <row r="565" spans="1:2" x14ac:dyDescent="0.2">
      <c r="A565" s="17"/>
      <c r="B565" s="9"/>
    </row>
    <row r="566" spans="1:2" x14ac:dyDescent="0.2">
      <c r="A566" s="17"/>
      <c r="B566" s="9"/>
    </row>
    <row r="567" spans="1:2" x14ac:dyDescent="0.2">
      <c r="A567" s="17"/>
      <c r="B567" s="9"/>
    </row>
    <row r="568" spans="1:2" x14ac:dyDescent="0.2">
      <c r="A568" s="17"/>
      <c r="B568" s="9"/>
    </row>
    <row r="569" spans="1:2" x14ac:dyDescent="0.2">
      <c r="A569" s="17"/>
      <c r="B569" s="9"/>
    </row>
    <row r="570" spans="1:2" x14ac:dyDescent="0.2">
      <c r="A570" s="17"/>
      <c r="B570" s="9"/>
    </row>
    <row r="571" spans="1:2" x14ac:dyDescent="0.2">
      <c r="A571" s="17"/>
      <c r="B571" s="9"/>
    </row>
    <row r="572" spans="1:2" x14ac:dyDescent="0.2">
      <c r="A572" s="17"/>
      <c r="B572" s="9"/>
    </row>
    <row r="573" spans="1:2" x14ac:dyDescent="0.2">
      <c r="A573" s="17"/>
      <c r="B573" s="9"/>
    </row>
    <row r="574" spans="1:2" x14ac:dyDescent="0.2">
      <c r="A574" s="17"/>
      <c r="B574" s="9"/>
    </row>
    <row r="575" spans="1:2" x14ac:dyDescent="0.2">
      <c r="A575" s="17"/>
      <c r="B575" s="9"/>
    </row>
    <row r="576" spans="1:2" x14ac:dyDescent="0.2">
      <c r="A576" s="17"/>
      <c r="B576" s="9"/>
    </row>
    <row r="577" spans="1:2" x14ac:dyDescent="0.2">
      <c r="A577" s="17"/>
      <c r="B577" s="9"/>
    </row>
    <row r="578" spans="1:2" x14ac:dyDescent="0.2">
      <c r="A578" s="17"/>
      <c r="B578" s="9"/>
    </row>
    <row r="579" spans="1:2" x14ac:dyDescent="0.2">
      <c r="A579" s="17"/>
      <c r="B579" s="9"/>
    </row>
    <row r="580" spans="1:2" x14ac:dyDescent="0.2">
      <c r="A580" s="17"/>
      <c r="B580" s="9"/>
    </row>
    <row r="581" spans="1:2" x14ac:dyDescent="0.2">
      <c r="A581" s="17"/>
      <c r="B581" s="9"/>
    </row>
    <row r="582" spans="1:2" x14ac:dyDescent="0.2">
      <c r="A582" s="17"/>
      <c r="B582" s="9"/>
    </row>
    <row r="583" spans="1:2" x14ac:dyDescent="0.2">
      <c r="A583" s="17"/>
      <c r="B583" s="9"/>
    </row>
    <row r="584" spans="1:2" x14ac:dyDescent="0.2">
      <c r="A584" s="17"/>
      <c r="B584" s="9"/>
    </row>
    <row r="585" spans="1:2" x14ac:dyDescent="0.2">
      <c r="A585" s="17"/>
      <c r="B585" s="9"/>
    </row>
    <row r="586" spans="1:2" x14ac:dyDescent="0.2">
      <c r="A586" s="17"/>
      <c r="B586" s="9"/>
    </row>
    <row r="587" spans="1:2" x14ac:dyDescent="0.2">
      <c r="A587" s="17"/>
      <c r="B587" s="9"/>
    </row>
    <row r="588" spans="1:2" x14ac:dyDescent="0.2">
      <c r="A588" s="17"/>
      <c r="B588" s="9"/>
    </row>
    <row r="589" spans="1:2" x14ac:dyDescent="0.2">
      <c r="A589" s="17"/>
      <c r="B589" s="9"/>
    </row>
    <row r="590" spans="1:2" x14ac:dyDescent="0.2">
      <c r="A590" s="17"/>
      <c r="B590" s="9"/>
    </row>
    <row r="591" spans="1:2" x14ac:dyDescent="0.2">
      <c r="A591" s="17"/>
      <c r="B591" s="9"/>
    </row>
    <row r="592" spans="1:2" x14ac:dyDescent="0.2">
      <c r="A592" s="17"/>
      <c r="B592" s="9"/>
    </row>
    <row r="593" spans="1:2" x14ac:dyDescent="0.2">
      <c r="A593" s="17"/>
      <c r="B593" s="9"/>
    </row>
    <row r="594" spans="1:2" x14ac:dyDescent="0.2">
      <c r="A594" s="17"/>
      <c r="B594" s="9"/>
    </row>
    <row r="595" spans="1:2" x14ac:dyDescent="0.2">
      <c r="A595" s="17"/>
      <c r="B595" s="9"/>
    </row>
    <row r="596" spans="1:2" x14ac:dyDescent="0.2">
      <c r="A596" s="17"/>
      <c r="B596" s="9"/>
    </row>
    <row r="597" spans="1:2" x14ac:dyDescent="0.2">
      <c r="A597" s="17"/>
      <c r="B597" s="9"/>
    </row>
    <row r="598" spans="1:2" x14ac:dyDescent="0.2">
      <c r="A598" s="17"/>
      <c r="B598" s="9"/>
    </row>
    <row r="599" spans="1:2" x14ac:dyDescent="0.2">
      <c r="A599" s="17"/>
      <c r="B599" s="9"/>
    </row>
    <row r="600" spans="1:2" x14ac:dyDescent="0.2">
      <c r="A600" s="17"/>
      <c r="B600" s="9"/>
    </row>
    <row r="601" spans="1:2" x14ac:dyDescent="0.2">
      <c r="A601" s="17"/>
      <c r="B601" s="9"/>
    </row>
    <row r="602" spans="1:2" x14ac:dyDescent="0.2">
      <c r="A602" s="17"/>
      <c r="B602" s="9"/>
    </row>
    <row r="603" spans="1:2" x14ac:dyDescent="0.2">
      <c r="A603" s="17"/>
      <c r="B603" s="9"/>
    </row>
    <row r="604" spans="1:2" x14ac:dyDescent="0.2">
      <c r="A604" s="17"/>
      <c r="B604" s="9"/>
    </row>
    <row r="605" spans="1:2" x14ac:dyDescent="0.2">
      <c r="A605" s="17"/>
      <c r="B605" s="9"/>
    </row>
    <row r="606" spans="1:2" x14ac:dyDescent="0.2">
      <c r="A606" s="17"/>
      <c r="B606" s="9"/>
    </row>
    <row r="607" spans="1:2" x14ac:dyDescent="0.2">
      <c r="A607" s="17"/>
      <c r="B607" s="9"/>
    </row>
    <row r="608" spans="1:2" x14ac:dyDescent="0.2">
      <c r="A608" s="17"/>
      <c r="B608" s="9"/>
    </row>
    <row r="609" spans="1:2" x14ac:dyDescent="0.2">
      <c r="A609" s="17"/>
      <c r="B609" s="9"/>
    </row>
    <row r="610" spans="1:2" x14ac:dyDescent="0.2">
      <c r="A610" s="17"/>
      <c r="B610" s="9"/>
    </row>
    <row r="611" spans="1:2" x14ac:dyDescent="0.2">
      <c r="A611" s="17"/>
      <c r="B611" s="9"/>
    </row>
    <row r="612" spans="1:2" x14ac:dyDescent="0.2">
      <c r="A612" s="17"/>
      <c r="B612" s="9"/>
    </row>
    <row r="613" spans="1:2" x14ac:dyDescent="0.2">
      <c r="A613" s="17"/>
      <c r="B613" s="9"/>
    </row>
    <row r="614" spans="1:2" x14ac:dyDescent="0.2">
      <c r="A614" s="17"/>
      <c r="B614" s="9"/>
    </row>
    <row r="615" spans="1:2" x14ac:dyDescent="0.2">
      <c r="A615" s="17"/>
      <c r="B615" s="9"/>
    </row>
    <row r="616" spans="1:2" x14ac:dyDescent="0.2">
      <c r="A616" s="17"/>
      <c r="B616" s="9"/>
    </row>
    <row r="617" spans="1:2" x14ac:dyDescent="0.2">
      <c r="A617" s="17"/>
      <c r="B617" s="9"/>
    </row>
    <row r="618" spans="1:2" x14ac:dyDescent="0.2">
      <c r="A618" s="17"/>
      <c r="B618" s="9"/>
    </row>
    <row r="619" spans="1:2" x14ac:dyDescent="0.2">
      <c r="A619" s="17"/>
      <c r="B619" s="9"/>
    </row>
    <row r="620" spans="1:2" x14ac:dyDescent="0.2">
      <c r="A620" s="17"/>
      <c r="B620" s="9"/>
    </row>
    <row r="621" spans="1:2" x14ac:dyDescent="0.2">
      <c r="A621" s="17"/>
      <c r="B621" s="9"/>
    </row>
    <row r="622" spans="1:2" x14ac:dyDescent="0.2">
      <c r="A622" s="17"/>
      <c r="B622" s="9"/>
    </row>
    <row r="623" spans="1:2" x14ac:dyDescent="0.2">
      <c r="A623" s="17"/>
      <c r="B623" s="9"/>
    </row>
    <row r="624" spans="1:2" x14ac:dyDescent="0.2">
      <c r="A624" s="17"/>
      <c r="B624" s="9"/>
    </row>
    <row r="625" spans="1:2" x14ac:dyDescent="0.2">
      <c r="A625" s="17"/>
      <c r="B625" s="9"/>
    </row>
    <row r="626" spans="1:2" x14ac:dyDescent="0.2">
      <c r="A626" s="17"/>
      <c r="B626" s="9"/>
    </row>
    <row r="627" spans="1:2" x14ac:dyDescent="0.2">
      <c r="A627" s="17"/>
      <c r="B627" s="9"/>
    </row>
    <row r="628" spans="1:2" x14ac:dyDescent="0.2">
      <c r="A628" s="17"/>
      <c r="B628" s="9"/>
    </row>
    <row r="629" spans="1:2" x14ac:dyDescent="0.2">
      <c r="A629" s="17"/>
      <c r="B629" s="9"/>
    </row>
    <row r="630" spans="1:2" x14ac:dyDescent="0.2">
      <c r="A630" s="17"/>
      <c r="B630" s="9"/>
    </row>
    <row r="631" spans="1:2" x14ac:dyDescent="0.2">
      <c r="A631" s="17"/>
      <c r="B631" s="9"/>
    </row>
    <row r="632" spans="1:2" x14ac:dyDescent="0.2">
      <c r="A632" s="17"/>
      <c r="B632" s="9"/>
    </row>
    <row r="633" spans="1:2" x14ac:dyDescent="0.2">
      <c r="A633" s="17"/>
      <c r="B633" s="9"/>
    </row>
    <row r="634" spans="1:2" x14ac:dyDescent="0.2">
      <c r="A634" s="17"/>
      <c r="B634" s="9"/>
    </row>
    <row r="635" spans="1:2" x14ac:dyDescent="0.2">
      <c r="A635" s="17"/>
      <c r="B635" s="9"/>
    </row>
    <row r="636" spans="1:2" x14ac:dyDescent="0.2">
      <c r="A636" s="17"/>
      <c r="B636" s="9"/>
    </row>
    <row r="637" spans="1:2" x14ac:dyDescent="0.2">
      <c r="A637" s="17"/>
      <c r="B637" s="9"/>
    </row>
    <row r="638" spans="1:2" x14ac:dyDescent="0.2">
      <c r="A638" s="17"/>
      <c r="B638" s="9"/>
    </row>
    <row r="639" spans="1:2" x14ac:dyDescent="0.2">
      <c r="A639" s="17"/>
      <c r="B639" s="9"/>
    </row>
    <row r="640" spans="1:2" x14ac:dyDescent="0.2">
      <c r="A640" s="17"/>
      <c r="B640" s="9"/>
    </row>
    <row r="641" spans="1:2" x14ac:dyDescent="0.2">
      <c r="A641" s="17"/>
      <c r="B641" s="9"/>
    </row>
    <row r="642" spans="1:2" x14ac:dyDescent="0.2">
      <c r="A642" s="17"/>
      <c r="B642" s="9"/>
    </row>
    <row r="643" spans="1:2" x14ac:dyDescent="0.2">
      <c r="A643" s="17"/>
      <c r="B643" s="9"/>
    </row>
    <row r="644" spans="1:2" x14ac:dyDescent="0.2">
      <c r="A644" s="17"/>
      <c r="B644" s="9"/>
    </row>
    <row r="645" spans="1:2" x14ac:dyDescent="0.2">
      <c r="A645" s="17"/>
      <c r="B645" s="9"/>
    </row>
    <row r="646" spans="1:2" x14ac:dyDescent="0.2">
      <c r="A646" s="17"/>
      <c r="B646" s="9"/>
    </row>
    <row r="647" spans="1:2" x14ac:dyDescent="0.2">
      <c r="A647" s="17"/>
      <c r="B647" s="9"/>
    </row>
    <row r="648" spans="1:2" x14ac:dyDescent="0.2">
      <c r="A648" s="17"/>
      <c r="B648" s="9"/>
    </row>
    <row r="649" spans="1:2" x14ac:dyDescent="0.2">
      <c r="A649" s="17"/>
      <c r="B649" s="9"/>
    </row>
    <row r="650" spans="1:2" x14ac:dyDescent="0.2">
      <c r="A650" s="17"/>
      <c r="B650" s="9"/>
    </row>
    <row r="651" spans="1:2" x14ac:dyDescent="0.2">
      <c r="A651" s="17"/>
      <c r="B651" s="9"/>
    </row>
    <row r="652" spans="1:2" x14ac:dyDescent="0.2">
      <c r="A652" s="17"/>
      <c r="B652" s="9"/>
    </row>
    <row r="653" spans="1:2" x14ac:dyDescent="0.2">
      <c r="A653" s="17"/>
      <c r="B653" s="9"/>
    </row>
    <row r="654" spans="1:2" x14ac:dyDescent="0.2">
      <c r="A654" s="17"/>
      <c r="B654" s="9"/>
    </row>
    <row r="655" spans="1:2" x14ac:dyDescent="0.2">
      <c r="A655" s="17"/>
      <c r="B655" s="9"/>
    </row>
    <row r="656" spans="1:2" x14ac:dyDescent="0.2">
      <c r="A656" s="17"/>
      <c r="B656" s="9"/>
    </row>
    <row r="657" spans="1:2" x14ac:dyDescent="0.2">
      <c r="A657" s="17"/>
      <c r="B657" s="9"/>
    </row>
    <row r="658" spans="1:2" x14ac:dyDescent="0.2">
      <c r="A658" s="17"/>
      <c r="B658" s="9"/>
    </row>
    <row r="659" spans="1:2" x14ac:dyDescent="0.2">
      <c r="A659" s="17"/>
      <c r="B659" s="9"/>
    </row>
    <row r="660" spans="1:2" x14ac:dyDescent="0.2">
      <c r="A660" s="17"/>
      <c r="B660" s="9"/>
    </row>
    <row r="661" spans="1:2" x14ac:dyDescent="0.2">
      <c r="A661" s="17"/>
      <c r="B661" s="9"/>
    </row>
    <row r="662" spans="1:2" x14ac:dyDescent="0.2">
      <c r="A662" s="17"/>
      <c r="B662" s="9"/>
    </row>
    <row r="663" spans="1:2" x14ac:dyDescent="0.2">
      <c r="A663" s="17"/>
      <c r="B663" s="9"/>
    </row>
    <row r="664" spans="1:2" x14ac:dyDescent="0.2">
      <c r="A664" s="17"/>
      <c r="B664" s="9"/>
    </row>
    <row r="665" spans="1:2" x14ac:dyDescent="0.2">
      <c r="A665" s="17"/>
      <c r="B665" s="9"/>
    </row>
    <row r="666" spans="1:2" x14ac:dyDescent="0.2">
      <c r="A666" s="17"/>
      <c r="B666" s="9"/>
    </row>
    <row r="667" spans="1:2" x14ac:dyDescent="0.2">
      <c r="A667" s="17"/>
      <c r="B667" s="9"/>
    </row>
    <row r="668" spans="1:2" x14ac:dyDescent="0.2">
      <c r="A668" s="17"/>
      <c r="B668" s="9"/>
    </row>
    <row r="669" spans="1:2" x14ac:dyDescent="0.2">
      <c r="A669" s="17"/>
      <c r="B669" s="9"/>
    </row>
    <row r="670" spans="1:2" x14ac:dyDescent="0.2">
      <c r="A670" s="17"/>
      <c r="B670" s="9"/>
    </row>
    <row r="671" spans="1:2" x14ac:dyDescent="0.2">
      <c r="A671" s="17"/>
      <c r="B671" s="9"/>
    </row>
    <row r="672" spans="1:2" x14ac:dyDescent="0.2">
      <c r="A672" s="17"/>
      <c r="B672" s="9"/>
    </row>
    <row r="673" spans="1:2" x14ac:dyDescent="0.2">
      <c r="A673" s="17"/>
      <c r="B673" s="9"/>
    </row>
    <row r="674" spans="1:2" x14ac:dyDescent="0.2">
      <c r="A674" s="17"/>
      <c r="B674" s="9"/>
    </row>
    <row r="675" spans="1:2" x14ac:dyDescent="0.2">
      <c r="A675" s="17"/>
      <c r="B675" s="9"/>
    </row>
    <row r="676" spans="1:2" x14ac:dyDescent="0.2">
      <c r="A676" s="17"/>
      <c r="B676" s="9"/>
    </row>
    <row r="677" spans="1:2" x14ac:dyDescent="0.2">
      <c r="A677" s="17"/>
      <c r="B677" s="9"/>
    </row>
    <row r="678" spans="1:2" x14ac:dyDescent="0.2">
      <c r="A678" s="17"/>
      <c r="B678" s="9"/>
    </row>
    <row r="679" spans="1:2" x14ac:dyDescent="0.2">
      <c r="A679" s="17"/>
      <c r="B679" s="9"/>
    </row>
    <row r="680" spans="1:2" x14ac:dyDescent="0.2">
      <c r="A680" s="17"/>
      <c r="B680" s="9"/>
    </row>
    <row r="681" spans="1:2" x14ac:dyDescent="0.2">
      <c r="A681" s="17"/>
      <c r="B681" s="9"/>
    </row>
    <row r="682" spans="1:2" x14ac:dyDescent="0.2">
      <c r="A682" s="17"/>
      <c r="B682" s="9"/>
    </row>
    <row r="683" spans="1:2" x14ac:dyDescent="0.2">
      <c r="A683" s="17"/>
      <c r="B683" s="9"/>
    </row>
    <row r="684" spans="1:2" x14ac:dyDescent="0.2">
      <c r="A684" s="17"/>
      <c r="B684" s="9"/>
    </row>
    <row r="685" spans="1:2" x14ac:dyDescent="0.2">
      <c r="A685" s="17"/>
      <c r="B685" s="9"/>
    </row>
    <row r="686" spans="1:2" x14ac:dyDescent="0.2">
      <c r="A686" s="17"/>
      <c r="B686" s="9"/>
    </row>
    <row r="687" spans="1:2" x14ac:dyDescent="0.2">
      <c r="A687" s="17"/>
      <c r="B687" s="9"/>
    </row>
    <row r="688" spans="1:2" x14ac:dyDescent="0.2">
      <c r="A688" s="17"/>
      <c r="B688" s="9"/>
    </row>
    <row r="689" spans="1:2" x14ac:dyDescent="0.2">
      <c r="A689" s="17"/>
      <c r="B689" s="9"/>
    </row>
    <row r="690" spans="1:2" x14ac:dyDescent="0.2">
      <c r="A690" s="17"/>
      <c r="B690" s="9"/>
    </row>
    <row r="691" spans="1:2" x14ac:dyDescent="0.2">
      <c r="A691" s="17"/>
      <c r="B691" s="9"/>
    </row>
    <row r="692" spans="1:2" x14ac:dyDescent="0.2">
      <c r="A692" s="17"/>
      <c r="B692" s="9"/>
    </row>
    <row r="693" spans="1:2" x14ac:dyDescent="0.2">
      <c r="A693" s="17"/>
      <c r="B693" s="9"/>
    </row>
    <row r="694" spans="1:2" x14ac:dyDescent="0.2">
      <c r="A694" s="17"/>
      <c r="B694" s="9"/>
    </row>
    <row r="695" spans="1:2" x14ac:dyDescent="0.2">
      <c r="A695" s="17"/>
      <c r="B695" s="9"/>
    </row>
    <row r="696" spans="1:2" x14ac:dyDescent="0.2">
      <c r="A696" s="17"/>
      <c r="B696" s="9"/>
    </row>
    <row r="697" spans="1:2" x14ac:dyDescent="0.2">
      <c r="A697" s="17"/>
      <c r="B697" s="9"/>
    </row>
    <row r="698" spans="1:2" x14ac:dyDescent="0.2">
      <c r="A698" s="17"/>
      <c r="B698" s="9"/>
    </row>
    <row r="699" spans="1:2" x14ac:dyDescent="0.2">
      <c r="A699" s="17"/>
      <c r="B699" s="9"/>
    </row>
    <row r="700" spans="1:2" x14ac:dyDescent="0.2">
      <c r="A700" s="17"/>
      <c r="B700" s="9"/>
    </row>
    <row r="701" spans="1:2" x14ac:dyDescent="0.2">
      <c r="A701" s="17"/>
      <c r="B701" s="9"/>
    </row>
    <row r="702" spans="1:2" x14ac:dyDescent="0.2">
      <c r="A702" s="17"/>
      <c r="B702" s="9"/>
    </row>
    <row r="703" spans="1:2" x14ac:dyDescent="0.2">
      <c r="A703" s="17"/>
      <c r="B703" s="9"/>
    </row>
    <row r="704" spans="1:2" x14ac:dyDescent="0.2">
      <c r="A704" s="17"/>
      <c r="B704" s="9"/>
    </row>
    <row r="705" spans="1:2" x14ac:dyDescent="0.2">
      <c r="A705" s="17"/>
      <c r="B705" s="9"/>
    </row>
    <row r="706" spans="1:2" x14ac:dyDescent="0.2">
      <c r="A706" s="17"/>
      <c r="B706" s="9"/>
    </row>
    <row r="707" spans="1:2" x14ac:dyDescent="0.2">
      <c r="A707" s="17"/>
      <c r="B707" s="9"/>
    </row>
    <row r="708" spans="1:2" x14ac:dyDescent="0.2">
      <c r="A708" s="17"/>
      <c r="B708" s="9"/>
    </row>
    <row r="709" spans="1:2" x14ac:dyDescent="0.2">
      <c r="A709" s="17"/>
      <c r="B709" s="9"/>
    </row>
    <row r="710" spans="1:2" x14ac:dyDescent="0.2">
      <c r="A710" s="17"/>
      <c r="B710" s="9"/>
    </row>
    <row r="711" spans="1:2" x14ac:dyDescent="0.2">
      <c r="A711" s="17"/>
      <c r="B711" s="9"/>
    </row>
    <row r="712" spans="1:2" x14ac:dyDescent="0.2">
      <c r="A712" s="17"/>
      <c r="B712" s="9"/>
    </row>
    <row r="713" spans="1:2" x14ac:dyDescent="0.2">
      <c r="A713" s="17"/>
      <c r="B713" s="9"/>
    </row>
    <row r="714" spans="1:2" x14ac:dyDescent="0.2">
      <c r="A714" s="17"/>
      <c r="B714" s="9"/>
    </row>
    <row r="715" spans="1:2" x14ac:dyDescent="0.2">
      <c r="A715" s="17"/>
      <c r="B715" s="9"/>
    </row>
    <row r="716" spans="1:2" x14ac:dyDescent="0.2">
      <c r="A716" s="17"/>
      <c r="B716" s="9"/>
    </row>
    <row r="717" spans="1:2" x14ac:dyDescent="0.2">
      <c r="A717" s="17"/>
      <c r="B717" s="9"/>
    </row>
    <row r="718" spans="1:2" x14ac:dyDescent="0.2">
      <c r="A718" s="17"/>
      <c r="B718" s="9"/>
    </row>
    <row r="719" spans="1:2" x14ac:dyDescent="0.2">
      <c r="A719" s="17"/>
      <c r="B719" s="9"/>
    </row>
    <row r="720" spans="1:2" x14ac:dyDescent="0.2">
      <c r="A720" s="17"/>
      <c r="B720" s="9"/>
    </row>
    <row r="721" spans="1:2" x14ac:dyDescent="0.2">
      <c r="A721" s="17"/>
      <c r="B721" s="9"/>
    </row>
    <row r="722" spans="1:2" x14ac:dyDescent="0.2">
      <c r="A722" s="17"/>
      <c r="B722" s="9"/>
    </row>
    <row r="723" spans="1:2" x14ac:dyDescent="0.2">
      <c r="A723" s="17"/>
      <c r="B723" s="9"/>
    </row>
    <row r="724" spans="1:2" x14ac:dyDescent="0.2">
      <c r="A724" s="17"/>
      <c r="B724" s="9"/>
    </row>
    <row r="725" spans="1:2" x14ac:dyDescent="0.2">
      <c r="A725" s="17"/>
      <c r="B725" s="9"/>
    </row>
    <row r="726" spans="1:2" x14ac:dyDescent="0.2">
      <c r="A726" s="17"/>
      <c r="B726" s="9"/>
    </row>
    <row r="727" spans="1:2" x14ac:dyDescent="0.2">
      <c r="A727" s="17"/>
      <c r="B727" s="9"/>
    </row>
    <row r="728" spans="1:2" x14ac:dyDescent="0.2">
      <c r="A728" s="17"/>
      <c r="B728" s="9"/>
    </row>
    <row r="729" spans="1:2" x14ac:dyDescent="0.2">
      <c r="A729" s="17"/>
      <c r="B729" s="9"/>
    </row>
    <row r="730" spans="1:2" x14ac:dyDescent="0.2">
      <c r="A730" s="17"/>
      <c r="B730" s="9"/>
    </row>
    <row r="731" spans="1:2" x14ac:dyDescent="0.2">
      <c r="A731" s="17"/>
      <c r="B731" s="9"/>
    </row>
    <row r="732" spans="1:2" x14ac:dyDescent="0.2">
      <c r="A732" s="17"/>
      <c r="B732" s="9"/>
    </row>
    <row r="733" spans="1:2" x14ac:dyDescent="0.2">
      <c r="A733" s="17"/>
      <c r="B733" s="9"/>
    </row>
    <row r="734" spans="1:2" x14ac:dyDescent="0.2">
      <c r="A734" s="17"/>
      <c r="B734" s="9"/>
    </row>
    <row r="735" spans="1:2" x14ac:dyDescent="0.2">
      <c r="A735" s="17"/>
      <c r="B735" s="9"/>
    </row>
    <row r="736" spans="1:2" x14ac:dyDescent="0.2">
      <c r="A736" s="17"/>
      <c r="B736" s="9"/>
    </row>
    <row r="737" spans="1:2" x14ac:dyDescent="0.2">
      <c r="A737" s="17"/>
      <c r="B737" s="9"/>
    </row>
    <row r="738" spans="1:2" x14ac:dyDescent="0.2">
      <c r="A738" s="17"/>
      <c r="B738" s="9"/>
    </row>
    <row r="739" spans="1:2" x14ac:dyDescent="0.2">
      <c r="A739" s="17"/>
      <c r="B739" s="9"/>
    </row>
    <row r="740" spans="1:2" x14ac:dyDescent="0.2">
      <c r="A740" s="17"/>
      <c r="B740" s="9"/>
    </row>
    <row r="741" spans="1:2" x14ac:dyDescent="0.2">
      <c r="A741" s="17"/>
      <c r="B741" s="9"/>
    </row>
    <row r="742" spans="1:2" x14ac:dyDescent="0.2">
      <c r="A742" s="17"/>
      <c r="B742" s="9"/>
    </row>
    <row r="743" spans="1:2" x14ac:dyDescent="0.2">
      <c r="A743" s="17"/>
      <c r="B743" s="9"/>
    </row>
    <row r="744" spans="1:2" x14ac:dyDescent="0.2">
      <c r="A744" s="17"/>
      <c r="B744" s="9"/>
    </row>
    <row r="745" spans="1:2" x14ac:dyDescent="0.2">
      <c r="A745" s="17"/>
      <c r="B745" s="9"/>
    </row>
    <row r="746" spans="1:2" x14ac:dyDescent="0.2">
      <c r="A746" s="17"/>
      <c r="B746" s="9"/>
    </row>
    <row r="747" spans="1:2" x14ac:dyDescent="0.2">
      <c r="A747" s="17"/>
      <c r="B747" s="9"/>
    </row>
    <row r="748" spans="1:2" x14ac:dyDescent="0.2">
      <c r="A748" s="17"/>
      <c r="B748" s="9"/>
    </row>
    <row r="749" spans="1:2" x14ac:dyDescent="0.2">
      <c r="A749" s="17"/>
      <c r="B749" s="9"/>
    </row>
    <row r="750" spans="1:2" x14ac:dyDescent="0.2">
      <c r="A750" s="17"/>
      <c r="B750" s="9"/>
    </row>
    <row r="751" spans="1:2" x14ac:dyDescent="0.2">
      <c r="A751" s="17"/>
      <c r="B751" s="9"/>
    </row>
    <row r="752" spans="1:2" x14ac:dyDescent="0.2">
      <c r="A752" s="17"/>
      <c r="B752" s="9"/>
    </row>
    <row r="753" spans="1:2" x14ac:dyDescent="0.2">
      <c r="A753" s="17"/>
      <c r="B753" s="9"/>
    </row>
    <row r="754" spans="1:2" x14ac:dyDescent="0.2">
      <c r="A754" s="17"/>
      <c r="B754" s="9"/>
    </row>
    <row r="755" spans="1:2" x14ac:dyDescent="0.2">
      <c r="A755" s="17"/>
      <c r="B755" s="9"/>
    </row>
    <row r="756" spans="1:2" x14ac:dyDescent="0.2">
      <c r="A756" s="17"/>
      <c r="B756" s="9"/>
    </row>
    <row r="757" spans="1:2" x14ac:dyDescent="0.2">
      <c r="A757" s="17"/>
      <c r="B757" s="9"/>
    </row>
    <row r="758" spans="1:2" x14ac:dyDescent="0.2">
      <c r="A758" s="17"/>
      <c r="B758" s="9"/>
    </row>
    <row r="759" spans="1:2" x14ac:dyDescent="0.2">
      <c r="A759" s="17"/>
      <c r="B759" s="9"/>
    </row>
    <row r="760" spans="1:2" x14ac:dyDescent="0.2">
      <c r="A760" s="17"/>
      <c r="B760" s="9"/>
    </row>
    <row r="761" spans="1:2" x14ac:dyDescent="0.2">
      <c r="A761" s="17"/>
      <c r="B761" s="9"/>
    </row>
    <row r="762" spans="1:2" x14ac:dyDescent="0.2">
      <c r="A762" s="17"/>
      <c r="B762" s="9"/>
    </row>
    <row r="763" spans="1:2" x14ac:dyDescent="0.2">
      <c r="A763" s="17"/>
      <c r="B763" s="9"/>
    </row>
    <row r="764" spans="1:2" x14ac:dyDescent="0.2">
      <c r="A764" s="17"/>
      <c r="B764" s="9"/>
    </row>
    <row r="765" spans="1:2" x14ac:dyDescent="0.2">
      <c r="A765" s="17"/>
      <c r="B765" s="9"/>
    </row>
    <row r="766" spans="1:2" x14ac:dyDescent="0.2">
      <c r="A766" s="17"/>
      <c r="B766" s="9"/>
    </row>
    <row r="767" spans="1:2" x14ac:dyDescent="0.2">
      <c r="A767" s="17"/>
      <c r="B767" s="9"/>
    </row>
    <row r="768" spans="1:2" x14ac:dyDescent="0.2">
      <c r="A768" s="17"/>
      <c r="B768" s="9"/>
    </row>
    <row r="769" spans="1:2" x14ac:dyDescent="0.2">
      <c r="A769" s="17"/>
      <c r="B769" s="9"/>
    </row>
    <row r="770" spans="1:2" x14ac:dyDescent="0.2">
      <c r="A770" s="17"/>
      <c r="B770" s="9"/>
    </row>
    <row r="771" spans="1:2" x14ac:dyDescent="0.2">
      <c r="A771" s="17"/>
      <c r="B771" s="9"/>
    </row>
    <row r="772" spans="1:2" x14ac:dyDescent="0.2">
      <c r="A772" s="17"/>
      <c r="B772" s="9"/>
    </row>
    <row r="773" spans="1:2" x14ac:dyDescent="0.2">
      <c r="A773" s="17"/>
      <c r="B773" s="9"/>
    </row>
    <row r="774" spans="1:2" x14ac:dyDescent="0.2">
      <c r="A774" s="17"/>
      <c r="B774" s="9"/>
    </row>
    <row r="775" spans="1:2" x14ac:dyDescent="0.2">
      <c r="A775" s="17"/>
      <c r="B775" s="9"/>
    </row>
    <row r="776" spans="1:2" x14ac:dyDescent="0.2">
      <c r="A776" s="17"/>
      <c r="B776" s="9"/>
    </row>
    <row r="777" spans="1:2" x14ac:dyDescent="0.2">
      <c r="A777" s="17"/>
      <c r="B777" s="9"/>
    </row>
    <row r="778" spans="1:2" x14ac:dyDescent="0.2">
      <c r="A778" s="17"/>
      <c r="B778" s="9"/>
    </row>
    <row r="779" spans="1:2" x14ac:dyDescent="0.2">
      <c r="A779" s="17"/>
      <c r="B779" s="9"/>
    </row>
    <row r="780" spans="1:2" x14ac:dyDescent="0.2">
      <c r="A780" s="17"/>
      <c r="B780" s="9"/>
    </row>
    <row r="781" spans="1:2" x14ac:dyDescent="0.2">
      <c r="A781" s="17"/>
      <c r="B781" s="9"/>
    </row>
    <row r="782" spans="1:2" x14ac:dyDescent="0.2">
      <c r="A782" s="17"/>
      <c r="B782" s="9"/>
    </row>
    <row r="783" spans="1:2" x14ac:dyDescent="0.2">
      <c r="A783" s="17"/>
      <c r="B783" s="9"/>
    </row>
    <row r="784" spans="1:2" x14ac:dyDescent="0.2">
      <c r="A784" s="17"/>
      <c r="B784" s="9"/>
    </row>
    <row r="785" spans="1:2" x14ac:dyDescent="0.2">
      <c r="A785" s="17"/>
      <c r="B785" s="9"/>
    </row>
    <row r="786" spans="1:2" x14ac:dyDescent="0.2">
      <c r="A786" s="17"/>
      <c r="B786" s="9"/>
    </row>
    <row r="787" spans="1:2" x14ac:dyDescent="0.2">
      <c r="A787" s="17"/>
      <c r="B787" s="9"/>
    </row>
    <row r="788" spans="1:2" x14ac:dyDescent="0.2">
      <c r="A788" s="17"/>
      <c r="B788" s="9"/>
    </row>
    <row r="789" spans="1:2" x14ac:dyDescent="0.2">
      <c r="A789" s="17"/>
      <c r="B789" s="9"/>
    </row>
    <row r="790" spans="1:2" x14ac:dyDescent="0.2">
      <c r="A790" s="17"/>
      <c r="B790" s="9"/>
    </row>
    <row r="791" spans="1:2" x14ac:dyDescent="0.2">
      <c r="A791" s="17"/>
      <c r="B791" s="9"/>
    </row>
    <row r="792" spans="1:2" x14ac:dyDescent="0.2">
      <c r="A792" s="17"/>
      <c r="B792" s="9"/>
    </row>
    <row r="793" spans="1:2" x14ac:dyDescent="0.2">
      <c r="A793" s="17"/>
      <c r="B793" s="9"/>
    </row>
    <row r="794" spans="1:2" x14ac:dyDescent="0.2">
      <c r="A794" s="17"/>
      <c r="B794" s="9"/>
    </row>
    <row r="795" spans="1:2" x14ac:dyDescent="0.2">
      <c r="A795" s="17"/>
      <c r="B795" s="9"/>
    </row>
    <row r="796" spans="1:2" x14ac:dyDescent="0.2">
      <c r="A796" s="17"/>
      <c r="B796" s="9"/>
    </row>
    <row r="797" spans="1:2" x14ac:dyDescent="0.2">
      <c r="A797" s="17"/>
      <c r="B797" s="9"/>
    </row>
    <row r="798" spans="1:2" x14ac:dyDescent="0.2">
      <c r="A798" s="17"/>
      <c r="B798" s="9"/>
    </row>
    <row r="799" spans="1:2" x14ac:dyDescent="0.2">
      <c r="A799" s="17"/>
      <c r="B799" s="9"/>
    </row>
    <row r="800" spans="1:2" x14ac:dyDescent="0.2">
      <c r="A800" s="17"/>
      <c r="B800" s="9"/>
    </row>
    <row r="801" spans="1:2" x14ac:dyDescent="0.2">
      <c r="A801" s="17"/>
      <c r="B801" s="9"/>
    </row>
    <row r="802" spans="1:2" x14ac:dyDescent="0.2">
      <c r="A802" s="17"/>
      <c r="B802" s="9"/>
    </row>
    <row r="803" spans="1:2" x14ac:dyDescent="0.2">
      <c r="A803" s="17"/>
      <c r="B803" s="9"/>
    </row>
    <row r="804" spans="1:2" x14ac:dyDescent="0.2">
      <c r="A804" s="17"/>
      <c r="B804" s="9"/>
    </row>
    <row r="805" spans="1:2" x14ac:dyDescent="0.2">
      <c r="A805" s="17"/>
      <c r="B805" s="9"/>
    </row>
    <row r="806" spans="1:2" x14ac:dyDescent="0.2">
      <c r="A806" s="17"/>
      <c r="B806" s="9"/>
    </row>
    <row r="807" spans="1:2" x14ac:dyDescent="0.2">
      <c r="A807" s="17"/>
      <c r="B807" s="9"/>
    </row>
    <row r="808" spans="1:2" x14ac:dyDescent="0.2">
      <c r="A808" s="17"/>
      <c r="B808" s="9"/>
    </row>
    <row r="809" spans="1:2" x14ac:dyDescent="0.2">
      <c r="A809" s="17"/>
      <c r="B809" s="9"/>
    </row>
    <row r="810" spans="1:2" x14ac:dyDescent="0.2">
      <c r="A810" s="17"/>
      <c r="B810" s="9"/>
    </row>
    <row r="811" spans="1:2" x14ac:dyDescent="0.2">
      <c r="A811" s="17"/>
      <c r="B811" s="9"/>
    </row>
    <row r="812" spans="1:2" x14ac:dyDescent="0.2">
      <c r="A812" s="17"/>
      <c r="B812" s="9"/>
    </row>
    <row r="813" spans="1:2" x14ac:dyDescent="0.2">
      <c r="A813" s="17"/>
      <c r="B813" s="9"/>
    </row>
    <row r="814" spans="1:2" x14ac:dyDescent="0.2">
      <c r="A814" s="17"/>
      <c r="B814" s="9"/>
    </row>
    <row r="815" spans="1:2" x14ac:dyDescent="0.2">
      <c r="A815" s="17"/>
      <c r="B815" s="9"/>
    </row>
    <row r="816" spans="1:2" x14ac:dyDescent="0.2">
      <c r="A816" s="17"/>
      <c r="B816" s="9"/>
    </row>
    <row r="817" spans="1:2" x14ac:dyDescent="0.2">
      <c r="A817" s="17"/>
      <c r="B817" s="9"/>
    </row>
    <row r="818" spans="1:2" x14ac:dyDescent="0.2">
      <c r="A818" s="17"/>
      <c r="B818" s="9"/>
    </row>
    <row r="819" spans="1:2" x14ac:dyDescent="0.2">
      <c r="A819" s="17"/>
      <c r="B819" s="9"/>
    </row>
    <row r="820" spans="1:2" x14ac:dyDescent="0.2">
      <c r="A820" s="17"/>
      <c r="B820" s="9"/>
    </row>
    <row r="821" spans="1:2" x14ac:dyDescent="0.2">
      <c r="A821" s="17"/>
      <c r="B821" s="9"/>
    </row>
    <row r="822" spans="1:2" x14ac:dyDescent="0.2">
      <c r="A822" s="17"/>
      <c r="B822" s="9"/>
    </row>
    <row r="823" spans="1:2" x14ac:dyDescent="0.2">
      <c r="A823" s="17"/>
      <c r="B823" s="9"/>
    </row>
    <row r="824" spans="1:2" x14ac:dyDescent="0.2">
      <c r="A824" s="17"/>
      <c r="B824" s="9"/>
    </row>
    <row r="825" spans="1:2" x14ac:dyDescent="0.2">
      <c r="A825" s="17"/>
      <c r="B825" s="9"/>
    </row>
    <row r="826" spans="1:2" x14ac:dyDescent="0.2">
      <c r="A826" s="17"/>
      <c r="B826" s="9"/>
    </row>
    <row r="827" spans="1:2" x14ac:dyDescent="0.2">
      <c r="A827" s="17"/>
      <c r="B827" s="9"/>
    </row>
    <row r="828" spans="1:2" x14ac:dyDescent="0.2">
      <c r="A828" s="17"/>
      <c r="B828" s="9"/>
    </row>
    <row r="829" spans="1:2" x14ac:dyDescent="0.2">
      <c r="A829" s="17"/>
      <c r="B829" s="9"/>
    </row>
    <row r="830" spans="1:2" x14ac:dyDescent="0.2">
      <c r="A830" s="17"/>
      <c r="B830" s="9"/>
    </row>
    <row r="831" spans="1:2" x14ac:dyDescent="0.2">
      <c r="A831" s="17"/>
      <c r="B831" s="9"/>
    </row>
    <row r="832" spans="1:2" x14ac:dyDescent="0.2">
      <c r="A832" s="17"/>
      <c r="B832" s="9"/>
    </row>
    <row r="833" spans="1:2" x14ac:dyDescent="0.2">
      <c r="A833" s="17"/>
      <c r="B833" s="9"/>
    </row>
    <row r="834" spans="1:2" x14ac:dyDescent="0.2">
      <c r="A834" s="17"/>
      <c r="B834" s="9"/>
    </row>
    <row r="835" spans="1:2" x14ac:dyDescent="0.2">
      <c r="A835" s="17"/>
      <c r="B835" s="9"/>
    </row>
    <row r="836" spans="1:2" x14ac:dyDescent="0.2">
      <c r="A836" s="17"/>
      <c r="B836" s="9"/>
    </row>
    <row r="837" spans="1:2" x14ac:dyDescent="0.2">
      <c r="A837" s="17"/>
      <c r="B837" s="9"/>
    </row>
    <row r="838" spans="1:2" x14ac:dyDescent="0.2">
      <c r="A838" s="17"/>
      <c r="B838" s="9"/>
    </row>
    <row r="839" spans="1:2" x14ac:dyDescent="0.2">
      <c r="A839" s="17"/>
      <c r="B839" s="9"/>
    </row>
    <row r="840" spans="1:2" x14ac:dyDescent="0.2">
      <c r="A840" s="17"/>
      <c r="B840" s="9"/>
    </row>
    <row r="841" spans="1:2" x14ac:dyDescent="0.2">
      <c r="A841" s="17"/>
      <c r="B841" s="9"/>
    </row>
    <row r="842" spans="1:2" x14ac:dyDescent="0.2">
      <c r="A842" s="17"/>
      <c r="B842" s="9"/>
    </row>
    <row r="843" spans="1:2" x14ac:dyDescent="0.2">
      <c r="A843" s="17"/>
      <c r="B843" s="9"/>
    </row>
    <row r="844" spans="1:2" x14ac:dyDescent="0.2">
      <c r="A844" s="17"/>
      <c r="B844" s="9"/>
    </row>
    <row r="845" spans="1:2" x14ac:dyDescent="0.2">
      <c r="A845" s="17"/>
      <c r="B845" s="9"/>
    </row>
    <row r="846" spans="1:2" x14ac:dyDescent="0.2">
      <c r="A846" s="17"/>
      <c r="B846" s="9"/>
    </row>
    <row r="847" spans="1:2" x14ac:dyDescent="0.2">
      <c r="A847" s="17"/>
      <c r="B847" s="9"/>
    </row>
    <row r="848" spans="1:2" x14ac:dyDescent="0.2">
      <c r="A848" s="17"/>
      <c r="B848" s="9"/>
    </row>
    <row r="849" spans="1:2" x14ac:dyDescent="0.2">
      <c r="A849" s="17"/>
      <c r="B849" s="9"/>
    </row>
    <row r="850" spans="1:2" x14ac:dyDescent="0.2">
      <c r="A850" s="17"/>
      <c r="B850" s="9"/>
    </row>
    <row r="851" spans="1:2" x14ac:dyDescent="0.2">
      <c r="A851" s="17"/>
      <c r="B851" s="9"/>
    </row>
    <row r="852" spans="1:2" x14ac:dyDescent="0.2">
      <c r="A852" s="17"/>
      <c r="B852" s="9"/>
    </row>
    <row r="853" spans="1:2" x14ac:dyDescent="0.2">
      <c r="A853" s="17"/>
      <c r="B853" s="9"/>
    </row>
    <row r="854" spans="1:2" x14ac:dyDescent="0.2">
      <c r="A854" s="17"/>
      <c r="B854" s="9"/>
    </row>
    <row r="855" spans="1:2" x14ac:dyDescent="0.2">
      <c r="A855" s="17"/>
      <c r="B855" s="9"/>
    </row>
    <row r="856" spans="1:2" x14ac:dyDescent="0.2">
      <c r="A856" s="17"/>
      <c r="B856" s="9"/>
    </row>
    <row r="857" spans="1:2" x14ac:dyDescent="0.2">
      <c r="A857" s="17"/>
      <c r="B857" s="9"/>
    </row>
    <row r="858" spans="1:2" x14ac:dyDescent="0.2">
      <c r="A858" s="17"/>
      <c r="B858" s="9"/>
    </row>
    <row r="859" spans="1:2" x14ac:dyDescent="0.2">
      <c r="A859" s="17"/>
      <c r="B859" s="9"/>
    </row>
    <row r="860" spans="1:2" x14ac:dyDescent="0.2">
      <c r="A860" s="17"/>
      <c r="B860" s="9"/>
    </row>
    <row r="861" spans="1:2" x14ac:dyDescent="0.2">
      <c r="A861" s="17"/>
      <c r="B861" s="9"/>
    </row>
    <row r="862" spans="1:2" x14ac:dyDescent="0.2">
      <c r="A862" s="17"/>
      <c r="B862" s="9"/>
    </row>
    <row r="863" spans="1:2" x14ac:dyDescent="0.2">
      <c r="A863" s="17"/>
      <c r="B863" s="9"/>
    </row>
    <row r="864" spans="1:2" x14ac:dyDescent="0.2">
      <c r="A864" s="17"/>
      <c r="B864" s="9"/>
    </row>
    <row r="865" spans="1:2" x14ac:dyDescent="0.2">
      <c r="A865" s="17"/>
      <c r="B865" s="9"/>
    </row>
    <row r="866" spans="1:2" x14ac:dyDescent="0.2">
      <c r="A866" s="17"/>
      <c r="B866" s="9"/>
    </row>
    <row r="867" spans="1:2" x14ac:dyDescent="0.2">
      <c r="A867" s="17"/>
      <c r="B867" s="9"/>
    </row>
    <row r="868" spans="1:2" x14ac:dyDescent="0.2">
      <c r="A868" s="17"/>
      <c r="B868" s="9"/>
    </row>
    <row r="869" spans="1:2" x14ac:dyDescent="0.2">
      <c r="A869" s="17"/>
      <c r="B869" s="9"/>
    </row>
    <row r="870" spans="1:2" x14ac:dyDescent="0.2">
      <c r="A870" s="17"/>
      <c r="B870" s="9"/>
    </row>
    <row r="871" spans="1:2" x14ac:dyDescent="0.2">
      <c r="A871" s="17"/>
      <c r="B871" s="9"/>
    </row>
    <row r="872" spans="1:2" x14ac:dyDescent="0.2">
      <c r="A872" s="17"/>
      <c r="B872" s="9"/>
    </row>
    <row r="873" spans="1:2" x14ac:dyDescent="0.2">
      <c r="A873" s="17"/>
      <c r="B873" s="9"/>
    </row>
    <row r="874" spans="1:2" x14ac:dyDescent="0.2">
      <c r="A874" s="17"/>
      <c r="B874" s="9"/>
    </row>
    <row r="875" spans="1:2" x14ac:dyDescent="0.2">
      <c r="A875" s="17"/>
      <c r="B875" s="9"/>
    </row>
    <row r="876" spans="1:2" x14ac:dyDescent="0.2">
      <c r="A876" s="17"/>
      <c r="B876" s="9"/>
    </row>
    <row r="877" spans="1:2" x14ac:dyDescent="0.2">
      <c r="A877" s="17"/>
      <c r="B877" s="9"/>
    </row>
    <row r="878" spans="1:2" x14ac:dyDescent="0.2">
      <c r="A878" s="17"/>
      <c r="B878" s="9"/>
    </row>
    <row r="879" spans="1:2" x14ac:dyDescent="0.2">
      <c r="A879" s="17"/>
      <c r="B879" s="9"/>
    </row>
    <row r="880" spans="1:2" x14ac:dyDescent="0.2">
      <c r="A880" s="17"/>
      <c r="B880" s="9"/>
    </row>
    <row r="881" spans="1:2" x14ac:dyDescent="0.2">
      <c r="A881" s="17"/>
      <c r="B881" s="9"/>
    </row>
    <row r="882" spans="1:2" x14ac:dyDescent="0.2">
      <c r="A882" s="17"/>
      <c r="B882" s="9"/>
    </row>
    <row r="883" spans="1:2" x14ac:dyDescent="0.2">
      <c r="A883" s="17"/>
      <c r="B883" s="9"/>
    </row>
    <row r="884" spans="1:2" x14ac:dyDescent="0.2">
      <c r="A884" s="17"/>
      <c r="B884" s="9"/>
    </row>
    <row r="885" spans="1:2" x14ac:dyDescent="0.2">
      <c r="A885" s="17"/>
      <c r="B885" s="9"/>
    </row>
    <row r="886" spans="1:2" x14ac:dyDescent="0.2">
      <c r="A886" s="17"/>
      <c r="B886" s="9"/>
    </row>
    <row r="887" spans="1:2" x14ac:dyDescent="0.2">
      <c r="A887" s="17"/>
      <c r="B887" s="9"/>
    </row>
    <row r="888" spans="1:2" x14ac:dyDescent="0.2">
      <c r="A888" s="17"/>
      <c r="B888" s="9"/>
    </row>
    <row r="889" spans="1:2" x14ac:dyDescent="0.2">
      <c r="A889" s="17"/>
      <c r="B889" s="9"/>
    </row>
    <row r="890" spans="1:2" x14ac:dyDescent="0.2">
      <c r="A890" s="17"/>
      <c r="B890" s="9"/>
    </row>
    <row r="891" spans="1:2" x14ac:dyDescent="0.2">
      <c r="A891" s="17"/>
      <c r="B891" s="9"/>
    </row>
    <row r="892" spans="1:2" x14ac:dyDescent="0.2">
      <c r="A892" s="17"/>
      <c r="B892" s="9"/>
    </row>
    <row r="893" spans="1:2" x14ac:dyDescent="0.2">
      <c r="A893" s="17"/>
      <c r="B893" s="9"/>
    </row>
    <row r="894" spans="1:2" x14ac:dyDescent="0.2">
      <c r="A894" s="17"/>
      <c r="B894" s="9"/>
    </row>
    <row r="895" spans="1:2" x14ac:dyDescent="0.2">
      <c r="A895" s="17"/>
      <c r="B895" s="9"/>
    </row>
    <row r="896" spans="1:2" x14ac:dyDescent="0.2">
      <c r="A896" s="17"/>
      <c r="B896" s="9"/>
    </row>
    <row r="897" spans="1:2" x14ac:dyDescent="0.2">
      <c r="A897" s="17"/>
      <c r="B897" s="9"/>
    </row>
    <row r="898" spans="1:2" x14ac:dyDescent="0.2">
      <c r="A898" s="17"/>
      <c r="B898" s="9"/>
    </row>
    <row r="899" spans="1:2" x14ac:dyDescent="0.2">
      <c r="A899" s="17"/>
      <c r="B899" s="9"/>
    </row>
    <row r="900" spans="1:2" x14ac:dyDescent="0.2">
      <c r="A900" s="17"/>
      <c r="B900" s="9"/>
    </row>
    <row r="901" spans="1:2" x14ac:dyDescent="0.2">
      <c r="A901" s="17"/>
      <c r="B901" s="9"/>
    </row>
    <row r="902" spans="1:2" x14ac:dyDescent="0.2">
      <c r="A902" s="17"/>
      <c r="B902" s="9"/>
    </row>
    <row r="903" spans="1:2" x14ac:dyDescent="0.2">
      <c r="A903" s="17"/>
      <c r="B903" s="9"/>
    </row>
    <row r="904" spans="1:2" x14ac:dyDescent="0.2">
      <c r="A904" s="17"/>
      <c r="B904" s="9"/>
    </row>
    <row r="905" spans="1:2" x14ac:dyDescent="0.2">
      <c r="A905" s="17"/>
      <c r="B905" s="9"/>
    </row>
    <row r="906" spans="1:2" x14ac:dyDescent="0.2">
      <c r="A906" s="17"/>
      <c r="B906" s="9"/>
    </row>
    <row r="907" spans="1:2" x14ac:dyDescent="0.2">
      <c r="A907" s="17"/>
      <c r="B907" s="9"/>
    </row>
    <row r="908" spans="1:2" x14ac:dyDescent="0.2">
      <c r="A908" s="17"/>
      <c r="B908" s="9"/>
    </row>
    <row r="909" spans="1:2" x14ac:dyDescent="0.2">
      <c r="A909" s="17"/>
      <c r="B909" s="9"/>
    </row>
    <row r="910" spans="1:2" x14ac:dyDescent="0.2">
      <c r="A910" s="17"/>
      <c r="B910" s="9"/>
    </row>
    <row r="911" spans="1:2" x14ac:dyDescent="0.2">
      <c r="A911" s="17"/>
      <c r="B911" s="9"/>
    </row>
    <row r="912" spans="1:2" x14ac:dyDescent="0.2">
      <c r="A912" s="17"/>
      <c r="B912" s="9"/>
    </row>
    <row r="913" spans="1:2" x14ac:dyDescent="0.2">
      <c r="A913" s="17"/>
      <c r="B913" s="9"/>
    </row>
    <row r="914" spans="1:2" x14ac:dyDescent="0.2">
      <c r="A914" s="17"/>
      <c r="B914" s="9"/>
    </row>
    <row r="915" spans="1:2" x14ac:dyDescent="0.2">
      <c r="A915" s="17"/>
      <c r="B915" s="9"/>
    </row>
    <row r="916" spans="1:2" x14ac:dyDescent="0.2">
      <c r="A916" s="17"/>
      <c r="B916" s="9"/>
    </row>
    <row r="917" spans="1:2" x14ac:dyDescent="0.2">
      <c r="A917" s="17"/>
      <c r="B917" s="9"/>
    </row>
    <row r="918" spans="1:2" x14ac:dyDescent="0.2">
      <c r="A918" s="17"/>
      <c r="B918" s="9"/>
    </row>
    <row r="919" spans="1:2" x14ac:dyDescent="0.2">
      <c r="A919" s="17"/>
      <c r="B919" s="9"/>
    </row>
    <row r="920" spans="1:2" x14ac:dyDescent="0.2">
      <c r="A920" s="17"/>
      <c r="B920" s="9"/>
    </row>
    <row r="921" spans="1:2" x14ac:dyDescent="0.2">
      <c r="A921" s="17"/>
      <c r="B921" s="9"/>
    </row>
    <row r="922" spans="1:2" x14ac:dyDescent="0.2">
      <c r="A922" s="17"/>
      <c r="B922" s="9"/>
    </row>
    <row r="923" spans="1:2" x14ac:dyDescent="0.2">
      <c r="A923" s="17"/>
      <c r="B923" s="9"/>
    </row>
    <row r="924" spans="1:2" x14ac:dyDescent="0.2">
      <c r="A924" s="17"/>
      <c r="B924" s="9"/>
    </row>
    <row r="925" spans="1:2" x14ac:dyDescent="0.2">
      <c r="A925" s="17"/>
      <c r="B925" s="9"/>
    </row>
    <row r="926" spans="1:2" x14ac:dyDescent="0.2">
      <c r="A926" s="17"/>
      <c r="B926" s="9"/>
    </row>
    <row r="927" spans="1:2" x14ac:dyDescent="0.2">
      <c r="A927" s="17"/>
      <c r="B927" s="9"/>
    </row>
    <row r="928" spans="1:2" x14ac:dyDescent="0.2">
      <c r="A928" s="17"/>
      <c r="B928" s="9"/>
    </row>
    <row r="929" spans="1:2" x14ac:dyDescent="0.2">
      <c r="A929" s="17"/>
      <c r="B929" s="9"/>
    </row>
    <row r="930" spans="1:2" x14ac:dyDescent="0.2">
      <c r="A930" s="17"/>
      <c r="B930" s="9"/>
    </row>
    <row r="931" spans="1:2" x14ac:dyDescent="0.2">
      <c r="A931" s="17"/>
      <c r="B931" s="9"/>
    </row>
    <row r="932" spans="1:2" x14ac:dyDescent="0.2">
      <c r="A932" s="17"/>
      <c r="B932" s="9"/>
    </row>
    <row r="933" spans="1:2" x14ac:dyDescent="0.2">
      <c r="A933" s="17"/>
      <c r="B933" s="9"/>
    </row>
    <row r="934" spans="1:2" x14ac:dyDescent="0.2">
      <c r="A934" s="17"/>
      <c r="B934" s="9"/>
    </row>
    <row r="935" spans="1:2" x14ac:dyDescent="0.2">
      <c r="A935" s="17"/>
      <c r="B935" s="9"/>
    </row>
    <row r="936" spans="1:2" x14ac:dyDescent="0.2">
      <c r="A936" s="17"/>
      <c r="B936" s="9"/>
    </row>
    <row r="937" spans="1:2" x14ac:dyDescent="0.2">
      <c r="A937" s="17"/>
      <c r="B937" s="9"/>
    </row>
    <row r="938" spans="1:2" x14ac:dyDescent="0.2">
      <c r="A938" s="17"/>
      <c r="B938" s="9"/>
    </row>
    <row r="939" spans="1:2" x14ac:dyDescent="0.2">
      <c r="A939" s="17"/>
      <c r="B939" s="9"/>
    </row>
    <row r="940" spans="1:2" x14ac:dyDescent="0.2">
      <c r="A940" s="17"/>
      <c r="B940" s="9"/>
    </row>
    <row r="941" spans="1:2" x14ac:dyDescent="0.2">
      <c r="A941" s="17"/>
      <c r="B941" s="9"/>
    </row>
    <row r="942" spans="1:2" x14ac:dyDescent="0.2">
      <c r="A942" s="17"/>
      <c r="B942" s="9"/>
    </row>
    <row r="943" spans="1:2" x14ac:dyDescent="0.2">
      <c r="A943" s="17"/>
      <c r="B943" s="9"/>
    </row>
    <row r="944" spans="1:2" x14ac:dyDescent="0.2">
      <c r="A944" s="17"/>
      <c r="B944" s="9"/>
    </row>
    <row r="945" spans="1:2" x14ac:dyDescent="0.2">
      <c r="A945" s="17"/>
      <c r="B945" s="9"/>
    </row>
    <row r="946" spans="1:2" x14ac:dyDescent="0.2">
      <c r="A946" s="17"/>
      <c r="B946" s="9"/>
    </row>
    <row r="947" spans="1:2" x14ac:dyDescent="0.2">
      <c r="A947" s="17"/>
      <c r="B947" s="9"/>
    </row>
    <row r="948" spans="1:2" x14ac:dyDescent="0.2">
      <c r="A948" s="17"/>
      <c r="B948" s="9"/>
    </row>
    <row r="949" spans="1:2" x14ac:dyDescent="0.2">
      <c r="A949" s="17"/>
      <c r="B949" s="9"/>
    </row>
    <row r="950" spans="1:2" x14ac:dyDescent="0.2">
      <c r="A950" s="17"/>
      <c r="B950" s="9"/>
    </row>
    <row r="951" spans="1:2" x14ac:dyDescent="0.2">
      <c r="A951" s="17"/>
      <c r="B951" s="9"/>
    </row>
    <row r="952" spans="1:2" x14ac:dyDescent="0.2">
      <c r="A952" s="17"/>
      <c r="B952" s="9"/>
    </row>
    <row r="953" spans="1:2" x14ac:dyDescent="0.2">
      <c r="A953" s="17"/>
      <c r="B953" s="9"/>
    </row>
    <row r="954" spans="1:2" x14ac:dyDescent="0.2">
      <c r="A954" s="17"/>
      <c r="B954" s="9"/>
    </row>
    <row r="955" spans="1:2" x14ac:dyDescent="0.2">
      <c r="A955" s="17"/>
      <c r="B955" s="9"/>
    </row>
    <row r="956" spans="1:2" x14ac:dyDescent="0.2">
      <c r="A956" s="17"/>
      <c r="B956" s="9"/>
    </row>
    <row r="957" spans="1:2" x14ac:dyDescent="0.2">
      <c r="A957" s="17"/>
      <c r="B957" s="9"/>
    </row>
    <row r="958" spans="1:2" x14ac:dyDescent="0.2">
      <c r="A958" s="17"/>
      <c r="B958" s="9"/>
    </row>
    <row r="959" spans="1:2" x14ac:dyDescent="0.2">
      <c r="A959" s="17"/>
      <c r="B959" s="9"/>
    </row>
    <row r="960" spans="1:2" x14ac:dyDescent="0.2">
      <c r="A960" s="17"/>
      <c r="B960" s="9"/>
    </row>
    <row r="961" spans="1:2" x14ac:dyDescent="0.2">
      <c r="A961" s="17"/>
      <c r="B961" s="9"/>
    </row>
    <row r="962" spans="1:2" x14ac:dyDescent="0.2">
      <c r="A962" s="17"/>
      <c r="B962" s="9"/>
    </row>
    <row r="963" spans="1:2" x14ac:dyDescent="0.2">
      <c r="A963" s="17"/>
      <c r="B963" s="9"/>
    </row>
    <row r="964" spans="1:2" x14ac:dyDescent="0.2">
      <c r="A964" s="17"/>
      <c r="B964" s="9"/>
    </row>
    <row r="965" spans="1:2" x14ac:dyDescent="0.2">
      <c r="A965" s="17"/>
      <c r="B965" s="9"/>
    </row>
    <row r="966" spans="1:2" x14ac:dyDescent="0.2">
      <c r="A966" s="17"/>
      <c r="B966" s="9"/>
    </row>
    <row r="967" spans="1:2" x14ac:dyDescent="0.2">
      <c r="A967" s="17"/>
      <c r="B967" s="9"/>
    </row>
    <row r="968" spans="1:2" x14ac:dyDescent="0.2">
      <c r="A968" s="17"/>
      <c r="B968" s="9"/>
    </row>
    <row r="969" spans="1:2" x14ac:dyDescent="0.2">
      <c r="A969" s="17"/>
      <c r="B969" s="9"/>
    </row>
    <row r="970" spans="1:2" x14ac:dyDescent="0.2">
      <c r="A970" s="17"/>
      <c r="B970" s="9"/>
    </row>
    <row r="971" spans="1:2" x14ac:dyDescent="0.2">
      <c r="A971" s="17"/>
      <c r="B971" s="9"/>
    </row>
    <row r="972" spans="1:2" x14ac:dyDescent="0.2">
      <c r="A972" s="17"/>
      <c r="B972" s="9"/>
    </row>
    <row r="973" spans="1:2" x14ac:dyDescent="0.2">
      <c r="A973" s="17"/>
      <c r="B973" s="9"/>
    </row>
    <row r="974" spans="1:2" x14ac:dyDescent="0.2">
      <c r="A974" s="17"/>
      <c r="B974" s="9"/>
    </row>
    <row r="975" spans="1:2" x14ac:dyDescent="0.2">
      <c r="A975" s="17"/>
      <c r="B975" s="9"/>
    </row>
    <row r="976" spans="1:2" x14ac:dyDescent="0.2">
      <c r="A976" s="17"/>
      <c r="B976" s="9"/>
    </row>
    <row r="977" spans="1:2" x14ac:dyDescent="0.2">
      <c r="A977" s="17"/>
      <c r="B977" s="9"/>
    </row>
    <row r="978" spans="1:2" x14ac:dyDescent="0.2">
      <c r="A978" s="17"/>
      <c r="B978" s="9"/>
    </row>
    <row r="979" spans="1:2" x14ac:dyDescent="0.2">
      <c r="A979" s="17"/>
      <c r="B979" s="9"/>
    </row>
    <row r="980" spans="1:2" x14ac:dyDescent="0.2">
      <c r="A980" s="17"/>
      <c r="B980" s="9"/>
    </row>
    <row r="981" spans="1:2" x14ac:dyDescent="0.2">
      <c r="A981" s="17"/>
      <c r="B981" s="9"/>
    </row>
    <row r="982" spans="1:2" x14ac:dyDescent="0.2">
      <c r="A982" s="17"/>
      <c r="B982" s="9"/>
    </row>
    <row r="983" spans="1:2" x14ac:dyDescent="0.2">
      <c r="A983" s="17"/>
      <c r="B983" s="9"/>
    </row>
    <row r="984" spans="1:2" x14ac:dyDescent="0.2">
      <c r="A984" s="17"/>
      <c r="B984" s="9"/>
    </row>
    <row r="985" spans="1:2" x14ac:dyDescent="0.2">
      <c r="A985" s="17"/>
      <c r="B985" s="9"/>
    </row>
    <row r="986" spans="1:2" x14ac:dyDescent="0.2">
      <c r="A986" s="17"/>
      <c r="B986" s="9"/>
    </row>
    <row r="987" spans="1:2" x14ac:dyDescent="0.2">
      <c r="A987" s="17"/>
      <c r="B987" s="9"/>
    </row>
    <row r="988" spans="1:2" x14ac:dyDescent="0.2">
      <c r="A988" s="17"/>
      <c r="B988" s="9"/>
    </row>
    <row r="989" spans="1:2" x14ac:dyDescent="0.2">
      <c r="A989" s="17"/>
      <c r="B989" s="9"/>
    </row>
    <row r="990" spans="1:2" x14ac:dyDescent="0.2">
      <c r="A990" s="17"/>
      <c r="B990" s="9"/>
    </row>
    <row r="991" spans="1:2" x14ac:dyDescent="0.2">
      <c r="A991" s="17"/>
      <c r="B991" s="9"/>
    </row>
    <row r="992" spans="1:2" x14ac:dyDescent="0.2">
      <c r="A992" s="17"/>
      <c r="B992" s="9"/>
    </row>
    <row r="993" spans="1:2" x14ac:dyDescent="0.2">
      <c r="A993" s="17"/>
      <c r="B993" s="9"/>
    </row>
    <row r="994" spans="1:2" x14ac:dyDescent="0.2">
      <c r="A994" s="17"/>
      <c r="B994" s="9"/>
    </row>
    <row r="995" spans="1:2" x14ac:dyDescent="0.2">
      <c r="A995" s="17"/>
      <c r="B995" s="9"/>
    </row>
    <row r="996" spans="1:2" x14ac:dyDescent="0.2">
      <c r="A996" s="17"/>
      <c r="B996" s="9"/>
    </row>
    <row r="997" spans="1:2" x14ac:dyDescent="0.2">
      <c r="A997" s="17"/>
      <c r="B997" s="9"/>
    </row>
    <row r="998" spans="1:2" x14ac:dyDescent="0.2">
      <c r="A998" s="17"/>
      <c r="B998" s="9"/>
    </row>
    <row r="999" spans="1:2" x14ac:dyDescent="0.2">
      <c r="A999" s="17"/>
      <c r="B999" s="9"/>
    </row>
    <row r="1000" spans="1:2" x14ac:dyDescent="0.2">
      <c r="A1000" s="17"/>
      <c r="B1000" s="9"/>
    </row>
    <row r="1001" spans="1:2" x14ac:dyDescent="0.2">
      <c r="A1001" s="17"/>
      <c r="B1001" s="9"/>
    </row>
    <row r="1002" spans="1:2" x14ac:dyDescent="0.2">
      <c r="A1002" s="17"/>
      <c r="B1002" s="9"/>
    </row>
    <row r="1003" spans="1:2" x14ac:dyDescent="0.2">
      <c r="A1003" s="17"/>
      <c r="B1003" s="9"/>
    </row>
    <row r="1004" spans="1:2" x14ac:dyDescent="0.2">
      <c r="A1004" s="17"/>
      <c r="B1004" s="9"/>
    </row>
    <row r="1005" spans="1:2" x14ac:dyDescent="0.2">
      <c r="A1005" s="17"/>
      <c r="B1005" s="9"/>
    </row>
    <row r="1006" spans="1:2" x14ac:dyDescent="0.2">
      <c r="A1006" s="17"/>
      <c r="B1006" s="9"/>
    </row>
    <row r="1007" spans="1:2" x14ac:dyDescent="0.2">
      <c r="A1007" s="17"/>
      <c r="B1007" s="9"/>
    </row>
    <row r="1008" spans="1:2" x14ac:dyDescent="0.2">
      <c r="A1008" s="17"/>
      <c r="B1008" s="9"/>
    </row>
    <row r="1009" spans="1:2" x14ac:dyDescent="0.2">
      <c r="A1009" s="17"/>
      <c r="B1009" s="9"/>
    </row>
    <row r="1010" spans="1:2" x14ac:dyDescent="0.2">
      <c r="A1010" s="17"/>
      <c r="B1010" s="9"/>
    </row>
    <row r="1011" spans="1:2" x14ac:dyDescent="0.2">
      <c r="A1011" s="17"/>
      <c r="B1011" s="9"/>
    </row>
    <row r="1012" spans="1:2" x14ac:dyDescent="0.2">
      <c r="A1012" s="17"/>
      <c r="B1012" s="9"/>
    </row>
    <row r="1013" spans="1:2" x14ac:dyDescent="0.2">
      <c r="A1013" s="17"/>
      <c r="B1013" s="9"/>
    </row>
    <row r="1014" spans="1:2" x14ac:dyDescent="0.2">
      <c r="B1014" s="9"/>
    </row>
    <row r="1015" spans="1:2" x14ac:dyDescent="0.2">
      <c r="B1015" s="9"/>
    </row>
    <row r="1016" spans="1:2" x14ac:dyDescent="0.2">
      <c r="B1016" s="9"/>
    </row>
    <row r="1017" spans="1:2" x14ac:dyDescent="0.2">
      <c r="B1017" s="9"/>
    </row>
    <row r="1018" spans="1:2" x14ac:dyDescent="0.2">
      <c r="B1018" s="9"/>
    </row>
    <row r="1019" spans="1:2" x14ac:dyDescent="0.2">
      <c r="B1019" s="9"/>
    </row>
    <row r="1020" spans="1:2" x14ac:dyDescent="0.2">
      <c r="B1020" s="9"/>
    </row>
    <row r="1021" spans="1:2" x14ac:dyDescent="0.2">
      <c r="B1021" s="9"/>
    </row>
    <row r="1022" spans="1:2" x14ac:dyDescent="0.2">
      <c r="B1022" s="9"/>
    </row>
    <row r="1023" spans="1:2" x14ac:dyDescent="0.2">
      <c r="B1023" s="9"/>
    </row>
    <row r="1024" spans="1:2" x14ac:dyDescent="0.2">
      <c r="B1024" s="9"/>
    </row>
    <row r="1025" spans="2:2" x14ac:dyDescent="0.2">
      <c r="B1025" s="9"/>
    </row>
    <row r="1026" spans="2:2" x14ac:dyDescent="0.2">
      <c r="B1026" s="9"/>
    </row>
    <row r="1027" spans="2:2" x14ac:dyDescent="0.2">
      <c r="B1027" s="9"/>
    </row>
    <row r="1028" spans="2:2" x14ac:dyDescent="0.2">
      <c r="B1028" s="9"/>
    </row>
    <row r="1029" spans="2:2" x14ac:dyDescent="0.2">
      <c r="B1029" s="9"/>
    </row>
    <row r="1030" spans="2:2" x14ac:dyDescent="0.2">
      <c r="B1030" s="9"/>
    </row>
    <row r="1031" spans="2:2" x14ac:dyDescent="0.2">
      <c r="B1031" s="9"/>
    </row>
    <row r="1032" spans="2:2" x14ac:dyDescent="0.2">
      <c r="B1032" s="9"/>
    </row>
    <row r="1033" spans="2:2" x14ac:dyDescent="0.2">
      <c r="B1033" s="9"/>
    </row>
    <row r="1034" spans="2:2" x14ac:dyDescent="0.2">
      <c r="B1034" s="9"/>
    </row>
    <row r="1035" spans="2:2" x14ac:dyDescent="0.2">
      <c r="B1035" s="9"/>
    </row>
    <row r="1036" spans="2:2" x14ac:dyDescent="0.2">
      <c r="B1036" s="9"/>
    </row>
    <row r="1037" spans="2:2" x14ac:dyDescent="0.2">
      <c r="B1037" s="9"/>
    </row>
    <row r="1038" spans="2:2" x14ac:dyDescent="0.2">
      <c r="B1038" s="9"/>
    </row>
    <row r="1039" spans="2:2" x14ac:dyDescent="0.2">
      <c r="B1039" s="9"/>
    </row>
    <row r="1040" spans="2:2" x14ac:dyDescent="0.2">
      <c r="B1040" s="9"/>
    </row>
    <row r="1041" spans="2:2" x14ac:dyDescent="0.2">
      <c r="B1041" s="9"/>
    </row>
    <row r="1042" spans="2:2" x14ac:dyDescent="0.2">
      <c r="B1042" s="9"/>
    </row>
    <row r="1043" spans="2:2" x14ac:dyDescent="0.2">
      <c r="B1043" s="9"/>
    </row>
    <row r="1044" spans="2:2" x14ac:dyDescent="0.2">
      <c r="B1044" s="9"/>
    </row>
    <row r="1045" spans="2:2" x14ac:dyDescent="0.2">
      <c r="B1045" s="9"/>
    </row>
    <row r="1046" spans="2:2" x14ac:dyDescent="0.2">
      <c r="B1046" s="9"/>
    </row>
    <row r="1047" spans="2:2" x14ac:dyDescent="0.2">
      <c r="B1047" s="9"/>
    </row>
    <row r="1048" spans="2:2" x14ac:dyDescent="0.2">
      <c r="B1048" s="9"/>
    </row>
    <row r="1049" spans="2:2" x14ac:dyDescent="0.2">
      <c r="B1049" s="9"/>
    </row>
    <row r="1050" spans="2:2" x14ac:dyDescent="0.2">
      <c r="B1050" s="9"/>
    </row>
    <row r="1051" spans="2:2" x14ac:dyDescent="0.2">
      <c r="B1051" s="9"/>
    </row>
    <row r="1052" spans="2:2" x14ac:dyDescent="0.2">
      <c r="B1052" s="9"/>
    </row>
    <row r="1053" spans="2:2" x14ac:dyDescent="0.2">
      <c r="B1053" s="9"/>
    </row>
    <row r="1054" spans="2:2" x14ac:dyDescent="0.2">
      <c r="B1054" s="9"/>
    </row>
    <row r="1055" spans="2:2" x14ac:dyDescent="0.2">
      <c r="B1055" s="9"/>
    </row>
    <row r="1056" spans="2:2" x14ac:dyDescent="0.2">
      <c r="B1056" s="9"/>
    </row>
    <row r="1057" spans="2:2" x14ac:dyDescent="0.2">
      <c r="B1057" s="9"/>
    </row>
    <row r="1058" spans="2:2" x14ac:dyDescent="0.2">
      <c r="B1058" s="9"/>
    </row>
    <row r="1059" spans="2:2" x14ac:dyDescent="0.2">
      <c r="B1059" s="9"/>
    </row>
    <row r="1060" spans="2:2" x14ac:dyDescent="0.2">
      <c r="B1060" s="9"/>
    </row>
    <row r="1061" spans="2:2" x14ac:dyDescent="0.2">
      <c r="B1061" s="9"/>
    </row>
    <row r="1062" spans="2:2" x14ac:dyDescent="0.2">
      <c r="B1062" s="9"/>
    </row>
    <row r="1063" spans="2:2" x14ac:dyDescent="0.2">
      <c r="B1063" s="9"/>
    </row>
    <row r="1064" spans="2:2" x14ac:dyDescent="0.2">
      <c r="B1064" s="9"/>
    </row>
    <row r="1065" spans="2:2" x14ac:dyDescent="0.2">
      <c r="B1065" s="9"/>
    </row>
    <row r="1066" spans="2:2" x14ac:dyDescent="0.2">
      <c r="B1066" s="9"/>
    </row>
    <row r="1067" spans="2:2" x14ac:dyDescent="0.2">
      <c r="B1067" s="9"/>
    </row>
    <row r="1068" spans="2:2" x14ac:dyDescent="0.2">
      <c r="B1068" s="9"/>
    </row>
    <row r="1069" spans="2:2" x14ac:dyDescent="0.2">
      <c r="B1069" s="9"/>
    </row>
    <row r="1070" spans="2:2" x14ac:dyDescent="0.2">
      <c r="B1070" s="9"/>
    </row>
    <row r="1071" spans="2:2" x14ac:dyDescent="0.2">
      <c r="B1071" s="9"/>
    </row>
    <row r="1072" spans="2:2" x14ac:dyDescent="0.2">
      <c r="B1072" s="9"/>
    </row>
    <row r="1073" spans="2:2" x14ac:dyDescent="0.2">
      <c r="B1073" s="9"/>
    </row>
    <row r="1074" spans="2:2" x14ac:dyDescent="0.2">
      <c r="B1074" s="9"/>
    </row>
    <row r="1075" spans="2:2" x14ac:dyDescent="0.2">
      <c r="B1075" s="9"/>
    </row>
    <row r="1076" spans="2:2" x14ac:dyDescent="0.2">
      <c r="B1076" s="9"/>
    </row>
    <row r="1077" spans="2:2" x14ac:dyDescent="0.2">
      <c r="B1077" s="9"/>
    </row>
    <row r="1078" spans="2:2" x14ac:dyDescent="0.2">
      <c r="B1078" s="9"/>
    </row>
    <row r="1079" spans="2:2" x14ac:dyDescent="0.2">
      <c r="B1079" s="9"/>
    </row>
    <row r="1080" spans="2:2" x14ac:dyDescent="0.2">
      <c r="B1080" s="9"/>
    </row>
    <row r="1081" spans="2:2" x14ac:dyDescent="0.2">
      <c r="B1081" s="9"/>
    </row>
    <row r="1082" spans="2:2" x14ac:dyDescent="0.2">
      <c r="B1082" s="9"/>
    </row>
    <row r="1083" spans="2:2" x14ac:dyDescent="0.2">
      <c r="B1083" s="9"/>
    </row>
    <row r="1084" spans="2:2" x14ac:dyDescent="0.2">
      <c r="B1084" s="9"/>
    </row>
    <row r="1085" spans="2:2" x14ac:dyDescent="0.2">
      <c r="B1085" s="9"/>
    </row>
    <row r="1086" spans="2:2" x14ac:dyDescent="0.2">
      <c r="B1086" s="9"/>
    </row>
    <row r="1087" spans="2:2" x14ac:dyDescent="0.2">
      <c r="B1087" s="9"/>
    </row>
    <row r="1088" spans="2:2" x14ac:dyDescent="0.2">
      <c r="B1088" s="9"/>
    </row>
    <row r="1089" spans="2:2" x14ac:dyDescent="0.2">
      <c r="B1089" s="9"/>
    </row>
    <row r="1090" spans="2:2" x14ac:dyDescent="0.2">
      <c r="B1090" s="9"/>
    </row>
    <row r="1091" spans="2:2" x14ac:dyDescent="0.2">
      <c r="B1091" s="9"/>
    </row>
    <row r="1092" spans="2:2" x14ac:dyDescent="0.2">
      <c r="B1092" s="9"/>
    </row>
    <row r="1093" spans="2:2" x14ac:dyDescent="0.2">
      <c r="B1093" s="9"/>
    </row>
    <row r="1094" spans="2:2" x14ac:dyDescent="0.2">
      <c r="B1094" s="9"/>
    </row>
    <row r="1095" spans="2:2" x14ac:dyDescent="0.2">
      <c r="B1095" s="9"/>
    </row>
    <row r="1096" spans="2:2" x14ac:dyDescent="0.2">
      <c r="B1096" s="9"/>
    </row>
    <row r="1097" spans="2:2" x14ac:dyDescent="0.2">
      <c r="B1097" s="9"/>
    </row>
    <row r="1098" spans="2:2" x14ac:dyDescent="0.2">
      <c r="B1098" s="9"/>
    </row>
    <row r="1099" spans="2:2" x14ac:dyDescent="0.2">
      <c r="B1099" s="9"/>
    </row>
    <row r="1100" spans="2:2" x14ac:dyDescent="0.2">
      <c r="B1100" s="9"/>
    </row>
    <row r="1101" spans="2:2" x14ac:dyDescent="0.2">
      <c r="B1101" s="9"/>
    </row>
    <row r="1102" spans="2:2" x14ac:dyDescent="0.2">
      <c r="B1102" s="9"/>
    </row>
    <row r="1103" spans="2:2" x14ac:dyDescent="0.2">
      <c r="B1103" s="9"/>
    </row>
    <row r="1104" spans="2:2" x14ac:dyDescent="0.2">
      <c r="B1104" s="9"/>
    </row>
    <row r="1105" spans="2:2" x14ac:dyDescent="0.2">
      <c r="B1105" s="9"/>
    </row>
    <row r="1106" spans="2:2" x14ac:dyDescent="0.2">
      <c r="B1106" s="9"/>
    </row>
    <row r="1107" spans="2:2" x14ac:dyDescent="0.2">
      <c r="B1107" s="9"/>
    </row>
    <row r="1108" spans="2:2" x14ac:dyDescent="0.2">
      <c r="B1108" s="9"/>
    </row>
    <row r="1109" spans="2:2" x14ac:dyDescent="0.2">
      <c r="B1109" s="9"/>
    </row>
    <row r="1110" spans="2:2" x14ac:dyDescent="0.2">
      <c r="B1110" s="9"/>
    </row>
    <row r="1111" spans="2:2" x14ac:dyDescent="0.2">
      <c r="B1111" s="9"/>
    </row>
    <row r="1112" spans="2:2" x14ac:dyDescent="0.2">
      <c r="B1112" s="9"/>
    </row>
    <row r="1113" spans="2:2" x14ac:dyDescent="0.2">
      <c r="B1113" s="9"/>
    </row>
    <row r="1114" spans="2:2" x14ac:dyDescent="0.2">
      <c r="B1114" s="9"/>
    </row>
    <row r="1115" spans="2:2" x14ac:dyDescent="0.2">
      <c r="B1115" s="9"/>
    </row>
    <row r="1116" spans="2:2" x14ac:dyDescent="0.2">
      <c r="B1116" s="9"/>
    </row>
    <row r="1117" spans="2:2" x14ac:dyDescent="0.2">
      <c r="B1117" s="9"/>
    </row>
    <row r="1118" spans="2:2" x14ac:dyDescent="0.2">
      <c r="B1118" s="9"/>
    </row>
    <row r="1119" spans="2:2" x14ac:dyDescent="0.2">
      <c r="B1119" s="9"/>
    </row>
    <row r="1120" spans="2:2" x14ac:dyDescent="0.2">
      <c r="B1120" s="9"/>
    </row>
    <row r="1121" spans="2:2" x14ac:dyDescent="0.2">
      <c r="B1121" s="9"/>
    </row>
    <row r="1122" spans="2:2" x14ac:dyDescent="0.2">
      <c r="B1122" s="9"/>
    </row>
    <row r="1123" spans="2:2" x14ac:dyDescent="0.2">
      <c r="B1123" s="9"/>
    </row>
    <row r="1124" spans="2:2" x14ac:dyDescent="0.2">
      <c r="B1124" s="9"/>
    </row>
    <row r="1125" spans="2:2" x14ac:dyDescent="0.2">
      <c r="B1125" s="9"/>
    </row>
    <row r="1126" spans="2:2" x14ac:dyDescent="0.2">
      <c r="B1126" s="9"/>
    </row>
    <row r="1127" spans="2:2" x14ac:dyDescent="0.2">
      <c r="B1127" s="9"/>
    </row>
    <row r="1128" spans="2:2" x14ac:dyDescent="0.2">
      <c r="B1128" s="9"/>
    </row>
    <row r="1129" spans="2:2" x14ac:dyDescent="0.2">
      <c r="B1129" s="9"/>
    </row>
    <row r="1130" spans="2:2" x14ac:dyDescent="0.2">
      <c r="B1130" s="9"/>
    </row>
    <row r="1131" spans="2:2" x14ac:dyDescent="0.2">
      <c r="B1131" s="9"/>
    </row>
    <row r="1132" spans="2:2" x14ac:dyDescent="0.2">
      <c r="B1132" s="9"/>
    </row>
    <row r="1133" spans="2:2" x14ac:dyDescent="0.2">
      <c r="B1133" s="9"/>
    </row>
    <row r="1134" spans="2:2" x14ac:dyDescent="0.2">
      <c r="B1134" s="9"/>
    </row>
    <row r="1135" spans="2:2" x14ac:dyDescent="0.2">
      <c r="B1135" s="9"/>
    </row>
    <row r="1136" spans="2:2" x14ac:dyDescent="0.2">
      <c r="B1136" s="9"/>
    </row>
    <row r="1137" spans="2:2" x14ac:dyDescent="0.2">
      <c r="B1137" s="9"/>
    </row>
    <row r="1138" spans="2:2" x14ac:dyDescent="0.2">
      <c r="B1138" s="9"/>
    </row>
    <row r="1139" spans="2:2" x14ac:dyDescent="0.2">
      <c r="B1139" s="9"/>
    </row>
    <row r="1140" spans="2:2" x14ac:dyDescent="0.2">
      <c r="B1140" s="9"/>
    </row>
    <row r="1141" spans="2:2" x14ac:dyDescent="0.2">
      <c r="B1141" s="9"/>
    </row>
    <row r="1142" spans="2:2" x14ac:dyDescent="0.2">
      <c r="B1142" s="9"/>
    </row>
    <row r="1143" spans="2:2" x14ac:dyDescent="0.2">
      <c r="B1143" s="9"/>
    </row>
    <row r="1144" spans="2:2" x14ac:dyDescent="0.2">
      <c r="B1144" s="9"/>
    </row>
    <row r="1145" spans="2:2" x14ac:dyDescent="0.2">
      <c r="B1145" s="9"/>
    </row>
    <row r="1146" spans="2:2" x14ac:dyDescent="0.2">
      <c r="B1146" s="9"/>
    </row>
    <row r="1147" spans="2:2" x14ac:dyDescent="0.2">
      <c r="B1147" s="9"/>
    </row>
    <row r="1148" spans="2:2" x14ac:dyDescent="0.2">
      <c r="B1148" s="9"/>
    </row>
    <row r="1149" spans="2:2" x14ac:dyDescent="0.2">
      <c r="B1149" s="9"/>
    </row>
    <row r="1150" spans="2:2" x14ac:dyDescent="0.2">
      <c r="B1150" s="9"/>
    </row>
    <row r="1151" spans="2:2" x14ac:dyDescent="0.2">
      <c r="B1151" s="9"/>
    </row>
    <row r="1152" spans="2:2" x14ac:dyDescent="0.2">
      <c r="B1152" s="9"/>
    </row>
    <row r="1153" spans="2:2" x14ac:dyDescent="0.2">
      <c r="B1153" s="9"/>
    </row>
    <row r="1154" spans="2:2" x14ac:dyDescent="0.2">
      <c r="B1154" s="9"/>
    </row>
    <row r="1155" spans="2:2" x14ac:dyDescent="0.2">
      <c r="B1155" s="9"/>
    </row>
    <row r="1156" spans="2:2" x14ac:dyDescent="0.2">
      <c r="B1156" s="9"/>
    </row>
    <row r="1157" spans="2:2" x14ac:dyDescent="0.2">
      <c r="B1157" s="9"/>
    </row>
    <row r="1158" spans="2:2" x14ac:dyDescent="0.2">
      <c r="B1158" s="9"/>
    </row>
    <row r="1159" spans="2:2" x14ac:dyDescent="0.2">
      <c r="B1159" s="9"/>
    </row>
    <row r="1160" spans="2:2" x14ac:dyDescent="0.2">
      <c r="B1160" s="9"/>
    </row>
    <row r="1161" spans="2:2" x14ac:dyDescent="0.2">
      <c r="B1161" s="9"/>
    </row>
    <row r="1162" spans="2:2" x14ac:dyDescent="0.2">
      <c r="B1162" s="9"/>
    </row>
    <row r="1163" spans="2:2" x14ac:dyDescent="0.2">
      <c r="B1163" s="9"/>
    </row>
    <row r="1164" spans="2:2" x14ac:dyDescent="0.2">
      <c r="B1164" s="9"/>
    </row>
    <row r="1165" spans="2:2" x14ac:dyDescent="0.2">
      <c r="B1165" s="9"/>
    </row>
    <row r="1166" spans="2:2" x14ac:dyDescent="0.2">
      <c r="B1166" s="9"/>
    </row>
    <row r="1167" spans="2:2" x14ac:dyDescent="0.2">
      <c r="B1167" s="9"/>
    </row>
    <row r="1168" spans="2:2" x14ac:dyDescent="0.2">
      <c r="B1168" s="9"/>
    </row>
    <row r="1169" spans="2:2" x14ac:dyDescent="0.2">
      <c r="B1169" s="9"/>
    </row>
    <row r="1170" spans="2:2" x14ac:dyDescent="0.2">
      <c r="B1170" s="9"/>
    </row>
    <row r="1171" spans="2:2" x14ac:dyDescent="0.2">
      <c r="B1171" s="9"/>
    </row>
    <row r="1172" spans="2:2" x14ac:dyDescent="0.2">
      <c r="B1172" s="9"/>
    </row>
    <row r="1173" spans="2:2" x14ac:dyDescent="0.2">
      <c r="B1173" s="9"/>
    </row>
    <row r="1174" spans="2:2" x14ac:dyDescent="0.2">
      <c r="B1174" s="9"/>
    </row>
    <row r="1175" spans="2:2" x14ac:dyDescent="0.2">
      <c r="B1175" s="9"/>
    </row>
    <row r="1176" spans="2:2" x14ac:dyDescent="0.2">
      <c r="B1176" s="9"/>
    </row>
    <row r="1177" spans="2:2" x14ac:dyDescent="0.2">
      <c r="B1177" s="9"/>
    </row>
    <row r="1178" spans="2:2" x14ac:dyDescent="0.2">
      <c r="B1178" s="9"/>
    </row>
    <row r="1179" spans="2:2" x14ac:dyDescent="0.2">
      <c r="B1179" s="9"/>
    </row>
    <row r="1180" spans="2:2" x14ac:dyDescent="0.2">
      <c r="B1180" s="9"/>
    </row>
    <row r="1181" spans="2:2" x14ac:dyDescent="0.2">
      <c r="B1181" s="9"/>
    </row>
    <row r="1182" spans="2:2" x14ac:dyDescent="0.2">
      <c r="B1182" s="9"/>
    </row>
    <row r="1183" spans="2:2" x14ac:dyDescent="0.2">
      <c r="B1183" s="9"/>
    </row>
    <row r="1184" spans="2:2" x14ac:dyDescent="0.2">
      <c r="B1184" s="9"/>
    </row>
    <row r="1185" spans="2:2" x14ac:dyDescent="0.2">
      <c r="B1185" s="9"/>
    </row>
    <row r="1186" spans="2:2" x14ac:dyDescent="0.2">
      <c r="B1186" s="9"/>
    </row>
    <row r="1187" spans="2:2" x14ac:dyDescent="0.2">
      <c r="B1187" s="9"/>
    </row>
    <row r="1188" spans="2:2" x14ac:dyDescent="0.2">
      <c r="B1188" s="9"/>
    </row>
    <row r="1189" spans="2:2" x14ac:dyDescent="0.2">
      <c r="B1189" s="9"/>
    </row>
    <row r="1190" spans="2:2" x14ac:dyDescent="0.2">
      <c r="B1190" s="9"/>
    </row>
    <row r="1191" spans="2:2" x14ac:dyDescent="0.2">
      <c r="B1191" s="9"/>
    </row>
    <row r="1192" spans="2:2" x14ac:dyDescent="0.2">
      <c r="B1192" s="9"/>
    </row>
    <row r="1193" spans="2:2" x14ac:dyDescent="0.2">
      <c r="B1193" s="9"/>
    </row>
    <row r="1194" spans="2:2" x14ac:dyDescent="0.2">
      <c r="B1194" s="9"/>
    </row>
    <row r="1195" spans="2:2" x14ac:dyDescent="0.2">
      <c r="B1195" s="9"/>
    </row>
    <row r="1196" spans="2:2" x14ac:dyDescent="0.2">
      <c r="B1196" s="9"/>
    </row>
    <row r="1197" spans="2:2" x14ac:dyDescent="0.2">
      <c r="B1197" s="9"/>
    </row>
    <row r="1198" spans="2:2" x14ac:dyDescent="0.2">
      <c r="B1198" s="9"/>
    </row>
    <row r="1199" spans="2:2" x14ac:dyDescent="0.2">
      <c r="B1199" s="9"/>
    </row>
    <row r="1200" spans="2:2" x14ac:dyDescent="0.2">
      <c r="B1200" s="9"/>
    </row>
    <row r="1201" spans="2:2" x14ac:dyDescent="0.2">
      <c r="B1201" s="9"/>
    </row>
    <row r="1202" spans="2:2" x14ac:dyDescent="0.2">
      <c r="B1202" s="9"/>
    </row>
    <row r="1203" spans="2:2" x14ac:dyDescent="0.2">
      <c r="B1203" s="9"/>
    </row>
    <row r="1204" spans="2:2" x14ac:dyDescent="0.2">
      <c r="B1204" s="9"/>
    </row>
    <row r="1205" spans="2:2" x14ac:dyDescent="0.2">
      <c r="B1205" s="9"/>
    </row>
    <row r="1206" spans="2:2" x14ac:dyDescent="0.2">
      <c r="B1206" s="9"/>
    </row>
    <row r="1207" spans="2:2" x14ac:dyDescent="0.2">
      <c r="B1207" s="9"/>
    </row>
    <row r="1208" spans="2:2" x14ac:dyDescent="0.2">
      <c r="B1208" s="9"/>
    </row>
    <row r="1209" spans="2:2" x14ac:dyDescent="0.2">
      <c r="B1209" s="9"/>
    </row>
    <row r="1210" spans="2:2" x14ac:dyDescent="0.2">
      <c r="B1210" s="9"/>
    </row>
    <row r="1211" spans="2:2" x14ac:dyDescent="0.2">
      <c r="B1211" s="9"/>
    </row>
    <row r="1212" spans="2:2" x14ac:dyDescent="0.2">
      <c r="B1212" s="9"/>
    </row>
    <row r="1213" spans="2:2" x14ac:dyDescent="0.2">
      <c r="B1213" s="9"/>
    </row>
    <row r="1214" spans="2:2" x14ac:dyDescent="0.2">
      <c r="B1214" s="9"/>
    </row>
    <row r="1215" spans="2:2" x14ac:dyDescent="0.2">
      <c r="B1215" s="9"/>
    </row>
    <row r="1216" spans="2:2" x14ac:dyDescent="0.2">
      <c r="B1216" s="9"/>
    </row>
    <row r="1217" spans="2:2" x14ac:dyDescent="0.2">
      <c r="B1217" s="9"/>
    </row>
    <row r="1218" spans="2:2" x14ac:dyDescent="0.2">
      <c r="B1218" s="9"/>
    </row>
    <row r="1219" spans="2:2" x14ac:dyDescent="0.2">
      <c r="B1219" s="9"/>
    </row>
    <row r="1220" spans="2:2" x14ac:dyDescent="0.2">
      <c r="B1220" s="9"/>
    </row>
    <row r="1221" spans="2:2" x14ac:dyDescent="0.2">
      <c r="B1221" s="9"/>
    </row>
    <row r="1222" spans="2:2" x14ac:dyDescent="0.2">
      <c r="B1222" s="9"/>
    </row>
    <row r="1223" spans="2:2" x14ac:dyDescent="0.2">
      <c r="B1223" s="9"/>
    </row>
    <row r="1224" spans="2:2" x14ac:dyDescent="0.2">
      <c r="B1224" s="9"/>
    </row>
    <row r="1225" spans="2:2" x14ac:dyDescent="0.2">
      <c r="B1225" s="9"/>
    </row>
    <row r="1226" spans="2:2" x14ac:dyDescent="0.2">
      <c r="B1226" s="9"/>
    </row>
    <row r="1227" spans="2:2" x14ac:dyDescent="0.2">
      <c r="B1227" s="9"/>
    </row>
    <row r="1228" spans="2:2" x14ac:dyDescent="0.2">
      <c r="B1228" s="9"/>
    </row>
    <row r="1229" spans="2:2" x14ac:dyDescent="0.2">
      <c r="B1229" s="9"/>
    </row>
    <row r="1230" spans="2:2" x14ac:dyDescent="0.2">
      <c r="B1230" s="9"/>
    </row>
    <row r="1231" spans="2:2" x14ac:dyDescent="0.2">
      <c r="B1231" s="9"/>
    </row>
    <row r="1232" spans="2:2" x14ac:dyDescent="0.2">
      <c r="B1232" s="9"/>
    </row>
    <row r="1233" spans="2:2" x14ac:dyDescent="0.2">
      <c r="B1233" s="9"/>
    </row>
    <row r="1234" spans="2:2" x14ac:dyDescent="0.2">
      <c r="B1234" s="9"/>
    </row>
    <row r="1235" spans="2:2" x14ac:dyDescent="0.2">
      <c r="B1235" s="9"/>
    </row>
    <row r="1236" spans="2:2" x14ac:dyDescent="0.2">
      <c r="B1236" s="9"/>
    </row>
    <row r="1237" spans="2:2" x14ac:dyDescent="0.2">
      <c r="B1237" s="9"/>
    </row>
    <row r="1238" spans="2:2" x14ac:dyDescent="0.2">
      <c r="B1238" s="9"/>
    </row>
    <row r="1239" spans="2:2" x14ac:dyDescent="0.2">
      <c r="B1239" s="9"/>
    </row>
    <row r="1240" spans="2:2" x14ac:dyDescent="0.2">
      <c r="B1240" s="9"/>
    </row>
    <row r="1241" spans="2:2" x14ac:dyDescent="0.2">
      <c r="B1241" s="9"/>
    </row>
    <row r="1242" spans="2:2" x14ac:dyDescent="0.2">
      <c r="B1242" s="9"/>
    </row>
    <row r="1243" spans="2:2" x14ac:dyDescent="0.2">
      <c r="B1243" s="9"/>
    </row>
    <row r="1244" spans="2:2" x14ac:dyDescent="0.2">
      <c r="B1244" s="9"/>
    </row>
    <row r="1245" spans="2:2" x14ac:dyDescent="0.2">
      <c r="B1245" s="9"/>
    </row>
    <row r="1246" spans="2:2" x14ac:dyDescent="0.2">
      <c r="B1246" s="9"/>
    </row>
    <row r="1247" spans="2:2" x14ac:dyDescent="0.2">
      <c r="B1247" s="9"/>
    </row>
    <row r="1248" spans="2:2" x14ac:dyDescent="0.2">
      <c r="B1248" s="9"/>
    </row>
    <row r="1249" spans="2:2" x14ac:dyDescent="0.2">
      <c r="B1249" s="9"/>
    </row>
    <row r="1250" spans="2:2" x14ac:dyDescent="0.2">
      <c r="B1250" s="9"/>
    </row>
    <row r="1251" spans="2:2" x14ac:dyDescent="0.2">
      <c r="B1251" s="9"/>
    </row>
    <row r="1252" spans="2:2" x14ac:dyDescent="0.2">
      <c r="B1252" s="9"/>
    </row>
    <row r="1253" spans="2:2" x14ac:dyDescent="0.2">
      <c r="B1253" s="9"/>
    </row>
    <row r="1254" spans="2:2" x14ac:dyDescent="0.2">
      <c r="B1254" s="9"/>
    </row>
    <row r="1255" spans="2:2" x14ac:dyDescent="0.2">
      <c r="B1255" s="9"/>
    </row>
    <row r="1256" spans="2:2" x14ac:dyDescent="0.2">
      <c r="B1256" s="9"/>
    </row>
    <row r="1257" spans="2:2" x14ac:dyDescent="0.2">
      <c r="B1257" s="9"/>
    </row>
    <row r="1258" spans="2:2" x14ac:dyDescent="0.2">
      <c r="B1258" s="9"/>
    </row>
    <row r="1259" spans="2:2" x14ac:dyDescent="0.2">
      <c r="B1259" s="9"/>
    </row>
    <row r="1260" spans="2:2" x14ac:dyDescent="0.2">
      <c r="B1260" s="9"/>
    </row>
    <row r="1261" spans="2:2" x14ac:dyDescent="0.2">
      <c r="B1261" s="9"/>
    </row>
    <row r="1262" spans="2:2" x14ac:dyDescent="0.2">
      <c r="B1262" s="9"/>
    </row>
    <row r="1263" spans="2:2" x14ac:dyDescent="0.2">
      <c r="B1263" s="9"/>
    </row>
    <row r="1264" spans="2:2" x14ac:dyDescent="0.2">
      <c r="B1264" s="9"/>
    </row>
    <row r="1265" spans="2:2" x14ac:dyDescent="0.2">
      <c r="B1265" s="9"/>
    </row>
    <row r="1266" spans="2:2" x14ac:dyDescent="0.2">
      <c r="B1266" s="9"/>
    </row>
    <row r="1267" spans="2:2" x14ac:dyDescent="0.2">
      <c r="B1267" s="9"/>
    </row>
    <row r="1268" spans="2:2" x14ac:dyDescent="0.2">
      <c r="B1268" s="9"/>
    </row>
    <row r="1269" spans="2:2" x14ac:dyDescent="0.2">
      <c r="B1269" s="9"/>
    </row>
    <row r="1270" spans="2:2" x14ac:dyDescent="0.2">
      <c r="B1270" s="9"/>
    </row>
    <row r="1271" spans="2:2" x14ac:dyDescent="0.2">
      <c r="B1271" s="9"/>
    </row>
    <row r="1272" spans="2:2" x14ac:dyDescent="0.2">
      <c r="B1272" s="9"/>
    </row>
    <row r="1273" spans="2:2" x14ac:dyDescent="0.2">
      <c r="B1273" s="9"/>
    </row>
    <row r="1274" spans="2:2" x14ac:dyDescent="0.2">
      <c r="B1274" s="9"/>
    </row>
    <row r="1275" spans="2:2" x14ac:dyDescent="0.2">
      <c r="B1275" s="9"/>
    </row>
    <row r="1276" spans="2:2" x14ac:dyDescent="0.2">
      <c r="B1276" s="9"/>
    </row>
    <row r="1277" spans="2:2" x14ac:dyDescent="0.2">
      <c r="B1277" s="9"/>
    </row>
    <row r="1278" spans="2:2" x14ac:dyDescent="0.2">
      <c r="B1278" s="9"/>
    </row>
    <row r="1279" spans="2:2" x14ac:dyDescent="0.2">
      <c r="B1279" s="9"/>
    </row>
    <row r="1280" spans="2:2" x14ac:dyDescent="0.2">
      <c r="B1280" s="9"/>
    </row>
    <row r="1281" spans="2:2" x14ac:dyDescent="0.2">
      <c r="B1281" s="9"/>
    </row>
    <row r="1282" spans="2:2" x14ac:dyDescent="0.2">
      <c r="B1282" s="9"/>
    </row>
    <row r="1283" spans="2:2" x14ac:dyDescent="0.2">
      <c r="B1283" s="9"/>
    </row>
    <row r="1284" spans="2:2" x14ac:dyDescent="0.2">
      <c r="B1284" s="9"/>
    </row>
    <row r="1285" spans="2:2" x14ac:dyDescent="0.2">
      <c r="B1285" s="9"/>
    </row>
    <row r="1286" spans="2:2" x14ac:dyDescent="0.2">
      <c r="B1286" s="9"/>
    </row>
    <row r="1287" spans="2:2" x14ac:dyDescent="0.2">
      <c r="B1287" s="9"/>
    </row>
    <row r="1288" spans="2:2" x14ac:dyDescent="0.2">
      <c r="B1288" s="9"/>
    </row>
    <row r="1289" spans="2:2" x14ac:dyDescent="0.2">
      <c r="B1289" s="9"/>
    </row>
    <row r="1290" spans="2:2" x14ac:dyDescent="0.2">
      <c r="B1290" s="9"/>
    </row>
    <row r="1291" spans="2:2" x14ac:dyDescent="0.2">
      <c r="B1291" s="9"/>
    </row>
    <row r="1292" spans="2:2" x14ac:dyDescent="0.2">
      <c r="B1292" s="9"/>
    </row>
    <row r="1293" spans="2:2" x14ac:dyDescent="0.2">
      <c r="B1293" s="9"/>
    </row>
    <row r="1294" spans="2:2" x14ac:dyDescent="0.2">
      <c r="B1294" s="9"/>
    </row>
    <row r="1295" spans="2:2" x14ac:dyDescent="0.2">
      <c r="B1295" s="9"/>
    </row>
    <row r="1296" spans="2:2" x14ac:dyDescent="0.2">
      <c r="B1296" s="9"/>
    </row>
    <row r="1297" spans="2:2" x14ac:dyDescent="0.2">
      <c r="B1297" s="9"/>
    </row>
    <row r="1298" spans="2:2" x14ac:dyDescent="0.2">
      <c r="B1298" s="9"/>
    </row>
    <row r="1299" spans="2:2" x14ac:dyDescent="0.2">
      <c r="B1299" s="9"/>
    </row>
    <row r="1300" spans="2:2" x14ac:dyDescent="0.2">
      <c r="B1300" s="9"/>
    </row>
    <row r="1301" spans="2:2" x14ac:dyDescent="0.2">
      <c r="B1301" s="9"/>
    </row>
    <row r="1302" spans="2:2" x14ac:dyDescent="0.2">
      <c r="B1302" s="9"/>
    </row>
    <row r="1303" spans="2:2" x14ac:dyDescent="0.2">
      <c r="B1303" s="9"/>
    </row>
    <row r="1304" spans="2:2" x14ac:dyDescent="0.2">
      <c r="B1304" s="9"/>
    </row>
    <row r="1305" spans="2:2" x14ac:dyDescent="0.2">
      <c r="B1305" s="9"/>
    </row>
    <row r="1306" spans="2:2" x14ac:dyDescent="0.2">
      <c r="B1306" s="9"/>
    </row>
    <row r="1307" spans="2:2" x14ac:dyDescent="0.2">
      <c r="B1307" s="9"/>
    </row>
    <row r="1308" spans="2:2" x14ac:dyDescent="0.2">
      <c r="B1308" s="9"/>
    </row>
    <row r="1309" spans="2:2" x14ac:dyDescent="0.2">
      <c r="B1309" s="9"/>
    </row>
    <row r="1310" spans="2:2" x14ac:dyDescent="0.2">
      <c r="B1310" s="9"/>
    </row>
    <row r="1311" spans="2:2" x14ac:dyDescent="0.2">
      <c r="B1311" s="9"/>
    </row>
    <row r="1312" spans="2:2" x14ac:dyDescent="0.2">
      <c r="B1312" s="9"/>
    </row>
    <row r="1313" spans="2:2" x14ac:dyDescent="0.2">
      <c r="B1313" s="9"/>
    </row>
    <row r="1314" spans="2:2" x14ac:dyDescent="0.2">
      <c r="B1314" s="9"/>
    </row>
    <row r="1315" spans="2:2" x14ac:dyDescent="0.2">
      <c r="B1315" s="9"/>
    </row>
    <row r="1316" spans="2:2" x14ac:dyDescent="0.2">
      <c r="B1316" s="9"/>
    </row>
    <row r="1317" spans="2:2" x14ac:dyDescent="0.2">
      <c r="B1317" s="9"/>
    </row>
    <row r="1318" spans="2:2" x14ac:dyDescent="0.2">
      <c r="B1318" s="9"/>
    </row>
    <row r="1319" spans="2:2" x14ac:dyDescent="0.2">
      <c r="B1319" s="9"/>
    </row>
    <row r="1320" spans="2:2" x14ac:dyDescent="0.2">
      <c r="B1320" s="9"/>
    </row>
    <row r="1321" spans="2:2" x14ac:dyDescent="0.2">
      <c r="B1321" s="9"/>
    </row>
    <row r="1322" spans="2:2" x14ac:dyDescent="0.2">
      <c r="B1322" s="9"/>
    </row>
    <row r="1323" spans="2:2" x14ac:dyDescent="0.2">
      <c r="B1323" s="9"/>
    </row>
    <row r="1324" spans="2:2" x14ac:dyDescent="0.2">
      <c r="B1324" s="9"/>
    </row>
    <row r="1325" spans="2:2" x14ac:dyDescent="0.2">
      <c r="B1325" s="9"/>
    </row>
    <row r="1326" spans="2:2" x14ac:dyDescent="0.2">
      <c r="B1326" s="9"/>
    </row>
    <row r="1327" spans="2:2" x14ac:dyDescent="0.2">
      <c r="B1327" s="9"/>
    </row>
    <row r="1328" spans="2:2" x14ac:dyDescent="0.2">
      <c r="B1328" s="9"/>
    </row>
    <row r="1329" spans="2:2" x14ac:dyDescent="0.2">
      <c r="B1329" s="9"/>
    </row>
    <row r="1330" spans="2:2" x14ac:dyDescent="0.2">
      <c r="B1330" s="9"/>
    </row>
    <row r="1331" spans="2:2" x14ac:dyDescent="0.2">
      <c r="B1331" s="9"/>
    </row>
    <row r="1332" spans="2:2" x14ac:dyDescent="0.2">
      <c r="B1332" s="9"/>
    </row>
    <row r="1333" spans="2:2" x14ac:dyDescent="0.2">
      <c r="B1333" s="9"/>
    </row>
    <row r="1334" spans="2:2" x14ac:dyDescent="0.2">
      <c r="B1334" s="9"/>
    </row>
    <row r="1335" spans="2:2" x14ac:dyDescent="0.2">
      <c r="B1335" s="9"/>
    </row>
    <row r="1336" spans="2:2" x14ac:dyDescent="0.2">
      <c r="B1336" s="9"/>
    </row>
    <row r="1337" spans="2:2" x14ac:dyDescent="0.2">
      <c r="B1337" s="9"/>
    </row>
    <row r="1338" spans="2:2" x14ac:dyDescent="0.2">
      <c r="B1338" s="9"/>
    </row>
    <row r="1339" spans="2:2" x14ac:dyDescent="0.2">
      <c r="B1339" s="9"/>
    </row>
    <row r="1340" spans="2:2" x14ac:dyDescent="0.2">
      <c r="B1340" s="9"/>
    </row>
    <row r="1341" spans="2:2" x14ac:dyDescent="0.2">
      <c r="B1341" s="9"/>
    </row>
    <row r="1342" spans="2:2" x14ac:dyDescent="0.2">
      <c r="B1342" s="9"/>
    </row>
    <row r="1343" spans="2:2" x14ac:dyDescent="0.2">
      <c r="B1343" s="9"/>
    </row>
    <row r="1344" spans="2:2" x14ac:dyDescent="0.2">
      <c r="B1344" s="9"/>
    </row>
    <row r="1345" spans="2:2" x14ac:dyDescent="0.2">
      <c r="B1345" s="9"/>
    </row>
    <row r="1346" spans="2:2" x14ac:dyDescent="0.2">
      <c r="B1346" s="9"/>
    </row>
    <row r="1347" spans="2:2" x14ac:dyDescent="0.2">
      <c r="B1347" s="9"/>
    </row>
    <row r="1348" spans="2:2" x14ac:dyDescent="0.2">
      <c r="B1348" s="9"/>
    </row>
    <row r="1349" spans="2:2" x14ac:dyDescent="0.2">
      <c r="B1349" s="9"/>
    </row>
    <row r="1350" spans="2:2" x14ac:dyDescent="0.2">
      <c r="B1350" s="9"/>
    </row>
    <row r="1351" spans="2:2" x14ac:dyDescent="0.2">
      <c r="B1351" s="9"/>
    </row>
    <row r="1352" spans="2:2" x14ac:dyDescent="0.2">
      <c r="B1352" s="9"/>
    </row>
    <row r="1353" spans="2:2" x14ac:dyDescent="0.2">
      <c r="B1353" s="9"/>
    </row>
    <row r="1354" spans="2:2" x14ac:dyDescent="0.2">
      <c r="B1354" s="9"/>
    </row>
    <row r="1355" spans="2:2" x14ac:dyDescent="0.2">
      <c r="B1355" s="9"/>
    </row>
    <row r="1356" spans="2:2" x14ac:dyDescent="0.2">
      <c r="B1356" s="9"/>
    </row>
    <row r="1357" spans="2:2" x14ac:dyDescent="0.2">
      <c r="B1357" s="9"/>
    </row>
    <row r="1358" spans="2:2" x14ac:dyDescent="0.2">
      <c r="B1358" s="9"/>
    </row>
    <row r="1359" spans="2:2" x14ac:dyDescent="0.2">
      <c r="B1359" s="9"/>
    </row>
    <row r="1360" spans="2:2" x14ac:dyDescent="0.2">
      <c r="B1360" s="9"/>
    </row>
    <row r="1361" spans="2:2" x14ac:dyDescent="0.2">
      <c r="B1361" s="9"/>
    </row>
    <row r="1362" spans="2:2" x14ac:dyDescent="0.2">
      <c r="B1362" s="9"/>
    </row>
    <row r="1363" spans="2:2" x14ac:dyDescent="0.2">
      <c r="B1363" s="9"/>
    </row>
    <row r="1364" spans="2:2" x14ac:dyDescent="0.2">
      <c r="B1364" s="9"/>
    </row>
    <row r="1365" spans="2:2" x14ac:dyDescent="0.2">
      <c r="B1365" s="9"/>
    </row>
    <row r="1366" spans="2:2" x14ac:dyDescent="0.2">
      <c r="B1366" s="9"/>
    </row>
    <row r="1367" spans="2:2" x14ac:dyDescent="0.2">
      <c r="B1367" s="9"/>
    </row>
    <row r="1368" spans="2:2" x14ac:dyDescent="0.2">
      <c r="B1368" s="9"/>
    </row>
    <row r="1369" spans="2:2" x14ac:dyDescent="0.2">
      <c r="B1369" s="9"/>
    </row>
    <row r="1370" spans="2:2" x14ac:dyDescent="0.2">
      <c r="B1370" s="9"/>
    </row>
    <row r="1371" spans="2:2" x14ac:dyDescent="0.2">
      <c r="B1371" s="9"/>
    </row>
    <row r="1372" spans="2:2" x14ac:dyDescent="0.2">
      <c r="B1372" s="9"/>
    </row>
    <row r="1373" spans="2:2" x14ac:dyDescent="0.2">
      <c r="B1373" s="9"/>
    </row>
    <row r="1374" spans="2:2" x14ac:dyDescent="0.2">
      <c r="B1374" s="9"/>
    </row>
    <row r="1375" spans="2:2" x14ac:dyDescent="0.2">
      <c r="B1375" s="9"/>
    </row>
    <row r="1376" spans="2:2" x14ac:dyDescent="0.2">
      <c r="B1376" s="9"/>
    </row>
    <row r="1377" spans="2:2" x14ac:dyDescent="0.2">
      <c r="B1377" s="9"/>
    </row>
    <row r="1378" spans="2:2" x14ac:dyDescent="0.2">
      <c r="B1378" s="9"/>
    </row>
    <row r="1379" spans="2:2" x14ac:dyDescent="0.2">
      <c r="B1379" s="9"/>
    </row>
    <row r="1380" spans="2:2" x14ac:dyDescent="0.2">
      <c r="B1380" s="9"/>
    </row>
    <row r="1381" spans="2:2" x14ac:dyDescent="0.2">
      <c r="B1381" s="9"/>
    </row>
    <row r="1382" spans="2:2" x14ac:dyDescent="0.2">
      <c r="B1382" s="9"/>
    </row>
    <row r="1383" spans="2:2" x14ac:dyDescent="0.2">
      <c r="B1383" s="9"/>
    </row>
    <row r="1384" spans="2:2" x14ac:dyDescent="0.2">
      <c r="B1384" s="9"/>
    </row>
    <row r="1385" spans="2:2" x14ac:dyDescent="0.2">
      <c r="B1385" s="9"/>
    </row>
    <row r="1386" spans="2:2" x14ac:dyDescent="0.2">
      <c r="B1386" s="9"/>
    </row>
    <row r="1387" spans="2:2" x14ac:dyDescent="0.2">
      <c r="B1387" s="9"/>
    </row>
    <row r="1388" spans="2:2" x14ac:dyDescent="0.2">
      <c r="B1388" s="9"/>
    </row>
    <row r="1389" spans="2:2" x14ac:dyDescent="0.2">
      <c r="B1389" s="9"/>
    </row>
    <row r="1390" spans="2:2" x14ac:dyDescent="0.2">
      <c r="B1390" s="9"/>
    </row>
    <row r="1391" spans="2:2" x14ac:dyDescent="0.2">
      <c r="B1391" s="9"/>
    </row>
    <row r="1392" spans="2:2" x14ac:dyDescent="0.2">
      <c r="B1392" s="9"/>
    </row>
    <row r="1393" spans="2:2" x14ac:dyDescent="0.2">
      <c r="B1393" s="9"/>
    </row>
    <row r="1394" spans="2:2" x14ac:dyDescent="0.2">
      <c r="B1394" s="9"/>
    </row>
    <row r="1395" spans="2:2" x14ac:dyDescent="0.2">
      <c r="B1395" s="9"/>
    </row>
    <row r="1396" spans="2:2" x14ac:dyDescent="0.2">
      <c r="B1396" s="9"/>
    </row>
    <row r="1397" spans="2:2" x14ac:dyDescent="0.2">
      <c r="B1397" s="9"/>
    </row>
    <row r="1398" spans="2:2" x14ac:dyDescent="0.2">
      <c r="B1398" s="9"/>
    </row>
    <row r="1399" spans="2:2" x14ac:dyDescent="0.2">
      <c r="B1399" s="9"/>
    </row>
    <row r="1400" spans="2:2" x14ac:dyDescent="0.2">
      <c r="B1400" s="9"/>
    </row>
    <row r="1401" spans="2:2" x14ac:dyDescent="0.2">
      <c r="B1401" s="9"/>
    </row>
    <row r="1402" spans="2:2" x14ac:dyDescent="0.2">
      <c r="B1402" s="9"/>
    </row>
    <row r="1403" spans="2:2" x14ac:dyDescent="0.2">
      <c r="B1403" s="9"/>
    </row>
    <row r="1404" spans="2:2" x14ac:dyDescent="0.2">
      <c r="B1404" s="9"/>
    </row>
    <row r="1405" spans="2:2" x14ac:dyDescent="0.2">
      <c r="B1405" s="9"/>
    </row>
    <row r="1406" spans="2:2" x14ac:dyDescent="0.2">
      <c r="B1406" s="9"/>
    </row>
    <row r="1407" spans="2:2" x14ac:dyDescent="0.2">
      <c r="B1407" s="9"/>
    </row>
    <row r="1408" spans="2:2" x14ac:dyDescent="0.2">
      <c r="B1408" s="9"/>
    </row>
    <row r="1409" spans="2:2" x14ac:dyDescent="0.2">
      <c r="B1409" s="9"/>
    </row>
    <row r="1410" spans="2:2" x14ac:dyDescent="0.2">
      <c r="B1410" s="9"/>
    </row>
    <row r="1411" spans="2:2" x14ac:dyDescent="0.2">
      <c r="B1411" s="9"/>
    </row>
    <row r="1412" spans="2:2" x14ac:dyDescent="0.2">
      <c r="B1412" s="9"/>
    </row>
    <row r="1413" spans="2:2" x14ac:dyDescent="0.2">
      <c r="B1413" s="9"/>
    </row>
    <row r="1414" spans="2:2" x14ac:dyDescent="0.2">
      <c r="B1414" s="9"/>
    </row>
    <row r="1415" spans="2:2" x14ac:dyDescent="0.2">
      <c r="B1415" s="9"/>
    </row>
    <row r="1416" spans="2:2" x14ac:dyDescent="0.2">
      <c r="B1416" s="9"/>
    </row>
    <row r="1417" spans="2:2" x14ac:dyDescent="0.2">
      <c r="B1417" s="9"/>
    </row>
    <row r="1418" spans="2:2" x14ac:dyDescent="0.2">
      <c r="B1418" s="9"/>
    </row>
    <row r="1419" spans="2:2" x14ac:dyDescent="0.2">
      <c r="B1419" s="9"/>
    </row>
    <row r="1420" spans="2:2" x14ac:dyDescent="0.2">
      <c r="B1420" s="9"/>
    </row>
    <row r="1421" spans="2:2" x14ac:dyDescent="0.2">
      <c r="B1421" s="9"/>
    </row>
    <row r="1422" spans="2:2" x14ac:dyDescent="0.2">
      <c r="B1422" s="9"/>
    </row>
    <row r="1423" spans="2:2" x14ac:dyDescent="0.2">
      <c r="B1423" s="9"/>
    </row>
    <row r="1424" spans="2:2" x14ac:dyDescent="0.2">
      <c r="B1424" s="9"/>
    </row>
    <row r="1425" spans="2:2" x14ac:dyDescent="0.2">
      <c r="B1425" s="9"/>
    </row>
    <row r="1426" spans="2:2" x14ac:dyDescent="0.2">
      <c r="B1426" s="9"/>
    </row>
    <row r="1427" spans="2:2" x14ac:dyDescent="0.2">
      <c r="B1427" s="9"/>
    </row>
    <row r="1428" spans="2:2" x14ac:dyDescent="0.2">
      <c r="B1428" s="9"/>
    </row>
    <row r="1429" spans="2:2" x14ac:dyDescent="0.2">
      <c r="B1429" s="9"/>
    </row>
    <row r="1430" spans="2:2" x14ac:dyDescent="0.2">
      <c r="B1430" s="9"/>
    </row>
    <row r="1431" spans="2:2" x14ac:dyDescent="0.2">
      <c r="B1431" s="9"/>
    </row>
    <row r="1432" spans="2:2" x14ac:dyDescent="0.2">
      <c r="B1432" s="9"/>
    </row>
    <row r="1433" spans="2:2" x14ac:dyDescent="0.2">
      <c r="B1433" s="9"/>
    </row>
    <row r="1434" spans="2:2" x14ac:dyDescent="0.2">
      <c r="B1434" s="9"/>
    </row>
    <row r="1435" spans="2:2" x14ac:dyDescent="0.2">
      <c r="B1435" s="9"/>
    </row>
    <row r="1436" spans="2:2" x14ac:dyDescent="0.2">
      <c r="B1436" s="9"/>
    </row>
    <row r="1437" spans="2:2" x14ac:dyDescent="0.2">
      <c r="B1437" s="9"/>
    </row>
    <row r="1438" spans="2:2" x14ac:dyDescent="0.2">
      <c r="B1438" s="9"/>
    </row>
    <row r="1439" spans="2:2" x14ac:dyDescent="0.2">
      <c r="B1439" s="9"/>
    </row>
    <row r="1440" spans="2:2" x14ac:dyDescent="0.2">
      <c r="B1440" s="9"/>
    </row>
    <row r="1441" spans="2:2" x14ac:dyDescent="0.2">
      <c r="B1441" s="9"/>
    </row>
    <row r="1442" spans="2:2" x14ac:dyDescent="0.2">
      <c r="B1442" s="9"/>
    </row>
    <row r="1443" spans="2:2" x14ac:dyDescent="0.2">
      <c r="B1443" s="9"/>
    </row>
    <row r="1444" spans="2:2" x14ac:dyDescent="0.2">
      <c r="B1444" s="9"/>
    </row>
    <row r="1445" spans="2:2" x14ac:dyDescent="0.2">
      <c r="B1445" s="9"/>
    </row>
    <row r="1446" spans="2:2" x14ac:dyDescent="0.2">
      <c r="B1446" s="9"/>
    </row>
    <row r="1447" spans="2:2" x14ac:dyDescent="0.2">
      <c r="B1447" s="9"/>
    </row>
    <row r="1448" spans="2:2" x14ac:dyDescent="0.2">
      <c r="B1448" s="9"/>
    </row>
    <row r="1449" spans="2:2" x14ac:dyDescent="0.2">
      <c r="B1449" s="9"/>
    </row>
    <row r="1450" spans="2:2" x14ac:dyDescent="0.2">
      <c r="B1450" s="9"/>
    </row>
    <row r="1451" spans="2:2" x14ac:dyDescent="0.2">
      <c r="B1451" s="9"/>
    </row>
    <row r="1452" spans="2:2" x14ac:dyDescent="0.2">
      <c r="B1452" s="9"/>
    </row>
    <row r="1453" spans="2:2" x14ac:dyDescent="0.2">
      <c r="B1453" s="9"/>
    </row>
    <row r="1454" spans="2:2" x14ac:dyDescent="0.2">
      <c r="B1454" s="9"/>
    </row>
    <row r="1455" spans="2:2" x14ac:dyDescent="0.2">
      <c r="B1455" s="9"/>
    </row>
    <row r="1456" spans="2:2" x14ac:dyDescent="0.2">
      <c r="B1456" s="9"/>
    </row>
    <row r="1457" spans="2:2" x14ac:dyDescent="0.2">
      <c r="B1457" s="9"/>
    </row>
    <row r="1458" spans="2:2" x14ac:dyDescent="0.2">
      <c r="B1458" s="9"/>
    </row>
    <row r="1459" spans="2:2" x14ac:dyDescent="0.2">
      <c r="B1459" s="9"/>
    </row>
    <row r="1460" spans="2:2" x14ac:dyDescent="0.2">
      <c r="B1460" s="9"/>
    </row>
    <row r="1461" spans="2:2" x14ac:dyDescent="0.2">
      <c r="B1461" s="9"/>
    </row>
    <row r="1462" spans="2:2" x14ac:dyDescent="0.2">
      <c r="B1462" s="9"/>
    </row>
    <row r="1463" spans="2:2" x14ac:dyDescent="0.2">
      <c r="B1463" s="9"/>
    </row>
    <row r="1464" spans="2:2" x14ac:dyDescent="0.2">
      <c r="B1464" s="9"/>
    </row>
    <row r="1465" spans="2:2" x14ac:dyDescent="0.2">
      <c r="B1465" s="9"/>
    </row>
    <row r="1466" spans="2:2" x14ac:dyDescent="0.2">
      <c r="B1466" s="9"/>
    </row>
    <row r="1467" spans="2:2" x14ac:dyDescent="0.2">
      <c r="B1467" s="9"/>
    </row>
    <row r="1468" spans="2:2" x14ac:dyDescent="0.2">
      <c r="B1468" s="9"/>
    </row>
    <row r="1469" spans="2:2" x14ac:dyDescent="0.2">
      <c r="B1469" s="9"/>
    </row>
    <row r="1470" spans="2:2" x14ac:dyDescent="0.2">
      <c r="B1470" s="9"/>
    </row>
    <row r="1471" spans="2:2" x14ac:dyDescent="0.2">
      <c r="B1471" s="9"/>
    </row>
    <row r="1472" spans="2:2" x14ac:dyDescent="0.2">
      <c r="B1472" s="9"/>
    </row>
    <row r="1473" spans="2:2" x14ac:dyDescent="0.2">
      <c r="B1473" s="9"/>
    </row>
    <row r="1474" spans="2:2" x14ac:dyDescent="0.2">
      <c r="B1474" s="9"/>
    </row>
    <row r="1475" spans="2:2" x14ac:dyDescent="0.2">
      <c r="B1475" s="9"/>
    </row>
    <row r="1476" spans="2:2" x14ac:dyDescent="0.2">
      <c r="B1476" s="9"/>
    </row>
    <row r="1477" spans="2:2" x14ac:dyDescent="0.2">
      <c r="B1477" s="9"/>
    </row>
    <row r="1478" spans="2:2" x14ac:dyDescent="0.2">
      <c r="B1478" s="9"/>
    </row>
    <row r="1479" spans="2:2" x14ac:dyDescent="0.2">
      <c r="B1479" s="9"/>
    </row>
    <row r="1480" spans="2:2" x14ac:dyDescent="0.2">
      <c r="B1480" s="9"/>
    </row>
    <row r="1481" spans="2:2" x14ac:dyDescent="0.2">
      <c r="B1481" s="9"/>
    </row>
    <row r="1482" spans="2:2" x14ac:dyDescent="0.2">
      <c r="B1482" s="9"/>
    </row>
    <row r="1483" spans="2:2" x14ac:dyDescent="0.2">
      <c r="B1483" s="9"/>
    </row>
    <row r="1484" spans="2:2" x14ac:dyDescent="0.2">
      <c r="B1484" s="9"/>
    </row>
    <row r="1485" spans="2:2" x14ac:dyDescent="0.2">
      <c r="B1485" s="9"/>
    </row>
    <row r="1486" spans="2:2" x14ac:dyDescent="0.2">
      <c r="B1486" s="9"/>
    </row>
    <row r="1487" spans="2:2" x14ac:dyDescent="0.2">
      <c r="B1487" s="9"/>
    </row>
    <row r="1488" spans="2:2" x14ac:dyDescent="0.2">
      <c r="B1488" s="9"/>
    </row>
    <row r="1489" spans="2:2" x14ac:dyDescent="0.2">
      <c r="B1489" s="9"/>
    </row>
    <row r="1490" spans="2:2" x14ac:dyDescent="0.2">
      <c r="B1490" s="9"/>
    </row>
    <row r="1491" spans="2:2" x14ac:dyDescent="0.2">
      <c r="B1491" s="9"/>
    </row>
    <row r="1492" spans="2:2" x14ac:dyDescent="0.2">
      <c r="B1492" s="9"/>
    </row>
    <row r="1493" spans="2:2" x14ac:dyDescent="0.2">
      <c r="B1493" s="9"/>
    </row>
    <row r="1494" spans="2:2" x14ac:dyDescent="0.2">
      <c r="B1494" s="9"/>
    </row>
    <row r="1495" spans="2:2" x14ac:dyDescent="0.2">
      <c r="B1495" s="9"/>
    </row>
    <row r="1496" spans="2:2" x14ac:dyDescent="0.2">
      <c r="B1496" s="9"/>
    </row>
    <row r="1497" spans="2:2" x14ac:dyDescent="0.2">
      <c r="B1497" s="9"/>
    </row>
    <row r="1498" spans="2:2" x14ac:dyDescent="0.2">
      <c r="B1498" s="9"/>
    </row>
    <row r="1499" spans="2:2" x14ac:dyDescent="0.2">
      <c r="B1499" s="9"/>
    </row>
    <row r="1500" spans="2:2" x14ac:dyDescent="0.2">
      <c r="B1500" s="9"/>
    </row>
    <row r="1501" spans="2:2" x14ac:dyDescent="0.2">
      <c r="B1501" s="9"/>
    </row>
    <row r="1502" spans="2:2" x14ac:dyDescent="0.2">
      <c r="B1502" s="9"/>
    </row>
    <row r="1503" spans="2:2" x14ac:dyDescent="0.2">
      <c r="B1503" s="9"/>
    </row>
    <row r="1504" spans="2:2" x14ac:dyDescent="0.2">
      <c r="B1504" s="9"/>
    </row>
    <row r="1505" spans="2:2" x14ac:dyDescent="0.2">
      <c r="B1505" s="9"/>
    </row>
    <row r="1506" spans="2:2" x14ac:dyDescent="0.2">
      <c r="B1506" s="9"/>
    </row>
    <row r="1507" spans="2:2" x14ac:dyDescent="0.2">
      <c r="B1507" s="9"/>
    </row>
    <row r="1508" spans="2:2" x14ac:dyDescent="0.2">
      <c r="B1508" s="9"/>
    </row>
    <row r="1509" spans="2:2" x14ac:dyDescent="0.2">
      <c r="B1509" s="9"/>
    </row>
    <row r="1510" spans="2:2" x14ac:dyDescent="0.2">
      <c r="B1510" s="9"/>
    </row>
    <row r="1511" spans="2:2" x14ac:dyDescent="0.2">
      <c r="B1511" s="9"/>
    </row>
    <row r="1512" spans="2:2" x14ac:dyDescent="0.2">
      <c r="B1512" s="9"/>
    </row>
    <row r="1513" spans="2:2" x14ac:dyDescent="0.2">
      <c r="B1513" s="9"/>
    </row>
    <row r="1514" spans="2:2" x14ac:dyDescent="0.2">
      <c r="B1514" s="9"/>
    </row>
    <row r="1515" spans="2:2" x14ac:dyDescent="0.2">
      <c r="B1515" s="9"/>
    </row>
    <row r="1516" spans="2:2" x14ac:dyDescent="0.2">
      <c r="B1516" s="9"/>
    </row>
    <row r="1517" spans="2:2" x14ac:dyDescent="0.2">
      <c r="B1517" s="9"/>
    </row>
    <row r="1518" spans="2:2" x14ac:dyDescent="0.2">
      <c r="B1518" s="9"/>
    </row>
    <row r="1519" spans="2:2" x14ac:dyDescent="0.2">
      <c r="B1519" s="9"/>
    </row>
    <row r="1520" spans="2:2" x14ac:dyDescent="0.2">
      <c r="B1520" s="9"/>
    </row>
    <row r="1521" spans="2:2" x14ac:dyDescent="0.2">
      <c r="B1521" s="9"/>
    </row>
    <row r="1522" spans="2:2" x14ac:dyDescent="0.2">
      <c r="B1522" s="9"/>
    </row>
    <row r="1523" spans="2:2" x14ac:dyDescent="0.2">
      <c r="B1523" s="9"/>
    </row>
    <row r="1524" spans="2:2" x14ac:dyDescent="0.2">
      <c r="B1524" s="9"/>
    </row>
    <row r="1525" spans="2:2" x14ac:dyDescent="0.2">
      <c r="B1525" s="9"/>
    </row>
    <row r="1526" spans="2:2" x14ac:dyDescent="0.2">
      <c r="B1526" s="9"/>
    </row>
    <row r="1527" spans="2:2" x14ac:dyDescent="0.2">
      <c r="B1527" s="9"/>
    </row>
    <row r="1528" spans="2:2" x14ac:dyDescent="0.2">
      <c r="B1528" s="9"/>
    </row>
    <row r="1529" spans="2:2" x14ac:dyDescent="0.2">
      <c r="B1529" s="9"/>
    </row>
    <row r="1530" spans="2:2" x14ac:dyDescent="0.2">
      <c r="B1530" s="9"/>
    </row>
    <row r="1531" spans="2:2" x14ac:dyDescent="0.2">
      <c r="B1531" s="9"/>
    </row>
    <row r="1532" spans="2:2" x14ac:dyDescent="0.2">
      <c r="B1532" s="9"/>
    </row>
    <row r="1533" spans="2:2" x14ac:dyDescent="0.2">
      <c r="B1533" s="9"/>
    </row>
    <row r="1534" spans="2:2" x14ac:dyDescent="0.2">
      <c r="B1534" s="9"/>
    </row>
    <row r="1535" spans="2:2" x14ac:dyDescent="0.2">
      <c r="B1535" s="9"/>
    </row>
    <row r="1536" spans="2:2" x14ac:dyDescent="0.2">
      <c r="B1536" s="9"/>
    </row>
    <row r="1537" spans="2:2" x14ac:dyDescent="0.2">
      <c r="B1537" s="9"/>
    </row>
    <row r="1538" spans="2:2" x14ac:dyDescent="0.2">
      <c r="B1538" s="9"/>
    </row>
    <row r="1539" spans="2:2" x14ac:dyDescent="0.2">
      <c r="B1539" s="9"/>
    </row>
    <row r="1540" spans="2:2" x14ac:dyDescent="0.2">
      <c r="B1540" s="9"/>
    </row>
    <row r="1541" spans="2:2" x14ac:dyDescent="0.2">
      <c r="B1541" s="9"/>
    </row>
    <row r="1542" spans="2:2" x14ac:dyDescent="0.2">
      <c r="B1542" s="9"/>
    </row>
    <row r="1543" spans="2:2" x14ac:dyDescent="0.2">
      <c r="B1543" s="9"/>
    </row>
    <row r="1544" spans="2:2" x14ac:dyDescent="0.2">
      <c r="B1544" s="9"/>
    </row>
    <row r="1545" spans="2:2" x14ac:dyDescent="0.2">
      <c r="B1545" s="9"/>
    </row>
    <row r="1546" spans="2:2" x14ac:dyDescent="0.2">
      <c r="B1546" s="9"/>
    </row>
    <row r="1547" spans="2:2" x14ac:dyDescent="0.2">
      <c r="B1547" s="9"/>
    </row>
    <row r="1548" spans="2:2" x14ac:dyDescent="0.2">
      <c r="B1548" s="9"/>
    </row>
    <row r="1549" spans="2:2" x14ac:dyDescent="0.2">
      <c r="B1549" s="9"/>
    </row>
    <row r="1550" spans="2:2" x14ac:dyDescent="0.2">
      <c r="B1550" s="9"/>
    </row>
    <row r="1551" spans="2:2" x14ac:dyDescent="0.2">
      <c r="B1551" s="9"/>
    </row>
    <row r="1552" spans="2:2" x14ac:dyDescent="0.2">
      <c r="B1552" s="9"/>
    </row>
    <row r="1553" spans="2:2" x14ac:dyDescent="0.2">
      <c r="B1553" s="9"/>
    </row>
    <row r="1554" spans="2:2" x14ac:dyDescent="0.2">
      <c r="B1554" s="9"/>
    </row>
    <row r="1555" spans="2:2" x14ac:dyDescent="0.2">
      <c r="B1555" s="9"/>
    </row>
    <row r="1556" spans="2:2" x14ac:dyDescent="0.2">
      <c r="B1556" s="9"/>
    </row>
    <row r="1557" spans="2:2" x14ac:dyDescent="0.2">
      <c r="B1557" s="9"/>
    </row>
    <row r="1558" spans="2:2" x14ac:dyDescent="0.2">
      <c r="B1558" s="9"/>
    </row>
    <row r="1559" spans="2:2" x14ac:dyDescent="0.2">
      <c r="B1559" s="9"/>
    </row>
    <row r="1560" spans="2:2" x14ac:dyDescent="0.2">
      <c r="B1560" s="9"/>
    </row>
    <row r="1561" spans="2:2" x14ac:dyDescent="0.2">
      <c r="B1561" s="9"/>
    </row>
    <row r="1562" spans="2:2" x14ac:dyDescent="0.2">
      <c r="B1562" s="9"/>
    </row>
    <row r="1563" spans="2:2" x14ac:dyDescent="0.2">
      <c r="B1563" s="9"/>
    </row>
    <row r="1564" spans="2:2" x14ac:dyDescent="0.2">
      <c r="B1564" s="9"/>
    </row>
    <row r="1565" spans="2:2" x14ac:dyDescent="0.2">
      <c r="B1565" s="9"/>
    </row>
    <row r="1566" spans="2:2" x14ac:dyDescent="0.2">
      <c r="B1566" s="9"/>
    </row>
    <row r="1567" spans="2:2" x14ac:dyDescent="0.2">
      <c r="B1567" s="9"/>
    </row>
    <row r="1568" spans="2:2" x14ac:dyDescent="0.2">
      <c r="B1568" s="9"/>
    </row>
    <row r="1569" spans="2:2" x14ac:dyDescent="0.2">
      <c r="B1569" s="9"/>
    </row>
    <row r="1570" spans="2:2" x14ac:dyDescent="0.2">
      <c r="B1570" s="9"/>
    </row>
    <row r="1571" spans="2:2" x14ac:dyDescent="0.2">
      <c r="B1571" s="9"/>
    </row>
    <row r="1572" spans="2:2" x14ac:dyDescent="0.2">
      <c r="B1572" s="9"/>
    </row>
    <row r="1573" spans="2:2" x14ac:dyDescent="0.2">
      <c r="B1573" s="9"/>
    </row>
    <row r="1574" spans="2:2" x14ac:dyDescent="0.2">
      <c r="B1574" s="9"/>
    </row>
    <row r="1575" spans="2:2" x14ac:dyDescent="0.2">
      <c r="B1575" s="9"/>
    </row>
    <row r="1576" spans="2:2" x14ac:dyDescent="0.2">
      <c r="B1576" s="9"/>
    </row>
    <row r="1577" spans="2:2" x14ac:dyDescent="0.2">
      <c r="B1577" s="9"/>
    </row>
    <row r="1578" spans="2:2" x14ac:dyDescent="0.2">
      <c r="B1578" s="9"/>
    </row>
    <row r="1579" spans="2:2" x14ac:dyDescent="0.2">
      <c r="B1579" s="9"/>
    </row>
    <row r="1580" spans="2:2" x14ac:dyDescent="0.2">
      <c r="B1580" s="9"/>
    </row>
    <row r="1581" spans="2:2" x14ac:dyDescent="0.2">
      <c r="B1581" s="9"/>
    </row>
    <row r="1582" spans="2:2" x14ac:dyDescent="0.2">
      <c r="B1582" s="9"/>
    </row>
    <row r="1583" spans="2:2" x14ac:dyDescent="0.2">
      <c r="B1583" s="9"/>
    </row>
    <row r="1584" spans="2:2" x14ac:dyDescent="0.2">
      <c r="B1584" s="9"/>
    </row>
    <row r="1585" spans="2:2" x14ac:dyDescent="0.2">
      <c r="B1585" s="9"/>
    </row>
    <row r="1586" spans="2:2" x14ac:dyDescent="0.2">
      <c r="B1586" s="9"/>
    </row>
    <row r="1587" spans="2:2" x14ac:dyDescent="0.2">
      <c r="B1587" s="9"/>
    </row>
    <row r="1588" spans="2:2" x14ac:dyDescent="0.2">
      <c r="B1588" s="9"/>
    </row>
    <row r="1589" spans="2:2" x14ac:dyDescent="0.2">
      <c r="B1589" s="9"/>
    </row>
    <row r="1590" spans="2:2" x14ac:dyDescent="0.2">
      <c r="B1590" s="9"/>
    </row>
    <row r="1591" spans="2:2" x14ac:dyDescent="0.2">
      <c r="B1591" s="9"/>
    </row>
    <row r="1592" spans="2:2" x14ac:dyDescent="0.2">
      <c r="B1592" s="9"/>
    </row>
    <row r="1593" spans="2:2" x14ac:dyDescent="0.2">
      <c r="B1593" s="9"/>
    </row>
    <row r="1594" spans="2:2" x14ac:dyDescent="0.2">
      <c r="B1594" s="9"/>
    </row>
    <row r="1595" spans="2:2" x14ac:dyDescent="0.2">
      <c r="B1595" s="9"/>
    </row>
    <row r="1596" spans="2:2" x14ac:dyDescent="0.2">
      <c r="B1596" s="9"/>
    </row>
    <row r="1597" spans="2:2" x14ac:dyDescent="0.2">
      <c r="B1597" s="9"/>
    </row>
    <row r="1598" spans="2:2" x14ac:dyDescent="0.2">
      <c r="B1598" s="9"/>
    </row>
    <row r="1599" spans="2:2" x14ac:dyDescent="0.2">
      <c r="B1599" s="9"/>
    </row>
    <row r="1600" spans="2:2" x14ac:dyDescent="0.2">
      <c r="B1600" s="9"/>
    </row>
    <row r="1601" spans="2:2" x14ac:dyDescent="0.2">
      <c r="B1601" s="9"/>
    </row>
    <row r="1602" spans="2:2" x14ac:dyDescent="0.2">
      <c r="B1602" s="9"/>
    </row>
    <row r="1603" spans="2:2" x14ac:dyDescent="0.2">
      <c r="B1603" s="9"/>
    </row>
    <row r="1604" spans="2:2" x14ac:dyDescent="0.2">
      <c r="B1604" s="9"/>
    </row>
    <row r="1605" spans="2:2" x14ac:dyDescent="0.2">
      <c r="B1605" s="9"/>
    </row>
    <row r="1606" spans="2:2" x14ac:dyDescent="0.2">
      <c r="B1606" s="9"/>
    </row>
    <row r="1607" spans="2:2" x14ac:dyDescent="0.2">
      <c r="B1607" s="9"/>
    </row>
    <row r="1608" spans="2:2" x14ac:dyDescent="0.2">
      <c r="B1608" s="9"/>
    </row>
    <row r="1609" spans="2:2" x14ac:dyDescent="0.2">
      <c r="B1609" s="9"/>
    </row>
    <row r="1610" spans="2:2" x14ac:dyDescent="0.2">
      <c r="B1610" s="9"/>
    </row>
    <row r="1611" spans="2:2" x14ac:dyDescent="0.2">
      <c r="B1611" s="9"/>
    </row>
    <row r="1612" spans="2:2" x14ac:dyDescent="0.2">
      <c r="B1612" s="9"/>
    </row>
    <row r="1613" spans="2:2" x14ac:dyDescent="0.2">
      <c r="B1613" s="9"/>
    </row>
    <row r="1614" spans="2:2" x14ac:dyDescent="0.2">
      <c r="B1614" s="9"/>
    </row>
    <row r="1615" spans="2:2" x14ac:dyDescent="0.2">
      <c r="B1615" s="9"/>
    </row>
    <row r="1616" spans="2:2" x14ac:dyDescent="0.2">
      <c r="B1616" s="9"/>
    </row>
    <row r="1617" spans="2:2" x14ac:dyDescent="0.2">
      <c r="B1617" s="9"/>
    </row>
    <row r="1618" spans="2:2" x14ac:dyDescent="0.2">
      <c r="B1618" s="9"/>
    </row>
    <row r="1619" spans="2:2" x14ac:dyDescent="0.2">
      <c r="B1619" s="9"/>
    </row>
    <row r="1620" spans="2:2" x14ac:dyDescent="0.2">
      <c r="B1620" s="9"/>
    </row>
    <row r="1621" spans="2:2" x14ac:dyDescent="0.2">
      <c r="B1621" s="9"/>
    </row>
    <row r="1622" spans="2:2" x14ac:dyDescent="0.2">
      <c r="B1622" s="9"/>
    </row>
    <row r="1623" spans="2:2" x14ac:dyDescent="0.2">
      <c r="B1623" s="9"/>
    </row>
    <row r="1624" spans="2:2" x14ac:dyDescent="0.2">
      <c r="B1624" s="9"/>
    </row>
    <row r="1625" spans="2:2" x14ac:dyDescent="0.2">
      <c r="B1625" s="9"/>
    </row>
    <row r="1626" spans="2:2" x14ac:dyDescent="0.2">
      <c r="B1626" s="9"/>
    </row>
    <row r="1627" spans="2:2" x14ac:dyDescent="0.2">
      <c r="B1627" s="9"/>
    </row>
    <row r="1628" spans="2:2" x14ac:dyDescent="0.2">
      <c r="B1628" s="9"/>
    </row>
    <row r="1629" spans="2:2" x14ac:dyDescent="0.2">
      <c r="B1629" s="9"/>
    </row>
    <row r="1630" spans="2:2" x14ac:dyDescent="0.2">
      <c r="B1630" s="9"/>
    </row>
    <row r="1631" spans="2:2" x14ac:dyDescent="0.2">
      <c r="B1631" s="9"/>
    </row>
    <row r="1632" spans="2:2" x14ac:dyDescent="0.2">
      <c r="B1632" s="9"/>
    </row>
    <row r="1633" spans="2:2" x14ac:dyDescent="0.2">
      <c r="B1633" s="9"/>
    </row>
    <row r="1634" spans="2:2" x14ac:dyDescent="0.2">
      <c r="B1634" s="9"/>
    </row>
    <row r="1635" spans="2:2" x14ac:dyDescent="0.2">
      <c r="B1635" s="9"/>
    </row>
    <row r="1636" spans="2:2" x14ac:dyDescent="0.2">
      <c r="B1636" s="9"/>
    </row>
    <row r="1637" spans="2:2" x14ac:dyDescent="0.2">
      <c r="B1637" s="9"/>
    </row>
    <row r="1638" spans="2:2" x14ac:dyDescent="0.2">
      <c r="B1638" s="9"/>
    </row>
    <row r="1639" spans="2:2" x14ac:dyDescent="0.2">
      <c r="B1639" s="9"/>
    </row>
    <row r="1640" spans="2:2" x14ac:dyDescent="0.2">
      <c r="B1640" s="9"/>
    </row>
    <row r="1641" spans="2:2" x14ac:dyDescent="0.2">
      <c r="B1641" s="9"/>
    </row>
    <row r="1642" spans="2:2" x14ac:dyDescent="0.2">
      <c r="B1642" s="9"/>
    </row>
    <row r="1643" spans="2:2" x14ac:dyDescent="0.2">
      <c r="B1643" s="9"/>
    </row>
    <row r="1644" spans="2:2" x14ac:dyDescent="0.2">
      <c r="B1644" s="9"/>
    </row>
    <row r="1645" spans="2:2" x14ac:dyDescent="0.2">
      <c r="B1645" s="9"/>
    </row>
    <row r="1646" spans="2:2" x14ac:dyDescent="0.2">
      <c r="B1646" s="9"/>
    </row>
    <row r="1647" spans="2:2" x14ac:dyDescent="0.2">
      <c r="B1647" s="9"/>
    </row>
    <row r="1648" spans="2:2" x14ac:dyDescent="0.2">
      <c r="B1648" s="9"/>
    </row>
    <row r="1649" spans="2:2" x14ac:dyDescent="0.2">
      <c r="B1649" s="9"/>
    </row>
    <row r="1650" spans="2:2" x14ac:dyDescent="0.2">
      <c r="B1650" s="9"/>
    </row>
    <row r="1651" spans="2:2" x14ac:dyDescent="0.2">
      <c r="B1651" s="9"/>
    </row>
    <row r="1652" spans="2:2" x14ac:dyDescent="0.2">
      <c r="B1652" s="9"/>
    </row>
    <row r="1653" spans="2:2" x14ac:dyDescent="0.2">
      <c r="B1653" s="9"/>
    </row>
    <row r="1654" spans="2:2" x14ac:dyDescent="0.2">
      <c r="B1654" s="9"/>
    </row>
    <row r="1655" spans="2:2" x14ac:dyDescent="0.2">
      <c r="B1655" s="9"/>
    </row>
    <row r="1656" spans="2:2" x14ac:dyDescent="0.2">
      <c r="B1656" s="9"/>
    </row>
    <row r="1657" spans="2:2" x14ac:dyDescent="0.2">
      <c r="B1657" s="9"/>
    </row>
    <row r="1658" spans="2:2" x14ac:dyDescent="0.2">
      <c r="B1658" s="9"/>
    </row>
    <row r="1659" spans="2:2" x14ac:dyDescent="0.2">
      <c r="B1659" s="9"/>
    </row>
    <row r="1660" spans="2:2" x14ac:dyDescent="0.2">
      <c r="B1660" s="9"/>
    </row>
    <row r="1661" spans="2:2" x14ac:dyDescent="0.2">
      <c r="B1661" s="9"/>
    </row>
    <row r="1662" spans="2:2" x14ac:dyDescent="0.2">
      <c r="B1662" s="9"/>
    </row>
    <row r="1663" spans="2:2" x14ac:dyDescent="0.2">
      <c r="B1663" s="9"/>
    </row>
    <row r="1664" spans="2:2" x14ac:dyDescent="0.2">
      <c r="B1664" s="9"/>
    </row>
    <row r="1665" spans="2:2" x14ac:dyDescent="0.2">
      <c r="B1665" s="9"/>
    </row>
    <row r="1666" spans="2:2" x14ac:dyDescent="0.2">
      <c r="B1666" s="9"/>
    </row>
    <row r="1667" spans="2:2" x14ac:dyDescent="0.2">
      <c r="B1667" s="9"/>
    </row>
    <row r="1668" spans="2:2" x14ac:dyDescent="0.2">
      <c r="B1668" s="9"/>
    </row>
    <row r="1669" spans="2:2" x14ac:dyDescent="0.2">
      <c r="B1669" s="9"/>
    </row>
    <row r="1670" spans="2:2" x14ac:dyDescent="0.2">
      <c r="B1670" s="9"/>
    </row>
    <row r="1671" spans="2:2" x14ac:dyDescent="0.2">
      <c r="B1671" s="9"/>
    </row>
    <row r="1672" spans="2:2" x14ac:dyDescent="0.2">
      <c r="B1672" s="9"/>
    </row>
    <row r="1673" spans="2:2" x14ac:dyDescent="0.2">
      <c r="B1673" s="9"/>
    </row>
    <row r="1674" spans="2:2" x14ac:dyDescent="0.2">
      <c r="B1674" s="9"/>
    </row>
    <row r="1675" spans="2:2" x14ac:dyDescent="0.2">
      <c r="B1675" s="9"/>
    </row>
    <row r="1676" spans="2:2" x14ac:dyDescent="0.2">
      <c r="B1676" s="9"/>
    </row>
    <row r="1677" spans="2:2" x14ac:dyDescent="0.2">
      <c r="B1677" s="9"/>
    </row>
    <row r="1678" spans="2:2" x14ac:dyDescent="0.2">
      <c r="B1678" s="9"/>
    </row>
    <row r="1679" spans="2:2" x14ac:dyDescent="0.2">
      <c r="B1679" s="9"/>
    </row>
    <row r="1680" spans="2:2" x14ac:dyDescent="0.2">
      <c r="B1680" s="9"/>
    </row>
    <row r="1681" spans="2:2" x14ac:dyDescent="0.2">
      <c r="B1681" s="9"/>
    </row>
    <row r="1682" spans="2:2" x14ac:dyDescent="0.2">
      <c r="B1682" s="9"/>
    </row>
    <row r="1683" spans="2:2" x14ac:dyDescent="0.2">
      <c r="B1683" s="9"/>
    </row>
    <row r="1684" spans="2:2" x14ac:dyDescent="0.2">
      <c r="B1684" s="9"/>
    </row>
    <row r="1685" spans="2:2" x14ac:dyDescent="0.2">
      <c r="B1685" s="9"/>
    </row>
    <row r="1686" spans="2:2" x14ac:dyDescent="0.2">
      <c r="B1686" s="9"/>
    </row>
    <row r="1687" spans="2:2" x14ac:dyDescent="0.2">
      <c r="B1687" s="9"/>
    </row>
    <row r="1688" spans="2:2" x14ac:dyDescent="0.2">
      <c r="B1688" s="9"/>
    </row>
    <row r="1689" spans="2:2" x14ac:dyDescent="0.2">
      <c r="B1689" s="9"/>
    </row>
    <row r="1690" spans="2:2" x14ac:dyDescent="0.2">
      <c r="B1690" s="9"/>
    </row>
    <row r="1691" spans="2:2" x14ac:dyDescent="0.2">
      <c r="B1691" s="9"/>
    </row>
    <row r="1692" spans="2:2" x14ac:dyDescent="0.2">
      <c r="B1692" s="9"/>
    </row>
    <row r="1693" spans="2:2" x14ac:dyDescent="0.2">
      <c r="B1693" s="9"/>
    </row>
    <row r="1694" spans="2:2" x14ac:dyDescent="0.2">
      <c r="B1694" s="9"/>
    </row>
    <row r="1695" spans="2:2" x14ac:dyDescent="0.2">
      <c r="B1695" s="9"/>
    </row>
    <row r="1696" spans="2:2" x14ac:dyDescent="0.2">
      <c r="B1696" s="9"/>
    </row>
    <row r="1697" spans="2:2" x14ac:dyDescent="0.2">
      <c r="B1697" s="9"/>
    </row>
    <row r="1698" spans="2:2" x14ac:dyDescent="0.2">
      <c r="B1698" s="9"/>
    </row>
    <row r="1699" spans="2:2" x14ac:dyDescent="0.2">
      <c r="B1699" s="9"/>
    </row>
    <row r="1700" spans="2:2" x14ac:dyDescent="0.2">
      <c r="B1700" s="9"/>
    </row>
    <row r="1701" spans="2:2" x14ac:dyDescent="0.2">
      <c r="B1701" s="9"/>
    </row>
    <row r="1702" spans="2:2" x14ac:dyDescent="0.2">
      <c r="B1702" s="9"/>
    </row>
    <row r="1703" spans="2:2" x14ac:dyDescent="0.2">
      <c r="B1703" s="9"/>
    </row>
    <row r="1704" spans="2:2" x14ac:dyDescent="0.2">
      <c r="B1704" s="9"/>
    </row>
    <row r="1705" spans="2:2" x14ac:dyDescent="0.2">
      <c r="B1705" s="9"/>
    </row>
    <row r="1706" spans="2:2" x14ac:dyDescent="0.2">
      <c r="B1706" s="9"/>
    </row>
    <row r="1707" spans="2:2" x14ac:dyDescent="0.2">
      <c r="B1707" s="9"/>
    </row>
    <row r="1708" spans="2:2" x14ac:dyDescent="0.2">
      <c r="B1708" s="9"/>
    </row>
    <row r="1709" spans="2:2" x14ac:dyDescent="0.2">
      <c r="B1709" s="9"/>
    </row>
    <row r="1710" spans="2:2" x14ac:dyDescent="0.2">
      <c r="B1710" s="9"/>
    </row>
    <row r="1711" spans="2:2" x14ac:dyDescent="0.2">
      <c r="B1711" s="9"/>
    </row>
    <row r="1712" spans="2:2" x14ac:dyDescent="0.2">
      <c r="B1712" s="9"/>
    </row>
    <row r="1713" spans="2:2" x14ac:dyDescent="0.2">
      <c r="B1713" s="9"/>
    </row>
    <row r="1714" spans="2:2" x14ac:dyDescent="0.2">
      <c r="B1714" s="9"/>
    </row>
    <row r="1715" spans="2:2" x14ac:dyDescent="0.2">
      <c r="B1715" s="9"/>
    </row>
    <row r="1716" spans="2:2" x14ac:dyDescent="0.2">
      <c r="B1716" s="9"/>
    </row>
    <row r="1717" spans="2:2" x14ac:dyDescent="0.2">
      <c r="B1717" s="9"/>
    </row>
    <row r="1718" spans="2:2" x14ac:dyDescent="0.2">
      <c r="B1718" s="9"/>
    </row>
    <row r="1719" spans="2:2" x14ac:dyDescent="0.2">
      <c r="B1719" s="9"/>
    </row>
    <row r="1720" spans="2:2" x14ac:dyDescent="0.2">
      <c r="B1720" s="9"/>
    </row>
    <row r="1721" spans="2:2" x14ac:dyDescent="0.2">
      <c r="B1721" s="9"/>
    </row>
    <row r="1722" spans="2:2" x14ac:dyDescent="0.2">
      <c r="B1722" s="9"/>
    </row>
    <row r="1723" spans="2:2" x14ac:dyDescent="0.2">
      <c r="B1723" s="9"/>
    </row>
    <row r="1724" spans="2:2" x14ac:dyDescent="0.2">
      <c r="B1724" s="9"/>
    </row>
    <row r="1725" spans="2:2" x14ac:dyDescent="0.2">
      <c r="B1725" s="9"/>
    </row>
    <row r="1726" spans="2:2" x14ac:dyDescent="0.2">
      <c r="B1726" s="9"/>
    </row>
    <row r="1727" spans="2:2" x14ac:dyDescent="0.2">
      <c r="B1727" s="9"/>
    </row>
    <row r="1728" spans="2:2" x14ac:dyDescent="0.2">
      <c r="B1728" s="9"/>
    </row>
    <row r="1729" spans="2:2" x14ac:dyDescent="0.2">
      <c r="B1729" s="9"/>
    </row>
    <row r="1730" spans="2:2" x14ac:dyDescent="0.2">
      <c r="B1730" s="9"/>
    </row>
    <row r="1731" spans="2:2" x14ac:dyDescent="0.2">
      <c r="B1731" s="9"/>
    </row>
    <row r="1732" spans="2:2" x14ac:dyDescent="0.2">
      <c r="B1732" s="9"/>
    </row>
    <row r="1733" spans="2:2" x14ac:dyDescent="0.2">
      <c r="B1733" s="9"/>
    </row>
    <row r="1734" spans="2:2" x14ac:dyDescent="0.2">
      <c r="B1734" s="9"/>
    </row>
    <row r="1735" spans="2:2" x14ac:dyDescent="0.2">
      <c r="B1735" s="9"/>
    </row>
    <row r="1736" spans="2:2" x14ac:dyDescent="0.2">
      <c r="B1736" s="9"/>
    </row>
    <row r="1737" spans="2:2" x14ac:dyDescent="0.2">
      <c r="B1737" s="9"/>
    </row>
    <row r="1738" spans="2:2" x14ac:dyDescent="0.2">
      <c r="B1738" s="9"/>
    </row>
    <row r="1739" spans="2:2" x14ac:dyDescent="0.2">
      <c r="B1739" s="9"/>
    </row>
    <row r="1740" spans="2:2" x14ac:dyDescent="0.2">
      <c r="B1740" s="9"/>
    </row>
    <row r="1741" spans="2:2" x14ac:dyDescent="0.2">
      <c r="B1741" s="9"/>
    </row>
    <row r="1742" spans="2:2" x14ac:dyDescent="0.2">
      <c r="B1742" s="9"/>
    </row>
    <row r="1743" spans="2:2" x14ac:dyDescent="0.2">
      <c r="B1743" s="9"/>
    </row>
    <row r="1744" spans="2:2" x14ac:dyDescent="0.2">
      <c r="B1744" s="9"/>
    </row>
    <row r="1745" spans="2:2" x14ac:dyDescent="0.2">
      <c r="B1745" s="9"/>
    </row>
    <row r="1746" spans="2:2" x14ac:dyDescent="0.2">
      <c r="B1746" s="9"/>
    </row>
    <row r="1747" spans="2:2" x14ac:dyDescent="0.2">
      <c r="B1747" s="9"/>
    </row>
    <row r="1748" spans="2:2" x14ac:dyDescent="0.2">
      <c r="B1748" s="9"/>
    </row>
    <row r="1749" spans="2:2" x14ac:dyDescent="0.2">
      <c r="B1749" s="9"/>
    </row>
    <row r="1750" spans="2:2" x14ac:dyDescent="0.2">
      <c r="B1750" s="9"/>
    </row>
    <row r="1751" spans="2:2" x14ac:dyDescent="0.2">
      <c r="B1751" s="9"/>
    </row>
    <row r="1752" spans="2:2" x14ac:dyDescent="0.2">
      <c r="B1752" s="9"/>
    </row>
    <row r="1753" spans="2:2" x14ac:dyDescent="0.2">
      <c r="B1753" s="9"/>
    </row>
    <row r="1754" spans="2:2" x14ac:dyDescent="0.2">
      <c r="B1754" s="9"/>
    </row>
    <row r="1755" spans="2:2" x14ac:dyDescent="0.2">
      <c r="B1755" s="9"/>
    </row>
    <row r="1756" spans="2:2" x14ac:dyDescent="0.2">
      <c r="B1756" s="9"/>
    </row>
    <row r="1757" spans="2:2" x14ac:dyDescent="0.2">
      <c r="B1757" s="9"/>
    </row>
    <row r="1758" spans="2:2" x14ac:dyDescent="0.2">
      <c r="B1758" s="9"/>
    </row>
    <row r="1759" spans="2:2" x14ac:dyDescent="0.2">
      <c r="B1759" s="9"/>
    </row>
    <row r="1760" spans="2:2" x14ac:dyDescent="0.2">
      <c r="B1760" s="9"/>
    </row>
    <row r="1761" spans="2:2" x14ac:dyDescent="0.2">
      <c r="B1761" s="9"/>
    </row>
    <row r="1762" spans="2:2" x14ac:dyDescent="0.2">
      <c r="B1762" s="9"/>
    </row>
    <row r="1763" spans="2:2" x14ac:dyDescent="0.2">
      <c r="B1763" s="9"/>
    </row>
    <row r="1764" spans="2:2" x14ac:dyDescent="0.2">
      <c r="B1764" s="9"/>
    </row>
    <row r="1765" spans="2:2" x14ac:dyDescent="0.2">
      <c r="B1765" s="9"/>
    </row>
    <row r="1766" spans="2:2" x14ac:dyDescent="0.2">
      <c r="B1766" s="9"/>
    </row>
    <row r="1767" spans="2:2" x14ac:dyDescent="0.2">
      <c r="B1767" s="9"/>
    </row>
    <row r="1768" spans="2:2" x14ac:dyDescent="0.2">
      <c r="B1768" s="9"/>
    </row>
    <row r="1769" spans="2:2" x14ac:dyDescent="0.2">
      <c r="B1769" s="9"/>
    </row>
    <row r="1770" spans="2:2" x14ac:dyDescent="0.2">
      <c r="B1770" s="9"/>
    </row>
    <row r="1771" spans="2:2" x14ac:dyDescent="0.2">
      <c r="B1771" s="9"/>
    </row>
    <row r="1772" spans="2:2" x14ac:dyDescent="0.2">
      <c r="B1772" s="9"/>
    </row>
    <row r="1773" spans="2:2" x14ac:dyDescent="0.2">
      <c r="B1773" s="9"/>
    </row>
    <row r="1774" spans="2:2" x14ac:dyDescent="0.2">
      <c r="B1774" s="9"/>
    </row>
    <row r="1775" spans="2:2" x14ac:dyDescent="0.2">
      <c r="B1775" s="9"/>
    </row>
    <row r="1776" spans="2:2" x14ac:dyDescent="0.2">
      <c r="B1776" s="9"/>
    </row>
    <row r="1777" spans="2:2" x14ac:dyDescent="0.2">
      <c r="B1777" s="9"/>
    </row>
    <row r="1778" spans="2:2" x14ac:dyDescent="0.2">
      <c r="B1778" s="9"/>
    </row>
    <row r="1779" spans="2:2" x14ac:dyDescent="0.2">
      <c r="B1779" s="9"/>
    </row>
    <row r="1780" spans="2:2" x14ac:dyDescent="0.2">
      <c r="B1780" s="9"/>
    </row>
    <row r="1781" spans="2:2" x14ac:dyDescent="0.2">
      <c r="B1781" s="9"/>
    </row>
    <row r="1782" spans="2:2" x14ac:dyDescent="0.2">
      <c r="B1782" s="9"/>
    </row>
    <row r="1783" spans="2:2" x14ac:dyDescent="0.2">
      <c r="B1783" s="9"/>
    </row>
    <row r="1784" spans="2:2" x14ac:dyDescent="0.2">
      <c r="B1784" s="9"/>
    </row>
    <row r="1785" spans="2:2" x14ac:dyDescent="0.2">
      <c r="B1785" s="9"/>
    </row>
    <row r="1786" spans="2:2" x14ac:dyDescent="0.2">
      <c r="B1786" s="9"/>
    </row>
    <row r="1787" spans="2:2" x14ac:dyDescent="0.2">
      <c r="B1787" s="9"/>
    </row>
    <row r="1788" spans="2:2" x14ac:dyDescent="0.2">
      <c r="B1788" s="9"/>
    </row>
    <row r="1789" spans="2:2" x14ac:dyDescent="0.2">
      <c r="B1789" s="9"/>
    </row>
    <row r="1790" spans="2:2" x14ac:dyDescent="0.2">
      <c r="B1790" s="9"/>
    </row>
    <row r="1791" spans="2:2" x14ac:dyDescent="0.2">
      <c r="B1791" s="9"/>
    </row>
    <row r="1792" spans="2:2" x14ac:dyDescent="0.2">
      <c r="B1792" s="9"/>
    </row>
    <row r="1793" spans="2:2" x14ac:dyDescent="0.2">
      <c r="B1793" s="9"/>
    </row>
    <row r="1794" spans="2:2" x14ac:dyDescent="0.2">
      <c r="B1794" s="9"/>
    </row>
    <row r="1795" spans="2:2" x14ac:dyDescent="0.2">
      <c r="B1795" s="9"/>
    </row>
    <row r="1796" spans="2:2" x14ac:dyDescent="0.2">
      <c r="B1796" s="9"/>
    </row>
    <row r="1797" spans="2:2" x14ac:dyDescent="0.2">
      <c r="B1797" s="9"/>
    </row>
    <row r="1798" spans="2:2" x14ac:dyDescent="0.2">
      <c r="B1798" s="9"/>
    </row>
    <row r="1799" spans="2:2" x14ac:dyDescent="0.2">
      <c r="B1799" s="9"/>
    </row>
    <row r="1800" spans="2:2" x14ac:dyDescent="0.2">
      <c r="B1800" s="9"/>
    </row>
    <row r="1801" spans="2:2" x14ac:dyDescent="0.2">
      <c r="B1801" s="9"/>
    </row>
    <row r="1802" spans="2:2" x14ac:dyDescent="0.2">
      <c r="B1802" s="9"/>
    </row>
    <row r="1803" spans="2:2" x14ac:dyDescent="0.2">
      <c r="B1803" s="9"/>
    </row>
    <row r="1804" spans="2:2" x14ac:dyDescent="0.2">
      <c r="B1804" s="9"/>
    </row>
    <row r="1805" spans="2:2" x14ac:dyDescent="0.2">
      <c r="B1805" s="9"/>
    </row>
    <row r="1806" spans="2:2" x14ac:dyDescent="0.2">
      <c r="B1806" s="9"/>
    </row>
    <row r="1807" spans="2:2" x14ac:dyDescent="0.2">
      <c r="B1807" s="9"/>
    </row>
    <row r="1808" spans="2:2" x14ac:dyDescent="0.2">
      <c r="B1808" s="9"/>
    </row>
    <row r="1809" spans="2:2" x14ac:dyDescent="0.2">
      <c r="B1809" s="9"/>
    </row>
    <row r="1810" spans="2:2" x14ac:dyDescent="0.2">
      <c r="B1810" s="9"/>
    </row>
    <row r="1811" spans="2:2" x14ac:dyDescent="0.2">
      <c r="B1811" s="9"/>
    </row>
    <row r="1812" spans="2:2" x14ac:dyDescent="0.2">
      <c r="B1812" s="9"/>
    </row>
    <row r="1813" spans="2:2" x14ac:dyDescent="0.2">
      <c r="B1813" s="9"/>
    </row>
    <row r="1814" spans="2:2" x14ac:dyDescent="0.2">
      <c r="B1814" s="9"/>
    </row>
    <row r="1815" spans="2:2" x14ac:dyDescent="0.2">
      <c r="B1815" s="9"/>
    </row>
    <row r="1816" spans="2:2" x14ac:dyDescent="0.2">
      <c r="B1816" s="9"/>
    </row>
    <row r="1817" spans="2:2" x14ac:dyDescent="0.2">
      <c r="B1817" s="9"/>
    </row>
    <row r="1818" spans="2:2" x14ac:dyDescent="0.2">
      <c r="B1818" s="9"/>
    </row>
    <row r="1819" spans="2:2" x14ac:dyDescent="0.2">
      <c r="B1819" s="9"/>
    </row>
    <row r="1820" spans="2:2" x14ac:dyDescent="0.2">
      <c r="B1820" s="9"/>
    </row>
    <row r="1821" spans="2:2" x14ac:dyDescent="0.2">
      <c r="B1821" s="9"/>
    </row>
    <row r="1822" spans="2:2" x14ac:dyDescent="0.2">
      <c r="B1822" s="9"/>
    </row>
    <row r="1823" spans="2:2" x14ac:dyDescent="0.2">
      <c r="B1823" s="9"/>
    </row>
    <row r="1824" spans="2:2" x14ac:dyDescent="0.2">
      <c r="B1824" s="9"/>
    </row>
    <row r="1825" spans="2:2" x14ac:dyDescent="0.2">
      <c r="B1825" s="9"/>
    </row>
    <row r="1826" spans="2:2" x14ac:dyDescent="0.2">
      <c r="B1826" s="9"/>
    </row>
    <row r="1827" spans="2:2" x14ac:dyDescent="0.2">
      <c r="B1827" s="9"/>
    </row>
    <row r="1828" spans="2:2" x14ac:dyDescent="0.2">
      <c r="B1828" s="9"/>
    </row>
    <row r="1829" spans="2:2" x14ac:dyDescent="0.2">
      <c r="B1829" s="9"/>
    </row>
    <row r="1830" spans="2:2" x14ac:dyDescent="0.2">
      <c r="B1830" s="9"/>
    </row>
    <row r="1831" spans="2:2" x14ac:dyDescent="0.2">
      <c r="B1831" s="9"/>
    </row>
    <row r="1832" spans="2:2" x14ac:dyDescent="0.2">
      <c r="B1832" s="9"/>
    </row>
    <row r="1833" spans="2:2" x14ac:dyDescent="0.2">
      <c r="B1833" s="9"/>
    </row>
    <row r="1834" spans="2:2" x14ac:dyDescent="0.2">
      <c r="B1834" s="9"/>
    </row>
    <row r="1835" spans="2:2" x14ac:dyDescent="0.2">
      <c r="B1835" s="9"/>
    </row>
    <row r="1836" spans="2:2" x14ac:dyDescent="0.2">
      <c r="B1836" s="9"/>
    </row>
    <row r="1837" spans="2:2" x14ac:dyDescent="0.2">
      <c r="B1837" s="9"/>
    </row>
    <row r="1838" spans="2:2" x14ac:dyDescent="0.2">
      <c r="B1838" s="9"/>
    </row>
    <row r="1839" spans="2:2" x14ac:dyDescent="0.2">
      <c r="B1839" s="9"/>
    </row>
    <row r="1840" spans="2:2" x14ac:dyDescent="0.2">
      <c r="B1840" s="9"/>
    </row>
    <row r="1841" spans="2:2" x14ac:dyDescent="0.2">
      <c r="B1841" s="9"/>
    </row>
    <row r="1842" spans="2:2" x14ac:dyDescent="0.2">
      <c r="B1842" s="9"/>
    </row>
    <row r="1843" spans="2:2" x14ac:dyDescent="0.2">
      <c r="B1843" s="9"/>
    </row>
    <row r="1844" spans="2:2" x14ac:dyDescent="0.2">
      <c r="B1844" s="9"/>
    </row>
    <row r="1845" spans="2:2" x14ac:dyDescent="0.2">
      <c r="B1845" s="9"/>
    </row>
    <row r="1846" spans="2:2" x14ac:dyDescent="0.2">
      <c r="B1846" s="9"/>
    </row>
    <row r="1847" spans="2:2" x14ac:dyDescent="0.2">
      <c r="B1847" s="9"/>
    </row>
    <row r="1848" spans="2:2" x14ac:dyDescent="0.2">
      <c r="B1848" s="9"/>
    </row>
    <row r="1849" spans="2:2" x14ac:dyDescent="0.2">
      <c r="B1849" s="9"/>
    </row>
    <row r="1850" spans="2:2" x14ac:dyDescent="0.2">
      <c r="B1850" s="9"/>
    </row>
    <row r="1851" spans="2:2" x14ac:dyDescent="0.2">
      <c r="B1851" s="9"/>
    </row>
    <row r="1852" spans="2:2" x14ac:dyDescent="0.2">
      <c r="B1852" s="9"/>
    </row>
    <row r="1853" spans="2:2" x14ac:dyDescent="0.2">
      <c r="B1853" s="9"/>
    </row>
    <row r="1854" spans="2:2" x14ac:dyDescent="0.2">
      <c r="B1854" s="9"/>
    </row>
    <row r="1855" spans="2:2" x14ac:dyDescent="0.2">
      <c r="B1855" s="9"/>
    </row>
    <row r="1856" spans="2:2" x14ac:dyDescent="0.2">
      <c r="B1856" s="9"/>
    </row>
    <row r="1857" spans="2:2" x14ac:dyDescent="0.2">
      <c r="B1857" s="9"/>
    </row>
    <row r="1858" spans="2:2" x14ac:dyDescent="0.2">
      <c r="B1858" s="9"/>
    </row>
    <row r="1859" spans="2:2" x14ac:dyDescent="0.2">
      <c r="B1859" s="9"/>
    </row>
    <row r="1860" spans="2:2" x14ac:dyDescent="0.2">
      <c r="B1860" s="9"/>
    </row>
    <row r="1861" spans="2:2" x14ac:dyDescent="0.2">
      <c r="B1861" s="9"/>
    </row>
    <row r="1862" spans="2:2" x14ac:dyDescent="0.2">
      <c r="B1862" s="9"/>
    </row>
    <row r="1863" spans="2:2" x14ac:dyDescent="0.2">
      <c r="B1863" s="9"/>
    </row>
    <row r="1864" spans="2:2" x14ac:dyDescent="0.2">
      <c r="B1864" s="9"/>
    </row>
    <row r="1865" spans="2:2" x14ac:dyDescent="0.2">
      <c r="B1865" s="9"/>
    </row>
    <row r="1866" spans="2:2" x14ac:dyDescent="0.2">
      <c r="B1866" s="9"/>
    </row>
    <row r="1867" spans="2:2" x14ac:dyDescent="0.2">
      <c r="B1867" s="9"/>
    </row>
    <row r="1868" spans="2:2" x14ac:dyDescent="0.2">
      <c r="B1868" s="9"/>
    </row>
    <row r="1869" spans="2:2" x14ac:dyDescent="0.2">
      <c r="B1869" s="9"/>
    </row>
    <row r="1870" spans="2:2" x14ac:dyDescent="0.2">
      <c r="B1870" s="9"/>
    </row>
    <row r="1871" spans="2:2" x14ac:dyDescent="0.2">
      <c r="B1871" s="9"/>
    </row>
    <row r="1872" spans="2:2" x14ac:dyDescent="0.2">
      <c r="B1872" s="9"/>
    </row>
    <row r="1873" spans="2:2" x14ac:dyDescent="0.2">
      <c r="B1873" s="9"/>
    </row>
    <row r="1874" spans="2:2" x14ac:dyDescent="0.2">
      <c r="B1874" s="9"/>
    </row>
    <row r="1875" spans="2:2" x14ac:dyDescent="0.2">
      <c r="B1875" s="9"/>
    </row>
    <row r="1876" spans="2:2" x14ac:dyDescent="0.2">
      <c r="B1876" s="9"/>
    </row>
    <row r="1877" spans="2:2" x14ac:dyDescent="0.2">
      <c r="B1877" s="9"/>
    </row>
    <row r="1878" spans="2:2" x14ac:dyDescent="0.2">
      <c r="B1878" s="9"/>
    </row>
    <row r="1879" spans="2:2" x14ac:dyDescent="0.2">
      <c r="B1879" s="9"/>
    </row>
    <row r="1880" spans="2:2" x14ac:dyDescent="0.2">
      <c r="B1880" s="9"/>
    </row>
    <row r="1881" spans="2:2" x14ac:dyDescent="0.2">
      <c r="B1881" s="9"/>
    </row>
    <row r="1882" spans="2:2" x14ac:dyDescent="0.2">
      <c r="B1882" s="9"/>
    </row>
    <row r="1883" spans="2:2" x14ac:dyDescent="0.2">
      <c r="B1883" s="9"/>
    </row>
    <row r="1884" spans="2:2" x14ac:dyDescent="0.2">
      <c r="B1884" s="9"/>
    </row>
    <row r="1885" spans="2:2" x14ac:dyDescent="0.2">
      <c r="B1885" s="9"/>
    </row>
  </sheetData>
  <sheetProtection sheet="1"/>
  <phoneticPr fontId="8" type="noConversion"/>
  <pageMargins left="0.75" right="0.75" top="1" bottom="1" header="0.5" footer="0.5"/>
  <pageSetup orientation="portrait" verticalDpi="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indexed="12"/>
  </sheetPr>
  <dimension ref="A1:AB337"/>
  <sheetViews>
    <sheetView workbookViewId="0">
      <selection activeCell="F9" sqref="F9"/>
    </sheetView>
  </sheetViews>
  <sheetFormatPr defaultRowHeight="12.75" x14ac:dyDescent="0.2"/>
  <cols>
    <col min="1" max="1" width="9.140625" style="28"/>
    <col min="2" max="2" width="10.7109375" style="28" customWidth="1"/>
    <col min="3" max="4" width="9.140625" style="28"/>
    <col min="5" max="5" width="10.28515625" style="28" bestFit="1" customWidth="1"/>
    <col min="6" max="6" width="12.42578125" style="28" bestFit="1" customWidth="1"/>
    <col min="7" max="7" width="10.7109375" style="28" customWidth="1"/>
    <col min="8" max="13" width="9.140625" style="28"/>
    <col min="14" max="14" width="12.140625" style="28" customWidth="1"/>
    <col min="15" max="15" width="11" style="28" customWidth="1"/>
    <col min="16" max="16384" width="9.140625" style="28"/>
  </cols>
  <sheetData>
    <row r="1" spans="1:28" ht="18.75" thickBot="1" x14ac:dyDescent="0.25">
      <c r="A1" s="42" t="s">
        <v>91</v>
      </c>
      <c r="D1" s="43" t="s">
        <v>160</v>
      </c>
      <c r="M1" s="44" t="s">
        <v>92</v>
      </c>
      <c r="N1" s="28" t="s">
        <v>93</v>
      </c>
      <c r="O1" s="28">
        <f ca="1">H18*J18-I18*I18</f>
        <v>198711.39984542131</v>
      </c>
      <c r="P1" s="28" t="s">
        <v>197</v>
      </c>
      <c r="U1" s="74" t="s">
        <v>146</v>
      </c>
      <c r="V1" s="75" t="s">
        <v>149</v>
      </c>
      <c r="AA1" s="28">
        <v>1</v>
      </c>
      <c r="AB1" s="28" t="s">
        <v>94</v>
      </c>
    </row>
    <row r="2" spans="1:28" x14ac:dyDescent="0.2">
      <c r="M2" s="44" t="s">
        <v>95</v>
      </c>
      <c r="N2" s="28" t="s">
        <v>96</v>
      </c>
      <c r="O2" s="28">
        <f ca="1">+F18*J18-H18*I18</f>
        <v>219671.67521347804</v>
      </c>
      <c r="P2" s="28" t="s">
        <v>198</v>
      </c>
      <c r="U2" s="28">
        <v>-1</v>
      </c>
      <c r="V2" s="28">
        <f t="shared" ref="V2:V21" ca="1" si="0">+E$4+E$5*U2+E$6*U2^2</f>
        <v>4.0986840607954655E-2</v>
      </c>
      <c r="AA2" s="28">
        <v>2</v>
      </c>
      <c r="AB2" s="28" t="s">
        <v>48</v>
      </c>
    </row>
    <row r="3" spans="1:28" ht="13.5" thickBot="1" x14ac:dyDescent="0.25">
      <c r="A3" s="28" t="s">
        <v>97</v>
      </c>
      <c r="B3" s="28" t="s">
        <v>98</v>
      </c>
      <c r="E3" s="45" t="s">
        <v>99</v>
      </c>
      <c r="F3" s="45" t="s">
        <v>39</v>
      </c>
      <c r="G3" s="45" t="s">
        <v>100</v>
      </c>
      <c r="H3" s="45" t="s">
        <v>101</v>
      </c>
      <c r="M3" s="44" t="s">
        <v>102</v>
      </c>
      <c r="N3" s="28" t="s">
        <v>103</v>
      </c>
      <c r="O3" s="28">
        <f ca="1">+F18*I18-H18*H18</f>
        <v>46563.632653226843</v>
      </c>
      <c r="P3" s="28" t="s">
        <v>199</v>
      </c>
      <c r="U3" s="28">
        <v>-0.75</v>
      </c>
      <c r="V3" s="28">
        <f t="shared" ca="1" si="0"/>
        <v>3.0543218261916159E-2</v>
      </c>
      <c r="AA3" s="28">
        <v>3</v>
      </c>
      <c r="AB3" s="28" t="s">
        <v>104</v>
      </c>
    </row>
    <row r="4" spans="1:28" x14ac:dyDescent="0.2">
      <c r="A4" s="28" t="s">
        <v>105</v>
      </c>
      <c r="B4" s="28" t="s">
        <v>106</v>
      </c>
      <c r="D4" s="46" t="s">
        <v>107</v>
      </c>
      <c r="E4" s="47">
        <f ca="1">(G18*O1-K18*O2+L18*O3)/O7</f>
        <v>8.6798230735785267E-3</v>
      </c>
      <c r="F4" s="48">
        <f ca="1">+E7/O7*O18</f>
        <v>1.2879520494908144E-3</v>
      </c>
      <c r="G4" s="49">
        <f>+B18</f>
        <v>1</v>
      </c>
      <c r="H4" s="50">
        <f ca="1">ABS(F4/E4)</f>
        <v>0.14838459707909879</v>
      </c>
      <c r="M4" s="44" t="s">
        <v>108</v>
      </c>
      <c r="N4" s="28" t="s">
        <v>109</v>
      </c>
      <c r="O4" s="28">
        <f ca="1">+C18*J18-H18*H18</f>
        <v>659708.67161184037</v>
      </c>
      <c r="P4" s="28" t="s">
        <v>200</v>
      </c>
      <c r="U4" s="28">
        <v>-0.5</v>
      </c>
      <c r="V4" s="28">
        <f t="shared" ca="1" si="0"/>
        <v>2.1677507890840639E-2</v>
      </c>
      <c r="AA4" s="28">
        <v>4</v>
      </c>
      <c r="AB4" s="28" t="s">
        <v>110</v>
      </c>
    </row>
    <row r="5" spans="1:28" x14ac:dyDescent="0.2">
      <c r="A5" s="28" t="s">
        <v>111</v>
      </c>
      <c r="B5" s="51">
        <v>40323</v>
      </c>
      <c r="D5" s="52" t="s">
        <v>112</v>
      </c>
      <c r="E5" s="53">
        <f ca="1">+(-G18*O2+K18*O4-L18*O5)/O7</f>
        <v>-1.968372173467231E-2</v>
      </c>
      <c r="F5" s="54">
        <f ca="1">P18*E7/O7</f>
        <v>2.1765736862668144E-3</v>
      </c>
      <c r="G5" s="55">
        <f>+B18/A18</f>
        <v>1E-4</v>
      </c>
      <c r="H5" s="50">
        <f ca="1">ABS(F5/E5)</f>
        <v>0.11057734485409039</v>
      </c>
      <c r="M5" s="44" t="s">
        <v>113</v>
      </c>
      <c r="N5" s="28" t="s">
        <v>114</v>
      </c>
      <c r="O5" s="28">
        <f ca="1">+C18*I18-F18*H18</f>
        <v>171647.85132046265</v>
      </c>
      <c r="P5" s="28" t="s">
        <v>201</v>
      </c>
      <c r="U5" s="28">
        <v>-0.25</v>
      </c>
      <c r="V5" s="28">
        <f t="shared" ca="1" si="0"/>
        <v>1.4389709494728092E-2</v>
      </c>
      <c r="AA5" s="28">
        <v>5</v>
      </c>
      <c r="AB5" s="28" t="s">
        <v>115</v>
      </c>
    </row>
    <row r="6" spans="1:28" ht="13.5" thickBot="1" x14ac:dyDescent="0.25">
      <c r="D6" s="56" t="s">
        <v>116</v>
      </c>
      <c r="E6" s="57">
        <f ca="1">+(G18*O3-K18*O5+L18*O6)/O7</f>
        <v>1.262329579970382E-2</v>
      </c>
      <c r="F6" s="58">
        <f ca="1">Q18*E7/O7</f>
        <v>5.7467719793698202E-4</v>
      </c>
      <c r="G6" s="59">
        <f>+B18/A18^2</f>
        <v>1E-8</v>
      </c>
      <c r="H6" s="50">
        <f ca="1">ABS(F6/E6)</f>
        <v>4.5525131237950205E-2</v>
      </c>
      <c r="M6" s="60" t="s">
        <v>117</v>
      </c>
      <c r="N6" s="61" t="s">
        <v>118</v>
      </c>
      <c r="O6" s="61">
        <f ca="1">+C18*H18-F18*F18</f>
        <v>46076.423880386981</v>
      </c>
      <c r="P6" s="28" t="s">
        <v>202</v>
      </c>
      <c r="U6" s="28">
        <v>0</v>
      </c>
      <c r="V6" s="28">
        <f t="shared" ca="1" si="0"/>
        <v>8.6798230735785267E-3</v>
      </c>
      <c r="AA6" s="28">
        <v>6</v>
      </c>
      <c r="AB6" s="28" t="s">
        <v>119</v>
      </c>
    </row>
    <row r="7" spans="1:28" x14ac:dyDescent="0.2">
      <c r="D7" s="43" t="s">
        <v>120</v>
      </c>
      <c r="E7" s="62">
        <f ca="1">SQRT(N18/(B15-3))</f>
        <v>7.6445015005035324E-3</v>
      </c>
      <c r="G7" s="63">
        <f>+B22</f>
        <v>2.5306899995484855E-2</v>
      </c>
      <c r="M7" s="44" t="s">
        <v>121</v>
      </c>
      <c r="N7" s="28" t="s">
        <v>122</v>
      </c>
      <c r="O7" s="28">
        <f ca="1">+C18*O1-F18*O2+H18*O3</f>
        <v>6577686.8156516775</v>
      </c>
      <c r="U7" s="28">
        <v>0.25</v>
      </c>
      <c r="V7" s="28">
        <f t="shared" ca="1" si="0"/>
        <v>4.547848627391938E-3</v>
      </c>
      <c r="AA7" s="28">
        <v>7</v>
      </c>
      <c r="AB7" s="28" t="s">
        <v>123</v>
      </c>
    </row>
    <row r="8" spans="1:28" x14ac:dyDescent="0.2">
      <c r="A8" s="68">
        <v>21</v>
      </c>
      <c r="B8" s="28" t="s">
        <v>126</v>
      </c>
      <c r="C8" s="81">
        <v>21</v>
      </c>
      <c r="D8" s="43" t="s">
        <v>190</v>
      </c>
      <c r="F8" s="64">
        <f ca="1">CORREL(INDIRECT(E12):INDIRECT(E13),INDIRECT(M12):INDIRECT(M13))</f>
        <v>0.97014658538203224</v>
      </c>
      <c r="G8" s="62"/>
      <c r="K8" s="63"/>
      <c r="U8" s="28">
        <v>0.5</v>
      </c>
      <c r="V8" s="28">
        <f t="shared" ca="1" si="0"/>
        <v>1.9937861561683265E-3</v>
      </c>
      <c r="AA8" s="28">
        <v>8</v>
      </c>
      <c r="AB8" s="28" t="s">
        <v>124</v>
      </c>
    </row>
    <row r="9" spans="1:28" x14ac:dyDescent="0.2">
      <c r="A9" s="68">
        <f>20+COUNT(A21:A1444)</f>
        <v>223</v>
      </c>
      <c r="B9" s="28" t="s">
        <v>128</v>
      </c>
      <c r="C9" s="81">
        <f>A9</f>
        <v>223</v>
      </c>
      <c r="E9" s="96">
        <f ca="1">E6*G6</f>
        <v>1.262329579970382E-10</v>
      </c>
      <c r="F9" s="66">
        <f ca="1">H6</f>
        <v>4.5525131237950205E-2</v>
      </c>
      <c r="G9" s="67">
        <f ca="1">F8</f>
        <v>0.97014658538203224</v>
      </c>
      <c r="K9" s="63"/>
      <c r="U9" s="28">
        <v>0.75</v>
      </c>
      <c r="V9" s="28">
        <f t="shared" ca="1" si="0"/>
        <v>1.017635659907693E-3</v>
      </c>
      <c r="AA9" s="28">
        <v>9</v>
      </c>
      <c r="AB9" s="28" t="s">
        <v>57</v>
      </c>
    </row>
    <row r="10" spans="1:28" x14ac:dyDescent="0.2">
      <c r="A10" s="38" t="s">
        <v>8</v>
      </c>
      <c r="B10" s="36">
        <f>+Active!C8</f>
        <v>0.58272199999999996</v>
      </c>
      <c r="D10" s="28" t="s">
        <v>191</v>
      </c>
      <c r="E10" s="28">
        <f ca="1">2*E9*365.2422/B10</f>
        <v>1.582421919589301E-7</v>
      </c>
      <c r="F10" s="28">
        <f ca="1">E10*F9</f>
        <v>7.2039965563112012E-9</v>
      </c>
      <c r="G10" s="28" t="s">
        <v>192</v>
      </c>
      <c r="U10" s="28">
        <v>1</v>
      </c>
      <c r="V10" s="28">
        <f t="shared" ca="1" si="0"/>
        <v>1.6193971386100365E-3</v>
      </c>
      <c r="AA10" s="28">
        <v>10</v>
      </c>
      <c r="AB10" s="28" t="s">
        <v>125</v>
      </c>
    </row>
    <row r="11" spans="1:28" x14ac:dyDescent="0.2">
      <c r="U11" s="28">
        <v>1.25</v>
      </c>
      <c r="V11" s="28">
        <f t="shared" ca="1" si="0"/>
        <v>3.7990705922753588E-3</v>
      </c>
      <c r="AA11" s="28">
        <v>11</v>
      </c>
      <c r="AB11" s="28" t="s">
        <v>43</v>
      </c>
    </row>
    <row r="12" spans="1:28" x14ac:dyDescent="0.2">
      <c r="C12" s="9" t="str">
        <f t="shared" ref="C12:F13" si="1">C$15&amp;$C8</f>
        <v>C21</v>
      </c>
      <c r="D12" s="9" t="str">
        <f t="shared" si="1"/>
        <v>D21</v>
      </c>
      <c r="E12" s="9" t="str">
        <f t="shared" si="1"/>
        <v>E21</v>
      </c>
      <c r="F12" s="9" t="str">
        <f t="shared" si="1"/>
        <v>F21</v>
      </c>
      <c r="G12" s="9" t="str">
        <f t="shared" ref="G12:Q12" si="2">G15&amp;$C8</f>
        <v>G21</v>
      </c>
      <c r="H12" s="9" t="str">
        <f t="shared" si="2"/>
        <v>H21</v>
      </c>
      <c r="I12" s="9" t="str">
        <f t="shared" si="2"/>
        <v>I21</v>
      </c>
      <c r="J12" s="9" t="str">
        <f t="shared" si="2"/>
        <v>J21</v>
      </c>
      <c r="K12" s="9" t="str">
        <f t="shared" si="2"/>
        <v>K21</v>
      </c>
      <c r="L12" s="9" t="str">
        <f t="shared" si="2"/>
        <v>L21</v>
      </c>
      <c r="M12" s="9" t="str">
        <f t="shared" si="2"/>
        <v>M21</v>
      </c>
      <c r="N12" s="9" t="str">
        <f t="shared" si="2"/>
        <v>N21</v>
      </c>
      <c r="O12" s="9" t="str">
        <f t="shared" si="2"/>
        <v>O21</v>
      </c>
      <c r="P12" s="9" t="str">
        <f t="shared" si="2"/>
        <v>P21</v>
      </c>
      <c r="Q12" s="9" t="str">
        <f t="shared" si="2"/>
        <v>Q21</v>
      </c>
      <c r="U12" s="28">
        <v>1.5</v>
      </c>
      <c r="V12" s="28">
        <f t="shared" ca="1" si="0"/>
        <v>7.5566560209036591E-3</v>
      </c>
      <c r="AA12" s="28">
        <v>12</v>
      </c>
      <c r="AB12" s="28" t="s">
        <v>127</v>
      </c>
    </row>
    <row r="13" spans="1:28" x14ac:dyDescent="0.2">
      <c r="C13" s="9" t="str">
        <f t="shared" si="1"/>
        <v>C223</v>
      </c>
      <c r="D13" s="9" t="str">
        <f t="shared" si="1"/>
        <v>D223</v>
      </c>
      <c r="E13" s="9" t="str">
        <f t="shared" si="1"/>
        <v>E223</v>
      </c>
      <c r="F13" s="9" t="str">
        <f t="shared" si="1"/>
        <v>F223</v>
      </c>
      <c r="G13" s="9" t="str">
        <f t="shared" ref="G13:Q13" si="3">G$15&amp;$C9</f>
        <v>G223</v>
      </c>
      <c r="H13" s="9" t="str">
        <f t="shared" si="3"/>
        <v>H223</v>
      </c>
      <c r="I13" s="9" t="str">
        <f t="shared" si="3"/>
        <v>I223</v>
      </c>
      <c r="J13" s="9" t="str">
        <f t="shared" si="3"/>
        <v>J223</v>
      </c>
      <c r="K13" s="9" t="str">
        <f t="shared" si="3"/>
        <v>K223</v>
      </c>
      <c r="L13" s="9" t="str">
        <f t="shared" si="3"/>
        <v>L223</v>
      </c>
      <c r="M13" s="9" t="str">
        <f t="shared" si="3"/>
        <v>M223</v>
      </c>
      <c r="N13" s="9" t="str">
        <f t="shared" si="3"/>
        <v>N223</v>
      </c>
      <c r="O13" s="9" t="str">
        <f t="shared" si="3"/>
        <v>O223</v>
      </c>
      <c r="P13" s="9" t="str">
        <f t="shared" si="3"/>
        <v>P223</v>
      </c>
      <c r="Q13" s="9" t="str">
        <f t="shared" si="3"/>
        <v>Q223</v>
      </c>
      <c r="U13" s="28">
        <v>1.75</v>
      </c>
      <c r="V13" s="28">
        <f t="shared" ca="1" si="0"/>
        <v>1.2892153424494936E-2</v>
      </c>
      <c r="AA13" s="28">
        <v>13</v>
      </c>
      <c r="AB13" s="28" t="s">
        <v>129</v>
      </c>
    </row>
    <row r="14" spans="1:28" x14ac:dyDescent="0.2">
      <c r="U14" s="28">
        <v>2</v>
      </c>
      <c r="V14" s="28">
        <f t="shared" ca="1" si="0"/>
        <v>1.9805562803049188E-2</v>
      </c>
      <c r="AA14" s="28">
        <v>14</v>
      </c>
      <c r="AB14" s="28" t="s">
        <v>130</v>
      </c>
    </row>
    <row r="15" spans="1:28" x14ac:dyDescent="0.2">
      <c r="A15" s="43" t="s">
        <v>134</v>
      </c>
      <c r="B15" s="43">
        <f>C9-C8+1</f>
        <v>203</v>
      </c>
      <c r="C15" s="9" t="str">
        <f t="shared" ref="C15:Q15" si="4">VLOOKUP(C16,$AA1:$AB26,2,FALSE)</f>
        <v>C</v>
      </c>
      <c r="D15" s="9" t="str">
        <f t="shared" si="4"/>
        <v>D</v>
      </c>
      <c r="E15" s="9" t="str">
        <f t="shared" si="4"/>
        <v>E</v>
      </c>
      <c r="F15" s="9" t="str">
        <f t="shared" si="4"/>
        <v>F</v>
      </c>
      <c r="G15" s="9" t="str">
        <f t="shared" si="4"/>
        <v>G</v>
      </c>
      <c r="H15" s="9" t="str">
        <f t="shared" si="4"/>
        <v>H</v>
      </c>
      <c r="I15" s="9" t="str">
        <f t="shared" si="4"/>
        <v>I</v>
      </c>
      <c r="J15" s="9" t="str">
        <f t="shared" si="4"/>
        <v>J</v>
      </c>
      <c r="K15" s="9" t="str">
        <f t="shared" si="4"/>
        <v>K</v>
      </c>
      <c r="L15" s="9" t="str">
        <f t="shared" si="4"/>
        <v>L</v>
      </c>
      <c r="M15" s="9" t="str">
        <f t="shared" si="4"/>
        <v>M</v>
      </c>
      <c r="N15" s="9" t="str">
        <f t="shared" si="4"/>
        <v>N</v>
      </c>
      <c r="O15" s="9" t="str">
        <f t="shared" si="4"/>
        <v>O</v>
      </c>
      <c r="P15" s="9" t="str">
        <f t="shared" si="4"/>
        <v>P</v>
      </c>
      <c r="Q15" s="9" t="str">
        <f t="shared" si="4"/>
        <v>Q</v>
      </c>
      <c r="U15" s="28">
        <v>2.25</v>
      </c>
      <c r="V15" s="28">
        <f t="shared" ca="1" si="0"/>
        <v>2.8296884156566414E-2</v>
      </c>
      <c r="AA15" s="28">
        <v>15</v>
      </c>
      <c r="AB15" s="28" t="s">
        <v>131</v>
      </c>
    </row>
    <row r="16" spans="1:28" x14ac:dyDescent="0.2">
      <c r="A16" s="9"/>
      <c r="C16" s="9">
        <f>COLUMN()</f>
        <v>3</v>
      </c>
      <c r="D16" s="9">
        <f>COLUMN()</f>
        <v>4</v>
      </c>
      <c r="E16" s="9">
        <f>COLUMN()</f>
        <v>5</v>
      </c>
      <c r="F16" s="9">
        <f>COLUMN()</f>
        <v>6</v>
      </c>
      <c r="G16" s="9">
        <f>COLUMN()</f>
        <v>7</v>
      </c>
      <c r="H16" s="9">
        <f>COLUMN()</f>
        <v>8</v>
      </c>
      <c r="I16" s="9">
        <f>COLUMN()</f>
        <v>9</v>
      </c>
      <c r="J16" s="9">
        <f>COLUMN()</f>
        <v>10</v>
      </c>
      <c r="K16" s="9">
        <f>COLUMN()</f>
        <v>11</v>
      </c>
      <c r="L16" s="9">
        <f>COLUMN()</f>
        <v>12</v>
      </c>
      <c r="M16" s="9">
        <f>COLUMN()</f>
        <v>13</v>
      </c>
      <c r="N16" s="9">
        <f>COLUMN()</f>
        <v>14</v>
      </c>
      <c r="O16" s="9">
        <f>COLUMN()</f>
        <v>15</v>
      </c>
      <c r="P16" s="9">
        <f>COLUMN()</f>
        <v>16</v>
      </c>
      <c r="Q16" s="9">
        <f>COLUMN()</f>
        <v>17</v>
      </c>
      <c r="U16" s="28">
        <v>2.5</v>
      </c>
      <c r="V16" s="28">
        <f t="shared" ca="1" si="0"/>
        <v>3.8366117485046626E-2</v>
      </c>
      <c r="AA16" s="28">
        <v>16</v>
      </c>
      <c r="AB16" s="28" t="s">
        <v>132</v>
      </c>
    </row>
    <row r="17" spans="1:28" x14ac:dyDescent="0.2">
      <c r="A17" s="43" t="s">
        <v>133</v>
      </c>
      <c r="U17" s="28">
        <v>2.75</v>
      </c>
      <c r="V17" s="28">
        <f t="shared" ca="1" si="0"/>
        <v>5.0013262788489811E-2</v>
      </c>
      <c r="AA17" s="28">
        <v>17</v>
      </c>
      <c r="AB17" s="28" t="s">
        <v>135</v>
      </c>
    </row>
    <row r="18" spans="1:28" x14ac:dyDescent="0.2">
      <c r="A18" s="70">
        <v>10000</v>
      </c>
      <c r="B18" s="70">
        <v>1</v>
      </c>
      <c r="C18" s="28">
        <f ca="1">SUM(INDIRECT(C12):INDIRECT(C13))</f>
        <v>142.00000000000006</v>
      </c>
      <c r="D18" s="82">
        <f ca="1">SUM(INDIRECT(D12):INDIRECT(D13))</f>
        <v>411.86509999999987</v>
      </c>
      <c r="E18" s="82">
        <f ca="1">SUM(INDIRECT(E12):INDIRECT(E13))</f>
        <v>9.5103542995566386</v>
      </c>
      <c r="F18" s="43">
        <f ca="1">SUM(INDIRECT(F12):INDIRECT(F13))</f>
        <v>323.69095500000009</v>
      </c>
      <c r="G18" s="43">
        <f ca="1">SUM(INDIRECT(G12):INDIRECT(G13))</f>
        <v>8.2713223147084136</v>
      </c>
      <c r="H18" s="43">
        <f ca="1">SUM(INDIRECT(H12):INDIRECT(H13))</f>
        <v>1062.3398466845001</v>
      </c>
      <c r="I18" s="43">
        <f ca="1">SUM(INDIRECT(I12):INDIRECT(I13))</f>
        <v>3630.4059917487461</v>
      </c>
      <c r="J18" s="43">
        <f ca="1">SUM(INDIRECT(J12):INDIRECT(J13))</f>
        <v>12593.48324975695</v>
      </c>
      <c r="K18" s="43">
        <f ca="1">SUM(INDIRECT(K12):INDIRECT(K13))</f>
        <v>27.726466996987593</v>
      </c>
      <c r="L18" s="43">
        <f ca="1">SUM(INDIRECT(L12):INDIRECT(L13))</f>
        <v>96.73228479806383</v>
      </c>
      <c r="N18" s="28">
        <f ca="1">SUM(INDIRECT(N12):INDIRECT(N13))</f>
        <v>1.1687680638240151E-2</v>
      </c>
      <c r="O18" s="28">
        <f ca="1">SQRT(SUM(INDIRECT(O12):INDIRECT(O13)))</f>
        <v>1108214.2131268161</v>
      </c>
      <c r="P18" s="28">
        <f ca="1">SQRT(SUM(INDIRECT(P12):INDIRECT(P13)))</f>
        <v>1872825.8524782246</v>
      </c>
      <c r="Q18" s="28">
        <f ca="1">SQRT(SUM(INDIRECT(Q12):INDIRECT(Q13)))</f>
        <v>494479.15313729091</v>
      </c>
      <c r="U18" s="28">
        <v>3</v>
      </c>
      <c r="V18" s="28">
        <f t="shared" ca="1" si="0"/>
        <v>6.3238320066895976E-2</v>
      </c>
      <c r="AA18" s="28">
        <v>18</v>
      </c>
      <c r="AB18" s="28" t="s">
        <v>137</v>
      </c>
    </row>
    <row r="19" spans="1:28" x14ac:dyDescent="0.2">
      <c r="A19" s="71" t="s">
        <v>138</v>
      </c>
      <c r="F19" s="72" t="s">
        <v>139</v>
      </c>
      <c r="G19" s="72" t="s">
        <v>12</v>
      </c>
      <c r="H19" s="72" t="s">
        <v>140</v>
      </c>
      <c r="I19" s="72" t="s">
        <v>141</v>
      </c>
      <c r="J19" s="72" t="s">
        <v>142</v>
      </c>
      <c r="K19" s="72" t="s">
        <v>143</v>
      </c>
      <c r="L19" s="72" t="s">
        <v>144</v>
      </c>
      <c r="M19" s="73"/>
      <c r="N19" s="73"/>
      <c r="O19" s="73"/>
      <c r="P19" s="73"/>
      <c r="Q19" s="73"/>
      <c r="U19" s="28">
        <v>3.25</v>
      </c>
      <c r="V19" s="28">
        <f t="shared" ca="1" si="0"/>
        <v>7.8041289320265106E-2</v>
      </c>
      <c r="AA19" s="28">
        <v>19</v>
      </c>
      <c r="AB19" s="28" t="s">
        <v>145</v>
      </c>
    </row>
    <row r="20" spans="1:28" ht="15" thickBot="1" x14ac:dyDescent="0.25">
      <c r="A20" s="74" t="s">
        <v>146</v>
      </c>
      <c r="B20" s="74" t="s">
        <v>147</v>
      </c>
      <c r="C20" s="74" t="s">
        <v>193</v>
      </c>
      <c r="D20" s="74" t="s">
        <v>146</v>
      </c>
      <c r="E20" s="74" t="s">
        <v>147</v>
      </c>
      <c r="F20" s="74" t="s">
        <v>194</v>
      </c>
      <c r="G20" s="74" t="s">
        <v>195</v>
      </c>
      <c r="H20" s="74" t="s">
        <v>203</v>
      </c>
      <c r="I20" s="74" t="s">
        <v>204</v>
      </c>
      <c r="J20" s="74" t="s">
        <v>205</v>
      </c>
      <c r="K20" s="74" t="s">
        <v>196</v>
      </c>
      <c r="L20" s="74" t="s">
        <v>206</v>
      </c>
      <c r="M20" s="75" t="s">
        <v>149</v>
      </c>
      <c r="N20" s="74" t="s">
        <v>165</v>
      </c>
      <c r="O20" s="74" t="s">
        <v>150</v>
      </c>
      <c r="P20" s="74" t="s">
        <v>151</v>
      </c>
      <c r="Q20" s="74" t="s">
        <v>152</v>
      </c>
      <c r="R20" s="45" t="s">
        <v>153</v>
      </c>
      <c r="U20" s="28">
        <v>3.5</v>
      </c>
      <c r="V20" s="28">
        <f t="shared" ca="1" si="0"/>
        <v>9.4422170548597251E-2</v>
      </c>
      <c r="AA20" s="28">
        <v>20</v>
      </c>
      <c r="AB20" s="28" t="s">
        <v>154</v>
      </c>
    </row>
    <row r="21" spans="1:28" x14ac:dyDescent="0.2">
      <c r="A21" s="76">
        <v>-9228</v>
      </c>
      <c r="B21" s="76">
        <v>3.4619599999132333E-2</v>
      </c>
      <c r="C21" s="83">
        <v>0.05</v>
      </c>
      <c r="D21" s="77">
        <f t="shared" ref="D21:D84" si="5">A21/A$18</f>
        <v>-0.92279999999999995</v>
      </c>
      <c r="E21" s="77">
        <f t="shared" ref="E21:E84" si="6">B21/B$18</f>
        <v>3.4619599999132333E-2</v>
      </c>
      <c r="F21" s="68">
        <f t="shared" ref="F21:F84" si="7">$C21*D21</f>
        <v>-4.614E-2</v>
      </c>
      <c r="G21" s="68">
        <f t="shared" ref="G21:G84" si="8">$C21*E21</f>
        <v>1.7309799999566168E-3</v>
      </c>
      <c r="H21" s="68">
        <f t="shared" ref="H21:H84" si="9">C21*D21*D21</f>
        <v>4.2577991999999995E-2</v>
      </c>
      <c r="I21" s="68">
        <f t="shared" ref="I21:I84" si="10">C21*D21*D21*D21</f>
        <v>-3.9290971017599992E-2</v>
      </c>
      <c r="J21" s="68">
        <f t="shared" ref="J21:J84" si="11">C21*D21*D21*D21*D21</f>
        <v>3.625770805504127E-2</v>
      </c>
      <c r="K21" s="68">
        <f t="shared" ref="K21:K84" si="12">C21*E21*D21</f>
        <v>-1.5973483439599659E-3</v>
      </c>
      <c r="L21" s="68">
        <f t="shared" ref="L21:L84" si="13">C21*E21*D21*D21</f>
        <v>1.4740330518062566E-3</v>
      </c>
      <c r="M21" s="68">
        <f t="shared" ref="M21:M84" ca="1" si="14">+E$4+E$5*D21+E$6*D21^2</f>
        <v>3.7593453241802591E-2</v>
      </c>
      <c r="N21" s="68">
        <f t="shared" ref="N21:N84" ca="1" si="15">C21*(M21-E21)^2</f>
        <v>4.4219015544702031E-7</v>
      </c>
      <c r="O21" s="84">
        <f t="shared" ref="O21:O84" ca="1" si="16">(C21*O$1-O$2*F21+O$3*H21)^2</f>
        <v>486370406.06999046</v>
      </c>
      <c r="P21" s="68">
        <f t="shared" ref="P21:P84" ca="1" si="17">(-C21*O$2+O$4*F21-O$5*H21)^2</f>
        <v>2374706726.5638876</v>
      </c>
      <c r="Q21" s="68">
        <f t="shared" ref="Q21:Q84" ca="1" si="18">+(C21*O$3-F21*O$5+H21*O$6)^2</f>
        <v>149080561.56190234</v>
      </c>
      <c r="R21" s="28">
        <f t="shared" ref="R21:R84" ca="1" si="19">+E21-M21</f>
        <v>-2.9738532426702574E-3</v>
      </c>
      <c r="U21" s="28">
        <v>3.75</v>
      </c>
      <c r="V21" s="28">
        <f t="shared" ca="1" si="0"/>
        <v>0.11238096375189233</v>
      </c>
      <c r="AA21" s="28">
        <v>21</v>
      </c>
      <c r="AB21" s="28" t="s">
        <v>155</v>
      </c>
    </row>
    <row r="22" spans="1:28" x14ac:dyDescent="0.2">
      <c r="A22" s="76">
        <v>-8667</v>
      </c>
      <c r="B22" s="76">
        <v>2.5306899995484855E-2</v>
      </c>
      <c r="C22" s="76">
        <v>0.05</v>
      </c>
      <c r="D22" s="77">
        <f t="shared" si="5"/>
        <v>-0.86670000000000003</v>
      </c>
      <c r="E22" s="77">
        <f t="shared" si="6"/>
        <v>2.5306899995484855E-2</v>
      </c>
      <c r="F22" s="68">
        <f t="shared" si="7"/>
        <v>-4.3335000000000005E-2</v>
      </c>
      <c r="G22" s="68">
        <f t="shared" si="8"/>
        <v>1.2653449997742428E-3</v>
      </c>
      <c r="H22" s="68">
        <f t="shared" si="9"/>
        <v>3.7558444500000003E-2</v>
      </c>
      <c r="I22" s="68">
        <f t="shared" si="10"/>
        <v>-3.2551903848150002E-2</v>
      </c>
      <c r="J22" s="68">
        <f t="shared" si="11"/>
        <v>2.8212735065191608E-2</v>
      </c>
      <c r="K22" s="68">
        <f t="shared" si="12"/>
        <v>-1.0966745113043363E-3</v>
      </c>
      <c r="L22" s="68">
        <f t="shared" si="13"/>
        <v>9.5048779894746826E-4</v>
      </c>
      <c r="M22" s="68">
        <f t="shared" ca="1" si="14"/>
        <v>3.5221931795024197E-2</v>
      </c>
      <c r="N22" s="68">
        <f t="shared" ca="1" si="15"/>
        <v>4.9153927792938185E-6</v>
      </c>
      <c r="O22" s="84">
        <f t="shared" ca="1" si="16"/>
        <v>449605360.38303506</v>
      </c>
      <c r="P22" s="68">
        <f t="shared" ca="1" si="17"/>
        <v>2117737808.1511459</v>
      </c>
      <c r="Q22" s="68">
        <f t="shared" ca="1" si="18"/>
        <v>132183310.21972589</v>
      </c>
      <c r="R22" s="28">
        <f t="shared" ca="1" si="19"/>
        <v>-9.9150317995393422E-3</v>
      </c>
      <c r="AA22" s="28">
        <v>22</v>
      </c>
      <c r="AB22" s="28" t="s">
        <v>156</v>
      </c>
    </row>
    <row r="23" spans="1:28" x14ac:dyDescent="0.2">
      <c r="A23" s="76">
        <v>-8666.5</v>
      </c>
      <c r="B23" s="76">
        <v>3.7946549993648659E-2</v>
      </c>
      <c r="C23" s="76">
        <v>0.05</v>
      </c>
      <c r="D23" s="77">
        <f t="shared" si="5"/>
        <v>-0.86665000000000003</v>
      </c>
      <c r="E23" s="77">
        <f t="shared" si="6"/>
        <v>3.7946549993648659E-2</v>
      </c>
      <c r="F23" s="68">
        <f t="shared" si="7"/>
        <v>-4.3332500000000003E-2</v>
      </c>
      <c r="G23" s="68">
        <f t="shared" si="8"/>
        <v>1.8973274996824331E-3</v>
      </c>
      <c r="H23" s="68">
        <f t="shared" si="9"/>
        <v>3.7554111125000005E-2</v>
      </c>
      <c r="I23" s="68">
        <f t="shared" si="10"/>
        <v>-3.2546270406481254E-2</v>
      </c>
      <c r="J23" s="68">
        <f t="shared" si="11"/>
        <v>2.8206225247776981E-2</v>
      </c>
      <c r="K23" s="68">
        <f t="shared" si="12"/>
        <v>-1.6443188775997807E-3</v>
      </c>
      <c r="L23" s="68">
        <f t="shared" si="13"/>
        <v>1.4250489552718501E-3</v>
      </c>
      <c r="M23" s="68">
        <f t="shared" ca="1" si="14"/>
        <v>3.5219853579448748E-2</v>
      </c>
      <c r="N23" s="68">
        <f t="shared" ca="1" si="15"/>
        <v>3.717436667605327E-7</v>
      </c>
      <c r="O23" s="84">
        <f t="shared" ca="1" si="16"/>
        <v>449573514.51875818</v>
      </c>
      <c r="P23" s="68">
        <f t="shared" ca="1" si="17"/>
        <v>2117517559.5603228</v>
      </c>
      <c r="Q23" s="68">
        <f t="shared" ca="1" si="18"/>
        <v>132168852.18277034</v>
      </c>
      <c r="R23" s="28">
        <f t="shared" ca="1" si="19"/>
        <v>2.7266964141999112E-3</v>
      </c>
      <c r="AA23" s="28">
        <v>23</v>
      </c>
      <c r="AB23" s="28" t="s">
        <v>157</v>
      </c>
    </row>
    <row r="24" spans="1:28" x14ac:dyDescent="0.2">
      <c r="A24" s="76">
        <v>-5607</v>
      </c>
      <c r="B24" s="76">
        <v>3.1964899997547036E-2</v>
      </c>
      <c r="C24" s="76">
        <v>0.1</v>
      </c>
      <c r="D24" s="77">
        <f t="shared" si="5"/>
        <v>-0.56069999999999998</v>
      </c>
      <c r="E24" s="77">
        <f t="shared" si="6"/>
        <v>3.1964899997547036E-2</v>
      </c>
      <c r="F24" s="68">
        <f t="shared" si="7"/>
        <v>-5.6070000000000002E-2</v>
      </c>
      <c r="G24" s="68">
        <f t="shared" si="8"/>
        <v>3.1964899997547038E-3</v>
      </c>
      <c r="H24" s="68">
        <f t="shared" si="9"/>
        <v>3.1438449E-2</v>
      </c>
      <c r="I24" s="68">
        <f t="shared" si="10"/>
        <v>-1.7627538354300001E-2</v>
      </c>
      <c r="J24" s="68">
        <f t="shared" si="11"/>
        <v>9.8837607552560106E-3</v>
      </c>
      <c r="K24" s="68">
        <f t="shared" si="12"/>
        <v>-1.7922719428624624E-3</v>
      </c>
      <c r="L24" s="68">
        <f t="shared" si="13"/>
        <v>1.0049268783629826E-3</v>
      </c>
      <c r="M24" s="68">
        <f t="shared" ca="1" si="14"/>
        <v>2.3685054262318317E-2</v>
      </c>
      <c r="N24" s="68">
        <f t="shared" ca="1" si="15"/>
        <v>6.8555845399185217E-6</v>
      </c>
      <c r="O24" s="84">
        <f t="shared" ca="1" si="16"/>
        <v>1132458396.5188396</v>
      </c>
      <c r="P24" s="68">
        <f t="shared" ca="1" si="17"/>
        <v>4141356868.5263391</v>
      </c>
      <c r="Q24" s="68">
        <f t="shared" ca="1" si="18"/>
        <v>247408663.53038374</v>
      </c>
      <c r="R24" s="28">
        <f t="shared" ca="1" si="19"/>
        <v>8.2798457352287191E-3</v>
      </c>
      <c r="AA24" s="28">
        <v>24</v>
      </c>
      <c r="AB24" s="28" t="s">
        <v>146</v>
      </c>
    </row>
    <row r="25" spans="1:28" x14ac:dyDescent="0.2">
      <c r="A25" s="76">
        <v>-5606.5</v>
      </c>
      <c r="B25" s="76">
        <v>3.0604549996496644E-2</v>
      </c>
      <c r="C25" s="76">
        <v>0.05</v>
      </c>
      <c r="D25" s="77">
        <f t="shared" si="5"/>
        <v>-0.56064999999999998</v>
      </c>
      <c r="E25" s="77">
        <f t="shared" si="6"/>
        <v>3.0604549996496644E-2</v>
      </c>
      <c r="F25" s="68">
        <f t="shared" si="7"/>
        <v>-2.8032500000000002E-2</v>
      </c>
      <c r="G25" s="68">
        <f t="shared" si="8"/>
        <v>1.5302274998248322E-3</v>
      </c>
      <c r="H25" s="68">
        <f t="shared" si="9"/>
        <v>1.5716421125000001E-2</v>
      </c>
      <c r="I25" s="68">
        <f t="shared" si="10"/>
        <v>-8.8114115037312511E-3</v>
      </c>
      <c r="J25" s="68">
        <f t="shared" si="11"/>
        <v>4.9401178595669254E-3</v>
      </c>
      <c r="K25" s="68">
        <f t="shared" si="12"/>
        <v>-8.5792204777679218E-4</v>
      </c>
      <c r="L25" s="68">
        <f t="shared" si="13"/>
        <v>4.8099399608605851E-4</v>
      </c>
      <c r="M25" s="68">
        <f t="shared" ca="1" si="14"/>
        <v>2.3683362319594337E-2</v>
      </c>
      <c r="N25" s="68">
        <f t="shared" ca="1" si="15"/>
        <v>2.3951419429452181E-6</v>
      </c>
      <c r="O25" s="84">
        <f t="shared" ca="1" si="16"/>
        <v>283091725.82591987</v>
      </c>
      <c r="P25" s="68">
        <f t="shared" ca="1" si="17"/>
        <v>1035202119.0591443</v>
      </c>
      <c r="Q25" s="68">
        <f t="shared" ca="1" si="18"/>
        <v>61843384.736487277</v>
      </c>
      <c r="R25" s="28">
        <f t="shared" ca="1" si="19"/>
        <v>6.9211876769023073E-3</v>
      </c>
      <c r="AA25" s="28">
        <v>25</v>
      </c>
      <c r="AB25" s="28" t="s">
        <v>147</v>
      </c>
    </row>
    <row r="26" spans="1:28" x14ac:dyDescent="0.2">
      <c r="A26" s="76">
        <v>-2497</v>
      </c>
      <c r="B26" s="76">
        <v>1.5878999984124675E-3</v>
      </c>
      <c r="C26" s="76">
        <v>0.05</v>
      </c>
      <c r="D26" s="77">
        <f t="shared" si="5"/>
        <v>-0.24970000000000001</v>
      </c>
      <c r="E26" s="77">
        <f t="shared" si="6"/>
        <v>1.5878999984124675E-3</v>
      </c>
      <c r="F26" s="68">
        <f t="shared" si="7"/>
        <v>-1.2485000000000001E-2</v>
      </c>
      <c r="G26" s="68">
        <f t="shared" si="8"/>
        <v>7.9394999920623385E-5</v>
      </c>
      <c r="H26" s="68">
        <f t="shared" si="9"/>
        <v>3.1175045000000003E-3</v>
      </c>
      <c r="I26" s="68">
        <f t="shared" si="10"/>
        <v>-7.7844087365000003E-4</v>
      </c>
      <c r="J26" s="68">
        <f t="shared" si="11"/>
        <v>1.94376686150405E-4</v>
      </c>
      <c r="K26" s="68">
        <f t="shared" si="12"/>
        <v>-1.9824931480179659E-5</v>
      </c>
      <c r="L26" s="68">
        <f t="shared" si="13"/>
        <v>4.950285390600861E-6</v>
      </c>
      <c r="M26" s="68">
        <f t="shared" ca="1" si="14"/>
        <v>1.4381912019934358E-2</v>
      </c>
      <c r="N26" s="68">
        <f t="shared" ca="1" si="15"/>
        <v>8.1843371803423338E-6</v>
      </c>
      <c r="O26" s="84">
        <f t="shared" ca="1" si="16"/>
        <v>164437874.14392179</v>
      </c>
      <c r="P26" s="68">
        <f t="shared" ca="1" si="17"/>
        <v>390266325.86903554</v>
      </c>
      <c r="Q26" s="68">
        <f t="shared" ca="1" si="18"/>
        <v>21296826.818135954</v>
      </c>
      <c r="R26" s="28">
        <f t="shared" ca="1" si="19"/>
        <v>-1.2794012021521891E-2</v>
      </c>
      <c r="AA26" s="28">
        <v>26</v>
      </c>
      <c r="AB26" s="28" t="s">
        <v>158</v>
      </c>
    </row>
    <row r="27" spans="1:28" x14ac:dyDescent="0.2">
      <c r="A27" s="76">
        <v>-2391</v>
      </c>
      <c r="B27" s="76">
        <v>1.9193699998140801E-2</v>
      </c>
      <c r="C27" s="76">
        <v>1</v>
      </c>
      <c r="D27" s="77">
        <f t="shared" si="5"/>
        <v>-0.23910000000000001</v>
      </c>
      <c r="E27" s="77">
        <f t="shared" si="6"/>
        <v>1.9193699998140801E-2</v>
      </c>
      <c r="F27" s="68">
        <f t="shared" si="7"/>
        <v>-0.23910000000000001</v>
      </c>
      <c r="G27" s="68">
        <f t="shared" si="8"/>
        <v>1.9193699998140801E-2</v>
      </c>
      <c r="H27" s="68">
        <f t="shared" si="9"/>
        <v>5.716881E-2</v>
      </c>
      <c r="I27" s="68">
        <f t="shared" si="10"/>
        <v>-1.3669062471E-2</v>
      </c>
      <c r="J27" s="68">
        <f t="shared" si="11"/>
        <v>3.2682728368161004E-3</v>
      </c>
      <c r="K27" s="68">
        <f t="shared" si="12"/>
        <v>-4.5892136695554657E-3</v>
      </c>
      <c r="L27" s="68">
        <f t="shared" si="13"/>
        <v>1.0972809883907119E-3</v>
      </c>
      <c r="M27" s="68">
        <f t="shared" ca="1" si="14"/>
        <v>1.4107859739485742E-2</v>
      </c>
      <c r="N27" s="68">
        <f t="shared" ca="1" si="15"/>
        <v>2.5865771136556554E-5</v>
      </c>
      <c r="O27" s="84">
        <f t="shared" ca="1" si="16"/>
        <v>64463628140.101929</v>
      </c>
      <c r="P27" s="68">
        <f t="shared" ca="1" si="17"/>
        <v>149940042430.59348</v>
      </c>
      <c r="Q27" s="68">
        <f t="shared" ca="1" si="18"/>
        <v>8143035290.990284</v>
      </c>
      <c r="R27" s="28">
        <f t="shared" ca="1" si="19"/>
        <v>5.0858402586550586E-3</v>
      </c>
    </row>
    <row r="28" spans="1:28" x14ac:dyDescent="0.2">
      <c r="A28" s="76">
        <v>-2379</v>
      </c>
      <c r="B28" s="76">
        <v>1.3545299996621907E-2</v>
      </c>
      <c r="C28" s="76">
        <v>1</v>
      </c>
      <c r="D28" s="77">
        <f t="shared" si="5"/>
        <v>-0.2379</v>
      </c>
      <c r="E28" s="77">
        <f t="shared" si="6"/>
        <v>1.3545299996621907E-2</v>
      </c>
      <c r="F28" s="68">
        <f t="shared" si="7"/>
        <v>-0.2379</v>
      </c>
      <c r="G28" s="68">
        <f t="shared" si="8"/>
        <v>1.3545299996621907E-2</v>
      </c>
      <c r="H28" s="68">
        <f t="shared" si="9"/>
        <v>5.659641E-2</v>
      </c>
      <c r="I28" s="68">
        <f t="shared" si="10"/>
        <v>-1.3464285939E-2</v>
      </c>
      <c r="J28" s="68">
        <f t="shared" si="11"/>
        <v>3.2031536248881003E-3</v>
      </c>
      <c r="K28" s="68">
        <f t="shared" si="12"/>
        <v>-3.2224268691963516E-3</v>
      </c>
      <c r="L28" s="68">
        <f t="shared" si="13"/>
        <v>7.6661535218181204E-4</v>
      </c>
      <c r="M28" s="68">
        <f t="shared" ca="1" si="14"/>
        <v>1.4077013698888386E-2</v>
      </c>
      <c r="N28" s="68">
        <f t="shared" ca="1" si="15"/>
        <v>2.8271946117792587E-7</v>
      </c>
      <c r="O28" s="84">
        <f t="shared" ca="1" si="16"/>
        <v>64316320661.549873</v>
      </c>
      <c r="P28" s="68">
        <f t="shared" ca="1" si="17"/>
        <v>149251657291.5386</v>
      </c>
      <c r="Q28" s="68">
        <f t="shared" ca="1" si="18"/>
        <v>8101155039.9074745</v>
      </c>
      <c r="R28" s="28">
        <f t="shared" ca="1" si="19"/>
        <v>-5.3171370226647897E-4</v>
      </c>
    </row>
    <row r="29" spans="1:28" x14ac:dyDescent="0.2">
      <c r="A29" s="76">
        <v>-2290</v>
      </c>
      <c r="B29" s="76">
        <v>5.4029999955673702E-3</v>
      </c>
      <c r="C29" s="76">
        <v>1</v>
      </c>
      <c r="D29" s="77">
        <f t="shared" si="5"/>
        <v>-0.22900000000000001</v>
      </c>
      <c r="E29" s="77">
        <f t="shared" si="6"/>
        <v>5.4029999955673702E-3</v>
      </c>
      <c r="F29" s="68">
        <f t="shared" si="7"/>
        <v>-0.22900000000000001</v>
      </c>
      <c r="G29" s="68">
        <f t="shared" si="8"/>
        <v>5.4029999955673702E-3</v>
      </c>
      <c r="H29" s="68">
        <f t="shared" si="9"/>
        <v>5.2441000000000002E-2</v>
      </c>
      <c r="I29" s="68">
        <f t="shared" si="10"/>
        <v>-1.2008989000000001E-2</v>
      </c>
      <c r="J29" s="68">
        <f t="shared" si="11"/>
        <v>2.7500584810000003E-3</v>
      </c>
      <c r="K29" s="68">
        <f t="shared" si="12"/>
        <v>-1.2372869989849278E-3</v>
      </c>
      <c r="L29" s="68">
        <f t="shared" si="13"/>
        <v>2.8333872276754845E-4</v>
      </c>
      <c r="M29" s="68">
        <f t="shared" ca="1" si="14"/>
        <v>1.3849373605850755E-2</v>
      </c>
      <c r="N29" s="68">
        <f t="shared" ca="1" si="15"/>
        <v>7.1341227164491584E-5</v>
      </c>
      <c r="O29" s="84">
        <f t="shared" ca="1" si="16"/>
        <v>63231154394.646835</v>
      </c>
      <c r="P29" s="68">
        <f t="shared" ca="1" si="17"/>
        <v>144207287287.96124</v>
      </c>
      <c r="Q29" s="68">
        <f t="shared" ca="1" si="18"/>
        <v>7794644577.9549961</v>
      </c>
      <c r="R29" s="28">
        <f t="shared" ca="1" si="19"/>
        <v>-8.4463736102833847E-3</v>
      </c>
    </row>
    <row r="30" spans="1:28" x14ac:dyDescent="0.2">
      <c r="A30" s="76">
        <v>-2290</v>
      </c>
      <c r="B30" s="76">
        <v>2.6402999996207654E-2</v>
      </c>
      <c r="C30" s="76">
        <v>0.05</v>
      </c>
      <c r="D30" s="77">
        <f t="shared" si="5"/>
        <v>-0.22900000000000001</v>
      </c>
      <c r="E30" s="77">
        <f t="shared" si="6"/>
        <v>2.6402999996207654E-2</v>
      </c>
      <c r="F30" s="68">
        <f t="shared" si="7"/>
        <v>-1.1450000000000002E-2</v>
      </c>
      <c r="G30" s="68">
        <f t="shared" si="8"/>
        <v>1.3201499998103828E-3</v>
      </c>
      <c r="H30" s="68">
        <f t="shared" si="9"/>
        <v>2.6220500000000003E-3</v>
      </c>
      <c r="I30" s="68">
        <f t="shared" si="10"/>
        <v>-6.0044945000000012E-4</v>
      </c>
      <c r="J30" s="68">
        <f t="shared" si="11"/>
        <v>1.3750292405000002E-4</v>
      </c>
      <c r="K30" s="68">
        <f t="shared" si="12"/>
        <v>-3.0231434995657764E-4</v>
      </c>
      <c r="L30" s="68">
        <f t="shared" si="13"/>
        <v>6.9229986140056276E-5</v>
      </c>
      <c r="M30" s="68">
        <f t="shared" ca="1" si="14"/>
        <v>1.3849373605850755E-2</v>
      </c>
      <c r="N30" s="68">
        <f t="shared" ca="1" si="15"/>
        <v>7.8796767774332608E-6</v>
      </c>
      <c r="O30" s="84">
        <f t="shared" ca="1" si="16"/>
        <v>158077885.98661709</v>
      </c>
      <c r="P30" s="68">
        <f t="shared" ca="1" si="17"/>
        <v>360518218.21990317</v>
      </c>
      <c r="Q30" s="68">
        <f t="shared" ca="1" si="18"/>
        <v>19486611.444887482</v>
      </c>
      <c r="R30" s="28">
        <f t="shared" ca="1" si="19"/>
        <v>1.25536263903569E-2</v>
      </c>
    </row>
    <row r="31" spans="1:28" x14ac:dyDescent="0.2">
      <c r="A31" s="76">
        <v>-1929</v>
      </c>
      <c r="B31" s="76">
        <v>7.230299997900147E-3</v>
      </c>
      <c r="C31" s="76">
        <v>0.05</v>
      </c>
      <c r="D31" s="77">
        <f t="shared" si="5"/>
        <v>-0.19289999999999999</v>
      </c>
      <c r="E31" s="77">
        <f t="shared" si="6"/>
        <v>7.230299997900147E-3</v>
      </c>
      <c r="F31" s="68">
        <f t="shared" si="7"/>
        <v>-9.6450000000000008E-3</v>
      </c>
      <c r="G31" s="68">
        <f t="shared" si="8"/>
        <v>3.6151499989500735E-4</v>
      </c>
      <c r="H31" s="68">
        <f t="shared" si="9"/>
        <v>1.8605205E-3</v>
      </c>
      <c r="I31" s="68">
        <f t="shared" si="10"/>
        <v>-3.5889440444999998E-4</v>
      </c>
      <c r="J31" s="68">
        <f t="shared" si="11"/>
        <v>6.9230730618404995E-5</v>
      </c>
      <c r="K31" s="68">
        <f t="shared" si="12"/>
        <v>-6.9736243479746914E-5</v>
      </c>
      <c r="L31" s="68">
        <f t="shared" si="13"/>
        <v>1.3452121367243179E-5</v>
      </c>
      <c r="M31" s="68">
        <f t="shared" ca="1" si="14"/>
        <v>1.2946531008455071E-2</v>
      </c>
      <c r="N31" s="68">
        <f t="shared" ca="1" si="15"/>
        <v>1.6337648483014884E-6</v>
      </c>
      <c r="O31" s="84">
        <f t="shared" ca="1" si="16"/>
        <v>147402324.35334301</v>
      </c>
      <c r="P31" s="68">
        <f t="shared" ca="1" si="17"/>
        <v>312081487.56533194</v>
      </c>
      <c r="Q31" s="68">
        <f t="shared" ca="1" si="18"/>
        <v>16560433.800407737</v>
      </c>
      <c r="R31" s="28">
        <f t="shared" ca="1" si="19"/>
        <v>-5.7162310105549237E-3</v>
      </c>
    </row>
    <row r="32" spans="1:28" x14ac:dyDescent="0.2">
      <c r="A32" s="76">
        <v>-1423</v>
      </c>
      <c r="B32" s="76">
        <v>4.0556100000685547E-2</v>
      </c>
      <c r="C32" s="76">
        <v>1</v>
      </c>
      <c r="D32" s="77">
        <f t="shared" si="5"/>
        <v>-0.14230000000000001</v>
      </c>
      <c r="E32" s="77">
        <f t="shared" si="6"/>
        <v>4.0556100000685547E-2</v>
      </c>
      <c r="F32" s="68">
        <f t="shared" si="7"/>
        <v>-0.14230000000000001</v>
      </c>
      <c r="G32" s="68">
        <f t="shared" si="8"/>
        <v>4.0556100000685547E-2</v>
      </c>
      <c r="H32" s="68">
        <f t="shared" si="9"/>
        <v>2.0249290000000003E-2</v>
      </c>
      <c r="I32" s="68">
        <f t="shared" si="10"/>
        <v>-2.8814739670000008E-3</v>
      </c>
      <c r="J32" s="68">
        <f t="shared" si="11"/>
        <v>4.1003374550410015E-4</v>
      </c>
      <c r="K32" s="68">
        <f t="shared" si="12"/>
        <v>-5.7711330300975533E-3</v>
      </c>
      <c r="L32" s="68">
        <f t="shared" si="13"/>
        <v>8.2123223018288184E-4</v>
      </c>
      <c r="M32" s="68">
        <f t="shared" ca="1" si="14"/>
        <v>1.1736429453826382E-2</v>
      </c>
      <c r="N32" s="68">
        <f t="shared" ca="1" si="15"/>
        <v>8.3057341042950161E-4</v>
      </c>
      <c r="O32" s="84">
        <f t="shared" ca="1" si="16"/>
        <v>53321072066.879128</v>
      </c>
      <c r="P32" s="68">
        <f t="shared" ca="1" si="17"/>
        <v>100504195210.55406</v>
      </c>
      <c r="Q32" s="68">
        <f t="shared" ca="1" si="18"/>
        <v>5172793756.9074574</v>
      </c>
      <c r="R32" s="28">
        <f t="shared" ca="1" si="19"/>
        <v>2.8819670546859164E-2</v>
      </c>
    </row>
    <row r="33" spans="1:18" x14ac:dyDescent="0.2">
      <c r="A33" s="76">
        <v>-1207</v>
      </c>
      <c r="B33" s="76">
        <v>3.9884899997559842E-2</v>
      </c>
      <c r="C33" s="76">
        <v>1</v>
      </c>
      <c r="D33" s="77">
        <f t="shared" si="5"/>
        <v>-0.1207</v>
      </c>
      <c r="E33" s="77">
        <f t="shared" si="6"/>
        <v>3.9884899997559842E-2</v>
      </c>
      <c r="F33" s="68">
        <f t="shared" si="7"/>
        <v>-0.1207</v>
      </c>
      <c r="G33" s="68">
        <f t="shared" si="8"/>
        <v>3.9884899997559842E-2</v>
      </c>
      <c r="H33" s="68">
        <f t="shared" si="9"/>
        <v>1.456849E-2</v>
      </c>
      <c r="I33" s="68">
        <f t="shared" si="10"/>
        <v>-1.7584167429999999E-3</v>
      </c>
      <c r="J33" s="68">
        <f t="shared" si="11"/>
        <v>2.122409008801E-4</v>
      </c>
      <c r="K33" s="68">
        <f t="shared" si="12"/>
        <v>-4.8141074297054732E-3</v>
      </c>
      <c r="L33" s="68">
        <f t="shared" si="13"/>
        <v>5.8106276676545064E-4</v>
      </c>
      <c r="M33" s="68">
        <f t="shared" ca="1" si="14"/>
        <v>1.1239550645578501E-2</v>
      </c>
      <c r="N33" s="68">
        <f t="shared" ca="1" si="15"/>
        <v>8.2055603949705781E-4</v>
      </c>
      <c r="O33" s="84">
        <f t="shared" ca="1" si="16"/>
        <v>51032677243.391327</v>
      </c>
      <c r="P33" s="68">
        <f t="shared" ca="1" si="17"/>
        <v>91082734112.985977</v>
      </c>
      <c r="Q33" s="68">
        <f t="shared" ca="1" si="18"/>
        <v>4617581971.6012897</v>
      </c>
      <c r="R33" s="28">
        <f t="shared" ca="1" si="19"/>
        <v>2.864534935198134E-2</v>
      </c>
    </row>
    <row r="34" spans="1:18" x14ac:dyDescent="0.2">
      <c r="A34" s="76">
        <v>-1095</v>
      </c>
      <c r="B34" s="76">
        <v>3.1664999987697229E-3</v>
      </c>
      <c r="C34" s="76">
        <v>0.1</v>
      </c>
      <c r="D34" s="77">
        <f t="shared" si="5"/>
        <v>-0.1095</v>
      </c>
      <c r="E34" s="77">
        <f t="shared" si="6"/>
        <v>3.1664999987697229E-3</v>
      </c>
      <c r="F34" s="68">
        <f t="shared" si="7"/>
        <v>-1.0950000000000001E-2</v>
      </c>
      <c r="G34" s="68">
        <f t="shared" si="8"/>
        <v>3.166499998769723E-4</v>
      </c>
      <c r="H34" s="68">
        <f t="shared" si="9"/>
        <v>1.199025E-3</v>
      </c>
      <c r="I34" s="68">
        <f t="shared" si="10"/>
        <v>-1.3129323750000002E-4</v>
      </c>
      <c r="J34" s="68">
        <f t="shared" si="11"/>
        <v>1.4376609506250002E-5</v>
      </c>
      <c r="K34" s="68">
        <f t="shared" si="12"/>
        <v>-3.4673174986528466E-5</v>
      </c>
      <c r="L34" s="68">
        <f t="shared" si="13"/>
        <v>3.7967126610248673E-6</v>
      </c>
      <c r="M34" s="68">
        <f t="shared" ca="1" si="14"/>
        <v>1.0986547075987544E-2</v>
      </c>
      <c r="N34" s="68">
        <f t="shared" ca="1" si="15"/>
        <v>6.115313628990298E-6</v>
      </c>
      <c r="O34" s="84">
        <f t="shared" ca="1" si="16"/>
        <v>498735008.32625407</v>
      </c>
      <c r="P34" s="68">
        <f t="shared" ca="1" si="17"/>
        <v>864171117.69700265</v>
      </c>
      <c r="Q34" s="68">
        <f t="shared" ca="1" si="18"/>
        <v>43443311.334146038</v>
      </c>
      <c r="R34" s="28">
        <f t="shared" ca="1" si="19"/>
        <v>-7.8200470772178208E-3</v>
      </c>
    </row>
    <row r="35" spans="1:18" x14ac:dyDescent="0.2">
      <c r="A35" s="76">
        <v>-553</v>
      </c>
      <c r="B35" s="76">
        <v>9.54710000223713E-3</v>
      </c>
      <c r="C35" s="76">
        <v>1</v>
      </c>
      <c r="D35" s="77">
        <f t="shared" si="5"/>
        <v>-5.5300000000000002E-2</v>
      </c>
      <c r="E35" s="77">
        <f t="shared" si="6"/>
        <v>9.54710000223713E-3</v>
      </c>
      <c r="F35" s="68">
        <f t="shared" si="7"/>
        <v>-5.5300000000000002E-2</v>
      </c>
      <c r="G35" s="68">
        <f t="shared" si="8"/>
        <v>9.54710000223713E-3</v>
      </c>
      <c r="H35" s="68">
        <f t="shared" si="9"/>
        <v>3.0580900000000003E-3</v>
      </c>
      <c r="I35" s="68">
        <f t="shared" si="10"/>
        <v>-1.6911237700000003E-4</v>
      </c>
      <c r="J35" s="68">
        <f t="shared" si="11"/>
        <v>9.3519144481000016E-6</v>
      </c>
      <c r="K35" s="68">
        <f t="shared" si="12"/>
        <v>-5.2795463012371327E-4</v>
      </c>
      <c r="L35" s="68">
        <f t="shared" si="13"/>
        <v>2.9195891045841343E-5</v>
      </c>
      <c r="M35" s="68">
        <f t="shared" ca="1" si="14"/>
        <v>9.8069360601580214E-3</v>
      </c>
      <c r="N35" s="68">
        <f t="shared" ca="1" si="15"/>
        <v>6.7514776995868853E-8</v>
      </c>
      <c r="O35" s="84">
        <f t="shared" ca="1" si="16"/>
        <v>44521691772.140404</v>
      </c>
      <c r="P35" s="68">
        <f t="shared" ca="1" si="17"/>
        <v>65883841751.806732</v>
      </c>
      <c r="Q35" s="68">
        <f t="shared" ca="1" si="18"/>
        <v>3158065121.4207983</v>
      </c>
      <c r="R35" s="28">
        <f t="shared" ca="1" si="19"/>
        <v>-2.5983605792089144E-4</v>
      </c>
    </row>
    <row r="36" spans="1:18" x14ac:dyDescent="0.2">
      <c r="A36" s="76">
        <v>-508</v>
      </c>
      <c r="B36" s="76">
        <v>-1.5884400003415067E-2</v>
      </c>
      <c r="C36" s="76">
        <v>0.05</v>
      </c>
      <c r="D36" s="77">
        <f t="shared" si="5"/>
        <v>-5.0799999999999998E-2</v>
      </c>
      <c r="E36" s="77">
        <f t="shared" si="6"/>
        <v>-1.5884400003415067E-2</v>
      </c>
      <c r="F36" s="68">
        <f t="shared" si="7"/>
        <v>-2.5400000000000002E-3</v>
      </c>
      <c r="G36" s="68">
        <f t="shared" si="8"/>
        <v>-7.9422000017075338E-4</v>
      </c>
      <c r="H36" s="68">
        <f t="shared" si="9"/>
        <v>1.2903200000000001E-4</v>
      </c>
      <c r="I36" s="68">
        <f t="shared" si="10"/>
        <v>-6.5548256E-6</v>
      </c>
      <c r="J36" s="68">
        <f t="shared" si="11"/>
        <v>3.3298514047999998E-7</v>
      </c>
      <c r="K36" s="68">
        <f t="shared" si="12"/>
        <v>4.0346376008674273E-5</v>
      </c>
      <c r="L36" s="68">
        <f t="shared" si="13"/>
        <v>-2.0495959012406532E-6</v>
      </c>
      <c r="M36" s="68">
        <f t="shared" ca="1" si="14"/>
        <v>9.7123323197724279E-3</v>
      </c>
      <c r="N36" s="68">
        <f t="shared" ca="1" si="15"/>
        <v>3.2759635281245574E-5</v>
      </c>
      <c r="O36" s="84">
        <f t="shared" ca="1" si="16"/>
        <v>110240429.37290978</v>
      </c>
      <c r="P36" s="68">
        <f t="shared" ca="1" si="17"/>
        <v>160817699.30700433</v>
      </c>
      <c r="Q36" s="68">
        <f t="shared" ca="1" si="18"/>
        <v>7673523.3077617241</v>
      </c>
      <c r="R36" s="28">
        <f t="shared" ca="1" si="19"/>
        <v>-2.5596732323187495E-2</v>
      </c>
    </row>
    <row r="37" spans="1:18" x14ac:dyDescent="0.2">
      <c r="A37" s="76">
        <v>-165</v>
      </c>
      <c r="B37" s="76">
        <v>-2.0084499999938998E-2</v>
      </c>
      <c r="C37" s="76">
        <v>1</v>
      </c>
      <c r="D37" s="77">
        <f t="shared" si="5"/>
        <v>-1.6500000000000001E-2</v>
      </c>
      <c r="E37" s="77">
        <f t="shared" si="6"/>
        <v>-2.0084499999938998E-2</v>
      </c>
      <c r="F37" s="68">
        <f t="shared" si="7"/>
        <v>-1.6500000000000001E-2</v>
      </c>
      <c r="G37" s="68">
        <f t="shared" si="8"/>
        <v>-2.0084499999938998E-2</v>
      </c>
      <c r="H37" s="68">
        <f t="shared" si="9"/>
        <v>2.7225000000000003E-4</v>
      </c>
      <c r="I37" s="68">
        <f t="shared" si="10"/>
        <v>-4.4921250000000006E-6</v>
      </c>
      <c r="J37" s="68">
        <f t="shared" si="11"/>
        <v>7.412006250000002E-8</v>
      </c>
      <c r="K37" s="68">
        <f t="shared" si="12"/>
        <v>3.313942499989935E-4</v>
      </c>
      <c r="L37" s="68">
        <f t="shared" si="13"/>
        <v>-5.4680051249833929E-6</v>
      </c>
      <c r="M37" s="68">
        <f t="shared" ca="1" si="14"/>
        <v>9.0080411744820881E-3</v>
      </c>
      <c r="N37" s="68">
        <f t="shared" ca="1" si="15"/>
        <v>8.4637595198538637E-4</v>
      </c>
      <c r="O37" s="84">
        <f t="shared" ca="1" si="16"/>
        <v>40944979975.31707</v>
      </c>
      <c r="P37" s="68">
        <f t="shared" ca="1" si="17"/>
        <v>53178020066.65683</v>
      </c>
      <c r="Q37" s="68">
        <f t="shared" ca="1" si="18"/>
        <v>2441186680.8323212</v>
      </c>
      <c r="R37" s="28">
        <f t="shared" ca="1" si="19"/>
        <v>-2.9092541174421088E-2</v>
      </c>
    </row>
    <row r="38" spans="1:18" x14ac:dyDescent="0.2">
      <c r="A38" s="76">
        <v>-141</v>
      </c>
      <c r="B38" s="76">
        <v>-1.8381300003966317E-2</v>
      </c>
      <c r="C38" s="76">
        <v>1</v>
      </c>
      <c r="D38" s="77">
        <f t="shared" si="5"/>
        <v>-1.41E-2</v>
      </c>
      <c r="E38" s="77">
        <f t="shared" si="6"/>
        <v>-1.8381300003966317E-2</v>
      </c>
      <c r="F38" s="68">
        <f t="shared" si="7"/>
        <v>-1.41E-2</v>
      </c>
      <c r="G38" s="68">
        <f t="shared" si="8"/>
        <v>-1.8381300003966317E-2</v>
      </c>
      <c r="H38" s="68">
        <f t="shared" si="9"/>
        <v>1.9881E-4</v>
      </c>
      <c r="I38" s="68">
        <f t="shared" si="10"/>
        <v>-2.8032210000000001E-6</v>
      </c>
      <c r="J38" s="68">
        <f t="shared" si="11"/>
        <v>3.95254161E-8</v>
      </c>
      <c r="K38" s="68">
        <f t="shared" si="12"/>
        <v>2.5917633005592504E-4</v>
      </c>
      <c r="L38" s="68">
        <f t="shared" si="13"/>
        <v>-3.6543862537885429E-6</v>
      </c>
      <c r="M38" s="68">
        <f t="shared" ca="1" si="14"/>
        <v>8.9598731874753444E-3</v>
      </c>
      <c r="N38" s="68">
        <f t="shared" ca="1" si="15"/>
        <v>7.475397514844082E-4</v>
      </c>
      <c r="O38" s="84">
        <f t="shared" ca="1" si="16"/>
        <v>40730516337.710838</v>
      </c>
      <c r="P38" s="68">
        <f t="shared" ca="1" si="17"/>
        <v>52444523358.155968</v>
      </c>
      <c r="Q38" s="68">
        <f t="shared" ca="1" si="18"/>
        <v>2400316774.0577726</v>
      </c>
      <c r="R38" s="28">
        <f t="shared" ca="1" si="19"/>
        <v>-2.7341173191441661E-2</v>
      </c>
    </row>
    <row r="39" spans="1:18" x14ac:dyDescent="0.2">
      <c r="A39" s="76">
        <v>-141</v>
      </c>
      <c r="B39" s="76">
        <v>-5.3813000049558468E-3</v>
      </c>
      <c r="C39" s="76">
        <v>0.05</v>
      </c>
      <c r="D39" s="77">
        <f t="shared" si="5"/>
        <v>-1.41E-2</v>
      </c>
      <c r="E39" s="77">
        <f t="shared" si="6"/>
        <v>-5.3813000049558468E-3</v>
      </c>
      <c r="F39" s="68">
        <f t="shared" si="7"/>
        <v>-7.0500000000000001E-4</v>
      </c>
      <c r="G39" s="68">
        <f t="shared" si="8"/>
        <v>-2.6906500024779237E-4</v>
      </c>
      <c r="H39" s="68">
        <f t="shared" si="9"/>
        <v>9.9404999999999991E-6</v>
      </c>
      <c r="I39" s="68">
        <f t="shared" si="10"/>
        <v>-1.4016104999999998E-7</v>
      </c>
      <c r="J39" s="68">
        <f t="shared" si="11"/>
        <v>1.9762708049999996E-9</v>
      </c>
      <c r="K39" s="68">
        <f t="shared" si="12"/>
        <v>3.7938165034938726E-6</v>
      </c>
      <c r="L39" s="68">
        <f t="shared" si="13"/>
        <v>-5.3492812699263604E-8</v>
      </c>
      <c r="M39" s="68">
        <f t="shared" ca="1" si="14"/>
        <v>8.9598731874753444E-3</v>
      </c>
      <c r="N39" s="68">
        <f t="shared" ca="1" si="15"/>
        <v>1.0283462426765353E-5</v>
      </c>
      <c r="O39" s="84">
        <f t="shared" ca="1" si="16"/>
        <v>101826290.84427708</v>
      </c>
      <c r="P39" s="68">
        <f t="shared" ca="1" si="17"/>
        <v>131111308.39538994</v>
      </c>
      <c r="Q39" s="68">
        <f t="shared" ca="1" si="18"/>
        <v>6000791.9351444328</v>
      </c>
      <c r="R39" s="28">
        <f t="shared" ca="1" si="19"/>
        <v>-1.4341173192431191E-2</v>
      </c>
    </row>
    <row r="40" spans="1:18" x14ac:dyDescent="0.2">
      <c r="A40" s="76">
        <v>0</v>
      </c>
      <c r="B40" s="76">
        <v>0</v>
      </c>
      <c r="C40" s="76">
        <v>0.05</v>
      </c>
      <c r="D40" s="77">
        <f t="shared" si="5"/>
        <v>0</v>
      </c>
      <c r="E40" s="77">
        <f t="shared" si="6"/>
        <v>0</v>
      </c>
      <c r="F40" s="68">
        <f t="shared" si="7"/>
        <v>0</v>
      </c>
      <c r="G40" s="68">
        <f t="shared" si="8"/>
        <v>0</v>
      </c>
      <c r="H40" s="68">
        <f t="shared" si="9"/>
        <v>0</v>
      </c>
      <c r="I40" s="68">
        <f t="shared" si="10"/>
        <v>0</v>
      </c>
      <c r="J40" s="68">
        <f t="shared" si="11"/>
        <v>0</v>
      </c>
      <c r="K40" s="68">
        <f t="shared" si="12"/>
        <v>0</v>
      </c>
      <c r="L40" s="68">
        <f t="shared" si="13"/>
        <v>0</v>
      </c>
      <c r="M40" s="68">
        <f t="shared" ca="1" si="14"/>
        <v>8.6798230735785267E-3</v>
      </c>
      <c r="N40" s="68">
        <f t="shared" ca="1" si="15"/>
        <v>3.7669664294313089E-6</v>
      </c>
      <c r="O40" s="84">
        <f t="shared" ca="1" si="16"/>
        <v>98715551.071317285</v>
      </c>
      <c r="P40" s="68">
        <f t="shared" ca="1" si="17"/>
        <v>120639112.22773947</v>
      </c>
      <c r="Q40" s="68">
        <f t="shared" ca="1" si="18"/>
        <v>5420429.7146616327</v>
      </c>
      <c r="R40" s="28">
        <f t="shared" ca="1" si="19"/>
        <v>-8.6798230735785267E-3</v>
      </c>
    </row>
    <row r="41" spans="1:18" x14ac:dyDescent="0.2">
      <c r="A41" s="76">
        <v>39</v>
      </c>
      <c r="B41" s="76">
        <v>8.8926999960676767E-3</v>
      </c>
      <c r="C41" s="76">
        <v>1</v>
      </c>
      <c r="D41" s="77">
        <f t="shared" si="5"/>
        <v>3.8999999999999998E-3</v>
      </c>
      <c r="E41" s="77">
        <f t="shared" si="6"/>
        <v>8.8926999960676767E-3</v>
      </c>
      <c r="F41" s="68">
        <f t="shared" si="7"/>
        <v>3.8999999999999998E-3</v>
      </c>
      <c r="G41" s="68">
        <f t="shared" si="8"/>
        <v>8.8926999960676767E-3</v>
      </c>
      <c r="H41" s="68">
        <f t="shared" si="9"/>
        <v>1.5209999999999998E-5</v>
      </c>
      <c r="I41" s="68">
        <f t="shared" si="10"/>
        <v>5.931899999999999E-8</v>
      </c>
      <c r="J41" s="68">
        <f t="shared" si="11"/>
        <v>2.3134409999999996E-10</v>
      </c>
      <c r="K41" s="68">
        <f t="shared" si="12"/>
        <v>3.4681529984663939E-5</v>
      </c>
      <c r="L41" s="68">
        <f t="shared" si="13"/>
        <v>1.3525796694018935E-7</v>
      </c>
      <c r="M41" s="68">
        <f t="shared" ca="1" si="14"/>
        <v>8.6032485591424172E-3</v>
      </c>
      <c r="N41" s="68">
        <f t="shared" ca="1" si="15"/>
        <v>8.3782134338097461E-8</v>
      </c>
      <c r="O41" s="84">
        <f t="shared" ca="1" si="16"/>
        <v>39146754776.26973</v>
      </c>
      <c r="P41" s="68">
        <f t="shared" ca="1" si="17"/>
        <v>47133027503.03067</v>
      </c>
      <c r="Q41" s="68">
        <f t="shared" ca="1" si="18"/>
        <v>2106342475.273576</v>
      </c>
      <c r="R41" s="28">
        <f t="shared" ca="1" si="19"/>
        <v>2.8945143692525946E-4</v>
      </c>
    </row>
    <row r="42" spans="1:18" x14ac:dyDescent="0.2">
      <c r="A42" s="76">
        <v>662</v>
      </c>
      <c r="B42" s="76">
        <v>2.2896599999512546E-2</v>
      </c>
      <c r="C42" s="76">
        <v>1</v>
      </c>
      <c r="D42" s="77">
        <f t="shared" si="5"/>
        <v>6.6199999999999995E-2</v>
      </c>
      <c r="E42" s="77">
        <f t="shared" si="6"/>
        <v>2.2896599999512546E-2</v>
      </c>
      <c r="F42" s="68">
        <f t="shared" si="7"/>
        <v>6.6199999999999995E-2</v>
      </c>
      <c r="G42" s="68">
        <f t="shared" si="8"/>
        <v>2.2896599999512546E-2</v>
      </c>
      <c r="H42" s="68">
        <f t="shared" si="9"/>
        <v>4.3824399999999996E-3</v>
      </c>
      <c r="I42" s="68">
        <f t="shared" si="10"/>
        <v>2.9011752799999995E-4</v>
      </c>
      <c r="J42" s="68">
        <f t="shared" si="11"/>
        <v>1.9205780353599996E-5</v>
      </c>
      <c r="K42" s="68">
        <f t="shared" si="12"/>
        <v>1.5157549199677305E-3</v>
      </c>
      <c r="L42" s="68">
        <f t="shared" si="13"/>
        <v>1.0034297570186375E-4</v>
      </c>
      <c r="M42" s="68">
        <f t="shared" ca="1" si="14"/>
        <v>7.4320815311876738E-3</v>
      </c>
      <c r="N42" s="68">
        <f t="shared" ca="1" si="15"/>
        <v>2.3915133145716104E-4</v>
      </c>
      <c r="O42" s="84">
        <f t="shared" ca="1" si="16"/>
        <v>33993475872.511436</v>
      </c>
      <c r="P42" s="68">
        <f t="shared" ca="1" si="17"/>
        <v>31240985839.712532</v>
      </c>
      <c r="Q42" s="68">
        <f t="shared" ca="1" si="18"/>
        <v>1253335027.8799617</v>
      </c>
      <c r="R42" s="28">
        <f t="shared" ca="1" si="19"/>
        <v>1.5464518468324872E-2</v>
      </c>
    </row>
    <row r="43" spans="1:18" x14ac:dyDescent="0.2">
      <c r="A43" s="76">
        <v>667</v>
      </c>
      <c r="B43" s="76">
        <v>1.4293100000941195E-2</v>
      </c>
      <c r="C43" s="76">
        <v>1</v>
      </c>
      <c r="D43" s="77">
        <f t="shared" si="5"/>
        <v>6.6699999999999995E-2</v>
      </c>
      <c r="E43" s="77">
        <f t="shared" si="6"/>
        <v>1.4293100000941195E-2</v>
      </c>
      <c r="F43" s="68">
        <f t="shared" si="7"/>
        <v>6.6699999999999995E-2</v>
      </c>
      <c r="G43" s="68">
        <f t="shared" si="8"/>
        <v>1.4293100000941195E-2</v>
      </c>
      <c r="H43" s="68">
        <f t="shared" si="9"/>
        <v>4.4488899999999996E-3</v>
      </c>
      <c r="I43" s="68">
        <f t="shared" si="10"/>
        <v>2.9674096299999993E-4</v>
      </c>
      <c r="J43" s="68">
        <f t="shared" si="11"/>
        <v>1.9792622232099995E-5</v>
      </c>
      <c r="K43" s="68">
        <f t="shared" si="12"/>
        <v>9.5334977006277758E-4</v>
      </c>
      <c r="L43" s="68">
        <f t="shared" si="13"/>
        <v>6.358842966318726E-5</v>
      </c>
      <c r="M43" s="68">
        <f t="shared" ca="1" si="14"/>
        <v>7.423078488326228E-3</v>
      </c>
      <c r="N43" s="68">
        <f t="shared" ca="1" si="15"/>
        <v>4.719719558379243E-5</v>
      </c>
      <c r="O43" s="84">
        <f t="shared" ca="1" si="16"/>
        <v>33954126655.095921</v>
      </c>
      <c r="P43" s="68">
        <f t="shared" ca="1" si="17"/>
        <v>31128514999.525543</v>
      </c>
      <c r="Q43" s="68">
        <f t="shared" ca="1" si="18"/>
        <v>1247481908.2388127</v>
      </c>
      <c r="R43" s="28">
        <f t="shared" ca="1" si="19"/>
        <v>6.8700215126149666E-3</v>
      </c>
    </row>
    <row r="44" spans="1:18" x14ac:dyDescent="0.2">
      <c r="A44" s="76">
        <v>698</v>
      </c>
      <c r="B44" s="76">
        <v>7.9513999953633174E-3</v>
      </c>
      <c r="C44" s="76">
        <v>1</v>
      </c>
      <c r="D44" s="77">
        <f t="shared" si="5"/>
        <v>6.9800000000000001E-2</v>
      </c>
      <c r="E44" s="77">
        <f t="shared" si="6"/>
        <v>7.9513999953633174E-3</v>
      </c>
      <c r="F44" s="68">
        <f t="shared" si="7"/>
        <v>6.9800000000000001E-2</v>
      </c>
      <c r="G44" s="68">
        <f t="shared" si="8"/>
        <v>7.9513999953633174E-3</v>
      </c>
      <c r="H44" s="68">
        <f t="shared" si="9"/>
        <v>4.8720400000000002E-3</v>
      </c>
      <c r="I44" s="68">
        <f t="shared" si="10"/>
        <v>3.4006839200000002E-4</v>
      </c>
      <c r="J44" s="68">
        <f t="shared" si="11"/>
        <v>2.37367737616E-5</v>
      </c>
      <c r="K44" s="68">
        <f t="shared" si="12"/>
        <v>5.5500771967635957E-4</v>
      </c>
      <c r="L44" s="68">
        <f t="shared" si="13"/>
        <v>3.8739538833409901E-5</v>
      </c>
      <c r="M44" s="68">
        <f t="shared" ca="1" si="14"/>
        <v>7.3674004985663892E-3</v>
      </c>
      <c r="N44" s="68">
        <f t="shared" ca="1" si="15"/>
        <v>3.4105541225906539E-7</v>
      </c>
      <c r="O44" s="84">
        <f t="shared" ca="1" si="16"/>
        <v>33710860946.419811</v>
      </c>
      <c r="P44" s="68">
        <f t="shared" ca="1" si="17"/>
        <v>30436391088.519798</v>
      </c>
      <c r="Q44" s="68">
        <f t="shared" ca="1" si="18"/>
        <v>1211534127.6568696</v>
      </c>
      <c r="R44" s="28">
        <f t="shared" ca="1" si="19"/>
        <v>5.8399949679692822E-4</v>
      </c>
    </row>
    <row r="45" spans="1:18" x14ac:dyDescent="0.2">
      <c r="A45" s="76">
        <v>710</v>
      </c>
      <c r="B45" s="76">
        <v>-1.6970000069704838E-3</v>
      </c>
      <c r="C45" s="76">
        <v>1</v>
      </c>
      <c r="D45" s="77">
        <f t="shared" si="5"/>
        <v>7.0999999999999994E-2</v>
      </c>
      <c r="E45" s="77">
        <f t="shared" si="6"/>
        <v>-1.6970000069704838E-3</v>
      </c>
      <c r="F45" s="68">
        <f t="shared" si="7"/>
        <v>7.0999999999999994E-2</v>
      </c>
      <c r="G45" s="68">
        <f t="shared" si="8"/>
        <v>-1.6970000069704838E-3</v>
      </c>
      <c r="H45" s="68">
        <f t="shared" si="9"/>
        <v>5.0409999999999995E-3</v>
      </c>
      <c r="I45" s="68">
        <f t="shared" si="10"/>
        <v>3.5791099999999993E-4</v>
      </c>
      <c r="J45" s="68">
        <f t="shared" si="11"/>
        <v>2.5411680999999994E-5</v>
      </c>
      <c r="K45" s="68">
        <f t="shared" si="12"/>
        <v>-1.2048700049490434E-4</v>
      </c>
      <c r="L45" s="68">
        <f t="shared" si="13"/>
        <v>-8.5545770351382079E-6</v>
      </c>
      <c r="M45" s="68">
        <f t="shared" ca="1" si="14"/>
        <v>7.345912864543099E-3</v>
      </c>
      <c r="N45" s="68">
        <f t="shared" ca="1" si="15"/>
        <v>8.1774273201786044E-5</v>
      </c>
      <c r="O45" s="84">
        <f t="shared" ca="1" si="16"/>
        <v>33617016479.993626</v>
      </c>
      <c r="P45" s="68">
        <f t="shared" ca="1" si="17"/>
        <v>30170868872.723579</v>
      </c>
      <c r="Q45" s="68">
        <f t="shared" ca="1" si="18"/>
        <v>1197776406.5131178</v>
      </c>
      <c r="R45" s="28">
        <f t="shared" ca="1" si="19"/>
        <v>-9.0429128715135837E-3</v>
      </c>
    </row>
    <row r="46" spans="1:18" x14ac:dyDescent="0.2">
      <c r="A46" s="76">
        <v>722</v>
      </c>
      <c r="B46" s="76">
        <v>2.8654599998844787E-2</v>
      </c>
      <c r="C46" s="76">
        <v>1</v>
      </c>
      <c r="D46" s="77">
        <f t="shared" si="5"/>
        <v>7.22E-2</v>
      </c>
      <c r="E46" s="77">
        <f t="shared" si="6"/>
        <v>2.8654599998844787E-2</v>
      </c>
      <c r="F46" s="68">
        <f t="shared" si="7"/>
        <v>7.22E-2</v>
      </c>
      <c r="G46" s="68">
        <f t="shared" si="8"/>
        <v>2.8654599998844787E-2</v>
      </c>
      <c r="H46" s="68">
        <f t="shared" si="9"/>
        <v>5.2128399999999998E-3</v>
      </c>
      <c r="I46" s="68">
        <f t="shared" si="10"/>
        <v>3.7636704799999998E-4</v>
      </c>
      <c r="J46" s="68">
        <f t="shared" si="11"/>
        <v>2.7173700865599998E-5</v>
      </c>
      <c r="K46" s="68">
        <f t="shared" si="12"/>
        <v>2.0688621199165935E-3</v>
      </c>
      <c r="L46" s="68">
        <f t="shared" si="13"/>
        <v>1.4937184505797805E-4</v>
      </c>
      <c r="M46" s="68">
        <f t="shared" ca="1" si="14"/>
        <v>7.3244615856117136E-3</v>
      </c>
      <c r="N46" s="68">
        <f t="shared" ca="1" si="15"/>
        <v>4.5497480472768116E-4</v>
      </c>
      <c r="O46" s="84">
        <f t="shared" ca="1" si="16"/>
        <v>33523351924.992554</v>
      </c>
      <c r="P46" s="68">
        <f t="shared" ca="1" si="17"/>
        <v>29906680902.883816</v>
      </c>
      <c r="Q46" s="68">
        <f t="shared" ca="1" si="18"/>
        <v>1184106378.4118447</v>
      </c>
      <c r="R46" s="28">
        <f t="shared" ca="1" si="19"/>
        <v>2.1330138413233075E-2</v>
      </c>
    </row>
    <row r="47" spans="1:18" x14ac:dyDescent="0.2">
      <c r="A47" s="76">
        <v>770</v>
      </c>
      <c r="B47" s="76">
        <v>3.0609999957960099E-3</v>
      </c>
      <c r="C47" s="76">
        <v>1</v>
      </c>
      <c r="D47" s="77">
        <f t="shared" si="5"/>
        <v>7.6999999999999999E-2</v>
      </c>
      <c r="E47" s="77">
        <f t="shared" si="6"/>
        <v>3.0609999957960099E-3</v>
      </c>
      <c r="F47" s="68">
        <f t="shared" si="7"/>
        <v>7.6999999999999999E-2</v>
      </c>
      <c r="G47" s="68">
        <f t="shared" si="8"/>
        <v>3.0609999957960099E-3</v>
      </c>
      <c r="H47" s="68">
        <f t="shared" si="9"/>
        <v>5.9290000000000002E-3</v>
      </c>
      <c r="I47" s="68">
        <f t="shared" si="10"/>
        <v>4.5653300000000001E-4</v>
      </c>
      <c r="J47" s="68">
        <f t="shared" si="11"/>
        <v>3.5153040999999999E-5</v>
      </c>
      <c r="K47" s="68">
        <f t="shared" si="12"/>
        <v>2.3569699967629276E-4</v>
      </c>
      <c r="L47" s="68">
        <f t="shared" si="13"/>
        <v>1.8148668975074541E-5</v>
      </c>
      <c r="M47" s="68">
        <f t="shared" ca="1" si="14"/>
        <v>7.2390200208052027E-3</v>
      </c>
      <c r="N47" s="68">
        <f t="shared" ca="1" si="15"/>
        <v>1.7455851329377817E-5</v>
      </c>
      <c r="O47" s="84">
        <f t="shared" ca="1" si="16"/>
        <v>33150488707.569851</v>
      </c>
      <c r="P47" s="68">
        <f t="shared" ca="1" si="17"/>
        <v>28863226292.940708</v>
      </c>
      <c r="Q47" s="68">
        <f t="shared" ca="1" si="18"/>
        <v>1130300044.1121416</v>
      </c>
      <c r="R47" s="28">
        <f t="shared" ca="1" si="19"/>
        <v>-4.1780200250091928E-3</v>
      </c>
    </row>
    <row r="48" spans="1:18" x14ac:dyDescent="0.2">
      <c r="A48" s="76">
        <v>818</v>
      </c>
      <c r="B48" s="76">
        <v>2.5467399995250162E-2</v>
      </c>
      <c r="C48" s="76">
        <v>1</v>
      </c>
      <c r="D48" s="77">
        <f t="shared" si="5"/>
        <v>8.1799999999999998E-2</v>
      </c>
      <c r="E48" s="77">
        <f t="shared" si="6"/>
        <v>2.5467399995250162E-2</v>
      </c>
      <c r="F48" s="68">
        <f t="shared" si="7"/>
        <v>8.1799999999999998E-2</v>
      </c>
      <c r="G48" s="68">
        <f t="shared" si="8"/>
        <v>2.5467399995250162E-2</v>
      </c>
      <c r="H48" s="68">
        <f t="shared" si="9"/>
        <v>6.6912399999999993E-3</v>
      </c>
      <c r="I48" s="68">
        <f t="shared" si="10"/>
        <v>5.4734343199999995E-4</v>
      </c>
      <c r="J48" s="68">
        <f t="shared" si="11"/>
        <v>4.4772692737599994E-5</v>
      </c>
      <c r="K48" s="68">
        <f t="shared" si="12"/>
        <v>2.083233319611463E-3</v>
      </c>
      <c r="L48" s="68">
        <f t="shared" si="13"/>
        <v>1.7040848554421766E-4</v>
      </c>
      <c r="M48" s="68">
        <f t="shared" ca="1" si="14"/>
        <v>7.1541601374691425E-3</v>
      </c>
      <c r="N48" s="68">
        <f t="shared" ca="1" si="15"/>
        <v>3.3537475408861934E-4</v>
      </c>
      <c r="O48" s="84">
        <f t="shared" ca="1" si="16"/>
        <v>32780487639.219448</v>
      </c>
      <c r="P48" s="68">
        <f t="shared" ca="1" si="17"/>
        <v>27840939033.65855</v>
      </c>
      <c r="Q48" s="68">
        <f t="shared" ca="1" si="18"/>
        <v>1077884201.8931923</v>
      </c>
      <c r="R48" s="28">
        <f t="shared" ca="1" si="19"/>
        <v>1.8313239857781018E-2</v>
      </c>
    </row>
    <row r="49" spans="1:18" x14ac:dyDescent="0.2">
      <c r="A49" s="76">
        <v>1215</v>
      </c>
      <c r="B49" s="76">
        <v>1.349499994830694E-3</v>
      </c>
      <c r="C49" s="76">
        <v>0.05</v>
      </c>
      <c r="D49" s="77">
        <f t="shared" si="5"/>
        <v>0.1215</v>
      </c>
      <c r="E49" s="77">
        <f t="shared" si="6"/>
        <v>1.349499994830694E-3</v>
      </c>
      <c r="F49" s="68">
        <f t="shared" si="7"/>
        <v>6.0750000000000005E-3</v>
      </c>
      <c r="G49" s="68">
        <f t="shared" si="8"/>
        <v>6.74749997415347E-5</v>
      </c>
      <c r="H49" s="68">
        <f t="shared" si="9"/>
        <v>7.3811250000000003E-4</v>
      </c>
      <c r="I49" s="68">
        <f t="shared" si="10"/>
        <v>8.9680668750000006E-5</v>
      </c>
      <c r="J49" s="68">
        <f t="shared" si="11"/>
        <v>1.0896201253125E-5</v>
      </c>
      <c r="K49" s="68">
        <f t="shared" si="12"/>
        <v>8.198212468596465E-6</v>
      </c>
      <c r="L49" s="68">
        <f t="shared" si="13"/>
        <v>9.9608281493447046E-7</v>
      </c>
      <c r="M49" s="68">
        <f t="shared" ca="1" si="14"/>
        <v>6.4745991312350187E-3</v>
      </c>
      <c r="N49" s="68">
        <f t="shared" ca="1" si="15"/>
        <v>1.3133320578986178E-6</v>
      </c>
      <c r="O49" s="84">
        <f t="shared" ca="1" si="16"/>
        <v>74570716.303759888</v>
      </c>
      <c r="P49" s="68">
        <f t="shared" ca="1" si="17"/>
        <v>50446202.372542381</v>
      </c>
      <c r="Q49" s="68">
        <f t="shared" ca="1" si="18"/>
        <v>1740896.8979280074</v>
      </c>
      <c r="R49" s="28">
        <f t="shared" ca="1" si="19"/>
        <v>-5.1250991364043246E-3</v>
      </c>
    </row>
    <row r="50" spans="1:18" x14ac:dyDescent="0.2">
      <c r="A50" s="76">
        <v>1314</v>
      </c>
      <c r="B50" s="76">
        <v>-9.9998000005143695E-3</v>
      </c>
      <c r="C50" s="76">
        <v>1</v>
      </c>
      <c r="D50" s="77">
        <f t="shared" si="5"/>
        <v>0.13139999999999999</v>
      </c>
      <c r="E50" s="77">
        <f t="shared" si="6"/>
        <v>-9.9998000005143695E-3</v>
      </c>
      <c r="F50" s="68">
        <f t="shared" si="7"/>
        <v>0.13139999999999999</v>
      </c>
      <c r="G50" s="68">
        <f t="shared" si="8"/>
        <v>-9.9998000005143695E-3</v>
      </c>
      <c r="H50" s="68">
        <f t="shared" si="9"/>
        <v>1.7265959999999997E-2</v>
      </c>
      <c r="I50" s="68">
        <f t="shared" si="10"/>
        <v>2.2687471439999992E-3</v>
      </c>
      <c r="J50" s="68">
        <f t="shared" si="11"/>
        <v>2.9811337472159986E-4</v>
      </c>
      <c r="K50" s="68">
        <f t="shared" si="12"/>
        <v>-1.313973720067588E-3</v>
      </c>
      <c r="L50" s="68">
        <f t="shared" si="13"/>
        <v>-1.7265614681688104E-4</v>
      </c>
      <c r="M50" s="68">
        <f t="shared" ca="1" si="14"/>
        <v>6.3113353579884388E-3</v>
      </c>
      <c r="N50" s="68">
        <f t="shared" ca="1" si="15"/>
        <v>2.6605313668340053E-4</v>
      </c>
      <c r="O50" s="84">
        <f t="shared" ca="1" si="16"/>
        <v>29121595724.074493</v>
      </c>
      <c r="P50" s="68">
        <f t="shared" ca="1" si="17"/>
        <v>18482299368.111504</v>
      </c>
      <c r="Q50" s="68">
        <f t="shared" ca="1" si="18"/>
        <v>615271092.29975331</v>
      </c>
      <c r="R50" s="28">
        <f t="shared" ca="1" si="19"/>
        <v>-1.6311135358502808E-2</v>
      </c>
    </row>
    <row r="51" spans="1:18" x14ac:dyDescent="0.2">
      <c r="A51" s="76">
        <v>1379</v>
      </c>
      <c r="B51" s="76">
        <v>2.2154699996463023E-2</v>
      </c>
      <c r="C51" s="76">
        <v>1</v>
      </c>
      <c r="D51" s="77">
        <f t="shared" si="5"/>
        <v>0.13789999999999999</v>
      </c>
      <c r="E51" s="77">
        <f t="shared" si="6"/>
        <v>2.2154699996463023E-2</v>
      </c>
      <c r="F51" s="68">
        <f t="shared" si="7"/>
        <v>0.13789999999999999</v>
      </c>
      <c r="G51" s="68">
        <f t="shared" si="8"/>
        <v>2.2154699996463023E-2</v>
      </c>
      <c r="H51" s="68">
        <f t="shared" si="9"/>
        <v>1.9016409999999997E-2</v>
      </c>
      <c r="I51" s="68">
        <f t="shared" si="10"/>
        <v>2.6223629389999998E-3</v>
      </c>
      <c r="J51" s="68">
        <f t="shared" si="11"/>
        <v>3.6162384928809996E-4</v>
      </c>
      <c r="K51" s="68">
        <f t="shared" si="12"/>
        <v>3.0551331295122506E-3</v>
      </c>
      <c r="L51" s="68">
        <f t="shared" si="13"/>
        <v>4.2130285855973933E-4</v>
      </c>
      <c r="M51" s="68">
        <f t="shared" ca="1" si="14"/>
        <v>6.2054876148456605E-3</v>
      </c>
      <c r="N51" s="68">
        <f t="shared" ca="1" si="15"/>
        <v>2.5437737559393662E-4</v>
      </c>
      <c r="O51" s="84">
        <f t="shared" ca="1" si="16"/>
        <v>28663894856.12154</v>
      </c>
      <c r="P51" s="68">
        <f t="shared" ca="1" si="17"/>
        <v>17413962928.913738</v>
      </c>
      <c r="Q51" s="68">
        <f t="shared" ca="1" si="18"/>
        <v>564993985.13223255</v>
      </c>
      <c r="R51" s="28">
        <f t="shared" ca="1" si="19"/>
        <v>1.5949212381617364E-2</v>
      </c>
    </row>
    <row r="52" spans="1:18" x14ac:dyDescent="0.2">
      <c r="A52" s="76">
        <v>1381</v>
      </c>
      <c r="B52" s="76">
        <v>-1.1286700006166939E-2</v>
      </c>
      <c r="C52" s="76">
        <v>1</v>
      </c>
      <c r="D52" s="77">
        <f t="shared" si="5"/>
        <v>0.1381</v>
      </c>
      <c r="E52" s="77">
        <f t="shared" si="6"/>
        <v>-1.1286700006166939E-2</v>
      </c>
      <c r="F52" s="68">
        <f t="shared" si="7"/>
        <v>0.1381</v>
      </c>
      <c r="G52" s="68">
        <f t="shared" si="8"/>
        <v>-1.1286700006166939E-2</v>
      </c>
      <c r="H52" s="68">
        <f t="shared" si="9"/>
        <v>1.9071609999999999E-2</v>
      </c>
      <c r="I52" s="68">
        <f t="shared" si="10"/>
        <v>2.633789341E-3</v>
      </c>
      <c r="J52" s="68">
        <f t="shared" si="11"/>
        <v>3.6372630799210001E-4</v>
      </c>
      <c r="K52" s="68">
        <f t="shared" si="12"/>
        <v>-1.5586932708516541E-3</v>
      </c>
      <c r="L52" s="68">
        <f t="shared" si="13"/>
        <v>-2.1525554070461343E-4</v>
      </c>
      <c r="M52" s="68">
        <f t="shared" ca="1" si="14"/>
        <v>6.2022476764268695E-3</v>
      </c>
      <c r="N52" s="68">
        <f t="shared" ca="1" si="15"/>
        <v>3.0586329104450335E-4</v>
      </c>
      <c r="O52" s="84">
        <f t="shared" ca="1" si="16"/>
        <v>28649890365.842934</v>
      </c>
      <c r="P52" s="68">
        <f t="shared" ca="1" si="17"/>
        <v>17381656012.491867</v>
      </c>
      <c r="Q52" s="68">
        <f t="shared" ca="1" si="18"/>
        <v>563483907.1353687</v>
      </c>
      <c r="R52" s="28">
        <f t="shared" ca="1" si="19"/>
        <v>-1.7488947682593809E-2</v>
      </c>
    </row>
    <row r="53" spans="1:18" x14ac:dyDescent="0.2">
      <c r="A53" s="76">
        <v>1381</v>
      </c>
      <c r="B53" s="76">
        <v>6.7132999975001439E-3</v>
      </c>
      <c r="C53" s="76">
        <v>0.05</v>
      </c>
      <c r="D53" s="77">
        <f t="shared" si="5"/>
        <v>0.1381</v>
      </c>
      <c r="E53" s="77">
        <f t="shared" si="6"/>
        <v>6.7132999975001439E-3</v>
      </c>
      <c r="F53" s="68">
        <f t="shared" si="7"/>
        <v>6.9050000000000005E-3</v>
      </c>
      <c r="G53" s="68">
        <f t="shared" si="8"/>
        <v>3.3566499987500723E-4</v>
      </c>
      <c r="H53" s="68">
        <f t="shared" si="9"/>
        <v>9.5358050000000005E-4</v>
      </c>
      <c r="I53" s="68">
        <f t="shared" si="10"/>
        <v>1.3168946705000001E-4</v>
      </c>
      <c r="J53" s="68">
        <f t="shared" si="11"/>
        <v>1.8186315399605001E-5</v>
      </c>
      <c r="K53" s="68">
        <f t="shared" si="12"/>
        <v>4.6355336482738502E-5</v>
      </c>
      <c r="L53" s="68">
        <f t="shared" si="13"/>
        <v>6.4016719682661869E-6</v>
      </c>
      <c r="M53" s="68">
        <f t="shared" ca="1" si="14"/>
        <v>6.2022476764268695E-3</v>
      </c>
      <c r="N53" s="68">
        <f t="shared" ca="1" si="15"/>
        <v>1.3058723743719061E-8</v>
      </c>
      <c r="O53" s="84">
        <f t="shared" ca="1" si="16"/>
        <v>71624725.914607346</v>
      </c>
      <c r="P53" s="68">
        <f t="shared" ca="1" si="17"/>
        <v>43454140.031229667</v>
      </c>
      <c r="Q53" s="68">
        <f t="shared" ca="1" si="18"/>
        <v>1408709.767838421</v>
      </c>
      <c r="R53" s="28">
        <f t="shared" ca="1" si="19"/>
        <v>5.1105232107327443E-4</v>
      </c>
    </row>
    <row r="54" spans="1:18" x14ac:dyDescent="0.2">
      <c r="A54" s="76">
        <v>1422</v>
      </c>
      <c r="B54" s="76">
        <v>2.8164600000309292E-2</v>
      </c>
      <c r="C54" s="76">
        <v>1</v>
      </c>
      <c r="D54" s="77">
        <f t="shared" si="5"/>
        <v>0.14219999999999999</v>
      </c>
      <c r="E54" s="77">
        <f t="shared" si="6"/>
        <v>2.8164600000309292E-2</v>
      </c>
      <c r="F54" s="68">
        <f t="shared" si="7"/>
        <v>0.14219999999999999</v>
      </c>
      <c r="G54" s="68">
        <f t="shared" si="8"/>
        <v>2.8164600000309292E-2</v>
      </c>
      <c r="H54" s="68">
        <f t="shared" si="9"/>
        <v>2.0220839999999997E-2</v>
      </c>
      <c r="I54" s="68">
        <f t="shared" si="10"/>
        <v>2.8754034479999994E-3</v>
      </c>
      <c r="J54" s="68">
        <f t="shared" si="11"/>
        <v>4.0888237030559988E-4</v>
      </c>
      <c r="K54" s="68">
        <f t="shared" si="12"/>
        <v>4.005006120043981E-3</v>
      </c>
      <c r="L54" s="68">
        <f t="shared" si="13"/>
        <v>5.6951187027025406E-4</v>
      </c>
      <c r="M54" s="68">
        <f t="shared" ca="1" si="14"/>
        <v>6.1360514875466064E-3</v>
      </c>
      <c r="N54" s="68">
        <f t="shared" ca="1" si="15"/>
        <v>4.8525694957913911E-4</v>
      </c>
      <c r="O54" s="84">
        <f t="shared" ca="1" si="16"/>
        <v>28363828940.40929</v>
      </c>
      <c r="P54" s="68">
        <f t="shared" ca="1" si="17"/>
        <v>16726757390.152004</v>
      </c>
      <c r="Q54" s="68">
        <f t="shared" ca="1" si="18"/>
        <v>533010131.88496691</v>
      </c>
      <c r="R54" s="28">
        <f t="shared" ca="1" si="19"/>
        <v>2.2028548512762685E-2</v>
      </c>
    </row>
    <row r="55" spans="1:18" x14ac:dyDescent="0.2">
      <c r="A55" s="76">
        <v>1625</v>
      </c>
      <c r="B55" s="76">
        <v>3.8624999942840077E-3</v>
      </c>
      <c r="C55" s="76">
        <v>1</v>
      </c>
      <c r="D55" s="77">
        <f t="shared" si="5"/>
        <v>0.16250000000000001</v>
      </c>
      <c r="E55" s="77">
        <f t="shared" si="6"/>
        <v>3.8624999942840077E-3</v>
      </c>
      <c r="F55" s="68">
        <f t="shared" si="7"/>
        <v>0.16250000000000001</v>
      </c>
      <c r="G55" s="68">
        <f t="shared" si="8"/>
        <v>3.8624999942840077E-3</v>
      </c>
      <c r="H55" s="68">
        <f t="shared" si="9"/>
        <v>2.6406250000000003E-2</v>
      </c>
      <c r="I55" s="68">
        <f t="shared" si="10"/>
        <v>4.291015625000001E-3</v>
      </c>
      <c r="J55" s="68">
        <f t="shared" si="11"/>
        <v>6.9729003906250024E-4</v>
      </c>
      <c r="K55" s="68">
        <f t="shared" si="12"/>
        <v>6.2765624907115127E-4</v>
      </c>
      <c r="L55" s="68">
        <f t="shared" si="13"/>
        <v>1.0199414047406208E-4</v>
      </c>
      <c r="M55" s="68">
        <f t="shared" ca="1" si="14"/>
        <v>5.8145521964052052E-3</v>
      </c>
      <c r="N55" s="68">
        <f t="shared" ca="1" si="15"/>
        <v>3.8105077998062163E-6</v>
      </c>
      <c r="O55" s="84">
        <f t="shared" ca="1" si="16"/>
        <v>26976197817.733669</v>
      </c>
      <c r="P55" s="68">
        <f t="shared" ca="1" si="17"/>
        <v>13689372565.748419</v>
      </c>
      <c r="Q55" s="68">
        <f t="shared" ca="1" si="18"/>
        <v>395515137.48772448</v>
      </c>
      <c r="R55" s="28">
        <f t="shared" ca="1" si="19"/>
        <v>-1.9520522021211975E-3</v>
      </c>
    </row>
    <row r="56" spans="1:18" x14ac:dyDescent="0.2">
      <c r="A56" s="76">
        <v>1877</v>
      </c>
      <c r="B56" s="76">
        <v>-4.753900007926859E-3</v>
      </c>
      <c r="C56" s="76">
        <v>1</v>
      </c>
      <c r="D56" s="77">
        <f t="shared" si="5"/>
        <v>0.18770000000000001</v>
      </c>
      <c r="E56" s="77">
        <f t="shared" si="6"/>
        <v>-4.753900007926859E-3</v>
      </c>
      <c r="F56" s="68">
        <f t="shared" si="7"/>
        <v>0.18770000000000001</v>
      </c>
      <c r="G56" s="68">
        <f t="shared" si="8"/>
        <v>-4.753900007926859E-3</v>
      </c>
      <c r="H56" s="68">
        <f t="shared" si="9"/>
        <v>3.5231290000000005E-2</v>
      </c>
      <c r="I56" s="68">
        <f t="shared" si="10"/>
        <v>6.6129131330000014E-3</v>
      </c>
      <c r="J56" s="68">
        <f t="shared" si="11"/>
        <v>1.2412437950641002E-3</v>
      </c>
      <c r="K56" s="68">
        <f t="shared" si="12"/>
        <v>-8.9230703148787151E-4</v>
      </c>
      <c r="L56" s="68">
        <f t="shared" si="13"/>
        <v>-1.6748602981027347E-4</v>
      </c>
      <c r="M56" s="68">
        <f t="shared" ca="1" si="14"/>
        <v>5.4299234990556819E-3</v>
      </c>
      <c r="N56" s="68">
        <f t="shared" ca="1" si="15"/>
        <v>1.0371026122137017E-4</v>
      </c>
      <c r="O56" s="84">
        <f t="shared" ca="1" si="16"/>
        <v>25319022680.360912</v>
      </c>
      <c r="P56" s="68">
        <f t="shared" ca="1" si="17"/>
        <v>10381925208.846468</v>
      </c>
      <c r="Q56" s="68">
        <f t="shared" ca="1" si="18"/>
        <v>254998192.01193783</v>
      </c>
      <c r="R56" s="28">
        <f t="shared" ca="1" si="19"/>
        <v>-1.0183823506982541E-2</v>
      </c>
    </row>
    <row r="57" spans="1:18" x14ac:dyDescent="0.2">
      <c r="A57" s="76">
        <v>1922</v>
      </c>
      <c r="B57" s="76">
        <v>-1.3185400006477721E-2</v>
      </c>
      <c r="C57" s="76">
        <v>0.05</v>
      </c>
      <c r="D57" s="77">
        <f t="shared" si="5"/>
        <v>0.19220000000000001</v>
      </c>
      <c r="E57" s="77">
        <f t="shared" si="6"/>
        <v>-1.3185400006477721E-2</v>
      </c>
      <c r="F57" s="68">
        <f t="shared" si="7"/>
        <v>9.6100000000000005E-3</v>
      </c>
      <c r="G57" s="68">
        <f t="shared" si="8"/>
        <v>-6.592700003238861E-4</v>
      </c>
      <c r="H57" s="68">
        <f t="shared" si="9"/>
        <v>1.8470420000000001E-3</v>
      </c>
      <c r="I57" s="68">
        <f t="shared" si="10"/>
        <v>3.5500147240000006E-4</v>
      </c>
      <c r="J57" s="68">
        <f t="shared" si="11"/>
        <v>6.8231282995280019E-5</v>
      </c>
      <c r="K57" s="68">
        <f t="shared" si="12"/>
        <v>-1.2671169406225092E-4</v>
      </c>
      <c r="L57" s="68">
        <f t="shared" si="13"/>
        <v>-2.4353987598764628E-5</v>
      </c>
      <c r="M57" s="68">
        <f t="shared" ca="1" si="14"/>
        <v>5.3629269065840392E-3</v>
      </c>
      <c r="N57" s="68">
        <f t="shared" ca="1" si="15"/>
        <v>1.7202021563690563E-5</v>
      </c>
      <c r="O57" s="84">
        <f t="shared" ca="1" si="16"/>
        <v>62576487.707373917</v>
      </c>
      <c r="P57" s="68">
        <f t="shared" ca="1" si="17"/>
        <v>24609776.91279484</v>
      </c>
      <c r="Q57" s="68">
        <f t="shared" ca="1" si="18"/>
        <v>583315.39385230595</v>
      </c>
      <c r="R57" s="28">
        <f t="shared" ca="1" si="19"/>
        <v>-1.8548326913061762E-2</v>
      </c>
    </row>
    <row r="58" spans="1:18" x14ac:dyDescent="0.2">
      <c r="A58" s="76">
        <v>1922.5</v>
      </c>
      <c r="B58" s="76">
        <v>-3.5457500052871183E-3</v>
      </c>
      <c r="C58" s="76">
        <v>1</v>
      </c>
      <c r="D58" s="77">
        <f t="shared" si="5"/>
        <v>0.19225</v>
      </c>
      <c r="E58" s="77">
        <f t="shared" si="6"/>
        <v>-3.5457500052871183E-3</v>
      </c>
      <c r="F58" s="68">
        <f t="shared" si="7"/>
        <v>0.19225</v>
      </c>
      <c r="G58" s="68">
        <f t="shared" si="8"/>
        <v>-3.5457500052871183E-3</v>
      </c>
      <c r="H58" s="68">
        <f t="shared" si="9"/>
        <v>3.6960062500000002E-2</v>
      </c>
      <c r="I58" s="68">
        <f t="shared" si="10"/>
        <v>7.1055720156250005E-3</v>
      </c>
      <c r="J58" s="68">
        <f t="shared" si="11"/>
        <v>1.3660462200039065E-3</v>
      </c>
      <c r="K58" s="68">
        <f t="shared" si="12"/>
        <v>-6.8167043851644852E-4</v>
      </c>
      <c r="L58" s="68">
        <f t="shared" si="13"/>
        <v>-1.3105114180478724E-4</v>
      </c>
      <c r="M58" s="68">
        <f t="shared" ca="1" si="14"/>
        <v>5.362185371800816E-3</v>
      </c>
      <c r="N58" s="68">
        <f t="shared" ca="1" si="15"/>
        <v>7.9351312682374763E-5</v>
      </c>
      <c r="O58" s="84">
        <f t="shared" ca="1" si="16"/>
        <v>25027402964.844437</v>
      </c>
      <c r="P58" s="68">
        <f t="shared" ca="1" si="17"/>
        <v>9838020978.6071205</v>
      </c>
      <c r="Q58" s="68">
        <f t="shared" ca="1" si="18"/>
        <v>233091082.67768371</v>
      </c>
      <c r="R58" s="28">
        <f t="shared" ca="1" si="19"/>
        <v>-8.9079353770879343E-3</v>
      </c>
    </row>
    <row r="59" spans="1:18" x14ac:dyDescent="0.2">
      <c r="A59" s="76">
        <v>1932</v>
      </c>
      <c r="B59" s="76">
        <v>-6.3923999987309799E-3</v>
      </c>
      <c r="C59" s="76">
        <v>1</v>
      </c>
      <c r="D59" s="77">
        <f t="shared" si="5"/>
        <v>0.19320000000000001</v>
      </c>
      <c r="E59" s="77">
        <f t="shared" si="6"/>
        <v>-6.3923999987309799E-3</v>
      </c>
      <c r="F59" s="68">
        <f t="shared" si="7"/>
        <v>0.19320000000000001</v>
      </c>
      <c r="G59" s="68">
        <f t="shared" si="8"/>
        <v>-6.3923999987309799E-3</v>
      </c>
      <c r="H59" s="68">
        <f t="shared" si="9"/>
        <v>3.7326240000000004E-2</v>
      </c>
      <c r="I59" s="68">
        <f t="shared" si="10"/>
        <v>7.2114295680000013E-3</v>
      </c>
      <c r="J59" s="68">
        <f t="shared" si="11"/>
        <v>1.3932481925376004E-3</v>
      </c>
      <c r="K59" s="68">
        <f t="shared" si="12"/>
        <v>-1.2350116797548254E-3</v>
      </c>
      <c r="L59" s="68">
        <f t="shared" si="13"/>
        <v>-2.3860425652863227E-4</v>
      </c>
      <c r="M59" s="68">
        <f t="shared" ca="1" si="14"/>
        <v>5.3481082030505719E-3</v>
      </c>
      <c r="N59" s="68">
        <f t="shared" ca="1" si="15"/>
        <v>1.3783953283609987E-4</v>
      </c>
      <c r="O59" s="84">
        <f t="shared" ca="1" si="16"/>
        <v>24966805375.719269</v>
      </c>
      <c r="P59" s="68">
        <f t="shared" ca="1" si="17"/>
        <v>9726482075.6107025</v>
      </c>
      <c r="Q59" s="68">
        <f t="shared" ca="1" si="18"/>
        <v>228648494.88175473</v>
      </c>
      <c r="R59" s="28">
        <f t="shared" ca="1" si="19"/>
        <v>-1.1740508201781552E-2</v>
      </c>
    </row>
    <row r="60" spans="1:18" x14ac:dyDescent="0.2">
      <c r="A60" s="76">
        <v>1937</v>
      </c>
      <c r="B60" s="76">
        <v>-4.9959000025410205E-3</v>
      </c>
      <c r="C60" s="76">
        <v>0.05</v>
      </c>
      <c r="D60" s="77">
        <f t="shared" si="5"/>
        <v>0.19370000000000001</v>
      </c>
      <c r="E60" s="77">
        <f t="shared" si="6"/>
        <v>-4.9959000025410205E-3</v>
      </c>
      <c r="F60" s="68">
        <f t="shared" si="7"/>
        <v>9.6850000000000009E-3</v>
      </c>
      <c r="G60" s="68">
        <f t="shared" si="8"/>
        <v>-2.4979500012705101E-4</v>
      </c>
      <c r="H60" s="68">
        <f t="shared" si="9"/>
        <v>1.8759845000000002E-3</v>
      </c>
      <c r="I60" s="68">
        <f t="shared" si="10"/>
        <v>3.6337819765000008E-4</v>
      </c>
      <c r="J60" s="68">
        <f t="shared" si="11"/>
        <v>7.038635688480502E-5</v>
      </c>
      <c r="K60" s="68">
        <f t="shared" si="12"/>
        <v>-4.8385291524609782E-5</v>
      </c>
      <c r="L60" s="68">
        <f t="shared" si="13"/>
        <v>-9.3722309683169152E-6</v>
      </c>
      <c r="M60" s="68">
        <f t="shared" ca="1" si="14"/>
        <v>5.3407083187556889E-3</v>
      </c>
      <c r="N60" s="68">
        <f t="shared" ca="1" si="15"/>
        <v>5.3422735793950185E-6</v>
      </c>
      <c r="O60" s="84">
        <f t="shared" ca="1" si="16"/>
        <v>62337380.178278297</v>
      </c>
      <c r="P60" s="68">
        <f t="shared" ca="1" si="17"/>
        <v>24170143.195652578</v>
      </c>
      <c r="Q60" s="68">
        <f t="shared" ca="1" si="18"/>
        <v>565821.16231266584</v>
      </c>
      <c r="R60" s="28">
        <f t="shared" ca="1" si="19"/>
        <v>-1.0336608321296709E-2</v>
      </c>
    </row>
    <row r="61" spans="1:18" x14ac:dyDescent="0.2">
      <c r="A61" s="76">
        <v>1937</v>
      </c>
      <c r="B61" s="76">
        <v>1.6004099998099264E-2</v>
      </c>
      <c r="C61" s="76">
        <v>1</v>
      </c>
      <c r="D61" s="77">
        <f t="shared" si="5"/>
        <v>0.19370000000000001</v>
      </c>
      <c r="E61" s="77">
        <f t="shared" si="6"/>
        <v>1.6004099998099264E-2</v>
      </c>
      <c r="F61" s="68">
        <f t="shared" si="7"/>
        <v>0.19370000000000001</v>
      </c>
      <c r="G61" s="68">
        <f t="shared" si="8"/>
        <v>1.6004099998099264E-2</v>
      </c>
      <c r="H61" s="68">
        <f t="shared" si="9"/>
        <v>3.7519690000000001E-2</v>
      </c>
      <c r="I61" s="68">
        <f t="shared" si="10"/>
        <v>7.2675639530000004E-3</v>
      </c>
      <c r="J61" s="68">
        <f t="shared" si="11"/>
        <v>1.4077271376961001E-3</v>
      </c>
      <c r="K61" s="68">
        <f t="shared" si="12"/>
        <v>3.0999941696318277E-3</v>
      </c>
      <c r="L61" s="68">
        <f t="shared" si="13"/>
        <v>6.0046887065768511E-4</v>
      </c>
      <c r="M61" s="68">
        <f t="shared" ca="1" si="14"/>
        <v>5.3407083187556889E-3</v>
      </c>
      <c r="N61" s="68">
        <f t="shared" ca="1" si="15"/>
        <v>1.1370792210709381E-4</v>
      </c>
      <c r="O61" s="84">
        <f t="shared" ca="1" si="16"/>
        <v>24934952071.311321</v>
      </c>
      <c r="P61" s="68">
        <f t="shared" ca="1" si="17"/>
        <v>9668057278.2610321</v>
      </c>
      <c r="Q61" s="68">
        <f t="shared" ca="1" si="18"/>
        <v>226328464.92506641</v>
      </c>
      <c r="R61" s="28">
        <f t="shared" ca="1" si="19"/>
        <v>1.0663391679343576E-2</v>
      </c>
    </row>
    <row r="62" spans="1:18" x14ac:dyDescent="0.2">
      <c r="A62" s="76">
        <v>1980</v>
      </c>
      <c r="B62" s="76">
        <v>-2.5986000000557397E-2</v>
      </c>
      <c r="C62" s="76">
        <v>1</v>
      </c>
      <c r="D62" s="77">
        <f t="shared" si="5"/>
        <v>0.19800000000000001</v>
      </c>
      <c r="E62" s="77">
        <f t="shared" si="6"/>
        <v>-2.5986000000557397E-2</v>
      </c>
      <c r="F62" s="68">
        <f t="shared" si="7"/>
        <v>0.19800000000000001</v>
      </c>
      <c r="G62" s="68">
        <f t="shared" si="8"/>
        <v>-2.5986000000557397E-2</v>
      </c>
      <c r="H62" s="68">
        <f t="shared" si="9"/>
        <v>3.9204000000000003E-2</v>
      </c>
      <c r="I62" s="68">
        <f t="shared" si="10"/>
        <v>7.7623920000000008E-3</v>
      </c>
      <c r="J62" s="68">
        <f t="shared" si="11"/>
        <v>1.5369536160000003E-3</v>
      </c>
      <c r="K62" s="68">
        <f t="shared" si="12"/>
        <v>-5.1452280001103648E-3</v>
      </c>
      <c r="L62" s="68">
        <f t="shared" si="13"/>
        <v>-1.0187551440218523E-3</v>
      </c>
      <c r="M62" s="68">
        <f t="shared" ca="1" si="14"/>
        <v>5.277329858644997E-3</v>
      </c>
      <c r="N62" s="68">
        <f t="shared" ca="1" si="15"/>
        <v>9.7739579388529609E-4</v>
      </c>
      <c r="O62" s="84">
        <f t="shared" ca="1" si="16"/>
        <v>24662154840.286797</v>
      </c>
      <c r="P62" s="68">
        <f t="shared" ca="1" si="17"/>
        <v>9173547994.7052803</v>
      </c>
      <c r="Q62" s="68">
        <f t="shared" ca="1" si="18"/>
        <v>206891924.99685693</v>
      </c>
      <c r="R62" s="28">
        <f t="shared" ca="1" si="19"/>
        <v>-3.1263329859202396E-2</v>
      </c>
    </row>
    <row r="63" spans="1:18" x14ac:dyDescent="0.2">
      <c r="A63" s="76">
        <v>2081</v>
      </c>
      <c r="B63" s="76">
        <v>-2.7767000065068714E-3</v>
      </c>
      <c r="C63" s="76">
        <v>1</v>
      </c>
      <c r="D63" s="77">
        <f t="shared" si="5"/>
        <v>0.20810000000000001</v>
      </c>
      <c r="E63" s="77">
        <f t="shared" si="6"/>
        <v>-2.7767000065068714E-3</v>
      </c>
      <c r="F63" s="68">
        <f t="shared" si="7"/>
        <v>0.20810000000000001</v>
      </c>
      <c r="G63" s="68">
        <f t="shared" si="8"/>
        <v>-2.7767000065068714E-3</v>
      </c>
      <c r="H63" s="68">
        <f t="shared" si="9"/>
        <v>4.3305610000000001E-2</v>
      </c>
      <c r="I63" s="68">
        <f t="shared" si="10"/>
        <v>9.011897441E-3</v>
      </c>
      <c r="J63" s="68">
        <f t="shared" si="11"/>
        <v>1.8753758574721001E-3</v>
      </c>
      <c r="K63" s="68">
        <f t="shared" si="12"/>
        <v>-5.7783127135407994E-4</v>
      </c>
      <c r="L63" s="68">
        <f t="shared" si="13"/>
        <v>-1.2024668756878404E-4</v>
      </c>
      <c r="M63" s="68">
        <f t="shared" ca="1" si="14"/>
        <v>5.1303001054098301E-3</v>
      </c>
      <c r="N63" s="68">
        <f t="shared" ca="1" si="15"/>
        <v>6.2520650769850745E-5</v>
      </c>
      <c r="O63" s="84">
        <f t="shared" ca="1" si="16"/>
        <v>24029399333.6791</v>
      </c>
      <c r="P63" s="68">
        <f t="shared" ca="1" si="17"/>
        <v>8067563338.9287081</v>
      </c>
      <c r="Q63" s="68">
        <f t="shared" ca="1" si="18"/>
        <v>164842037.80346975</v>
      </c>
      <c r="R63" s="28">
        <f t="shared" ca="1" si="19"/>
        <v>-7.9070001119167024E-3</v>
      </c>
    </row>
    <row r="64" spans="1:18" x14ac:dyDescent="0.2">
      <c r="A64" s="76">
        <v>2373</v>
      </c>
      <c r="B64" s="76">
        <v>-1.4221099998394493E-2</v>
      </c>
      <c r="C64" s="76">
        <v>0.05</v>
      </c>
      <c r="D64" s="77">
        <f t="shared" si="5"/>
        <v>0.23730000000000001</v>
      </c>
      <c r="E64" s="77">
        <f t="shared" si="6"/>
        <v>-1.4221099998394493E-2</v>
      </c>
      <c r="F64" s="68">
        <f t="shared" si="7"/>
        <v>1.1865000000000001E-2</v>
      </c>
      <c r="G64" s="68">
        <f t="shared" si="8"/>
        <v>-7.1105499991972474E-4</v>
      </c>
      <c r="H64" s="68">
        <f t="shared" si="9"/>
        <v>2.8155645000000002E-3</v>
      </c>
      <c r="I64" s="68">
        <f t="shared" si="10"/>
        <v>6.6813345585000012E-4</v>
      </c>
      <c r="J64" s="68">
        <f t="shared" si="11"/>
        <v>1.5854806907320503E-4</v>
      </c>
      <c r="K64" s="68">
        <f t="shared" si="12"/>
        <v>-1.6873335148095069E-4</v>
      </c>
      <c r="L64" s="68">
        <f t="shared" si="13"/>
        <v>-4.0040424306429601E-5</v>
      </c>
      <c r="M64" s="68">
        <f t="shared" ca="1" si="14"/>
        <v>4.7197099764736909E-3</v>
      </c>
      <c r="N64" s="68">
        <f t="shared" ca="1" si="15"/>
        <v>1.7937714125203302E-5</v>
      </c>
      <c r="O64" s="84">
        <f t="shared" ca="1" si="16"/>
        <v>55655605.748212904</v>
      </c>
      <c r="P64" s="68">
        <f t="shared" ca="1" si="17"/>
        <v>13245421.381492082</v>
      </c>
      <c r="Q64" s="68">
        <f t="shared" ca="1" si="18"/>
        <v>177502.97566496808</v>
      </c>
      <c r="R64" s="28">
        <f t="shared" ca="1" si="19"/>
        <v>-1.8940809974868182E-2</v>
      </c>
    </row>
    <row r="65" spans="1:18" x14ac:dyDescent="0.2">
      <c r="A65" s="76">
        <v>3714</v>
      </c>
      <c r="B65" s="76">
        <v>-4.779800001415424E-3</v>
      </c>
      <c r="C65" s="76">
        <v>1</v>
      </c>
      <c r="D65" s="77">
        <f t="shared" si="5"/>
        <v>0.37140000000000001</v>
      </c>
      <c r="E65" s="77">
        <f t="shared" si="6"/>
        <v>-4.779800001415424E-3</v>
      </c>
      <c r="F65" s="68">
        <f t="shared" si="7"/>
        <v>0.37140000000000001</v>
      </c>
      <c r="G65" s="68">
        <f t="shared" si="8"/>
        <v>-4.779800001415424E-3</v>
      </c>
      <c r="H65" s="68">
        <f t="shared" si="9"/>
        <v>0.13793796</v>
      </c>
      <c r="I65" s="68">
        <f t="shared" si="10"/>
        <v>5.1230158344E-2</v>
      </c>
      <c r="J65" s="68">
        <f t="shared" si="11"/>
        <v>1.9026880808961602E-2</v>
      </c>
      <c r="K65" s="68">
        <f t="shared" si="12"/>
        <v>-1.7752177205256885E-3</v>
      </c>
      <c r="L65" s="68">
        <f t="shared" si="13"/>
        <v>-6.5931586140324078E-4</v>
      </c>
      <c r="M65" s="68">
        <f t="shared" ca="1" si="14"/>
        <v>3.1105204924089438E-3</v>
      </c>
      <c r="N65" s="68">
        <f t="shared" ca="1" si="15"/>
        <v>6.2257157495264819E-5</v>
      </c>
      <c r="O65" s="84">
        <f t="shared" ca="1" si="16"/>
        <v>15264165672.211411</v>
      </c>
      <c r="P65" s="68">
        <f t="shared" ca="1" si="17"/>
        <v>2780125.9637090368</v>
      </c>
      <c r="Q65" s="68">
        <f t="shared" ca="1" si="18"/>
        <v>117303876.48443614</v>
      </c>
      <c r="R65" s="28">
        <f t="shared" ca="1" si="19"/>
        <v>-7.8903204938243678E-3</v>
      </c>
    </row>
    <row r="66" spans="1:18" x14ac:dyDescent="0.2">
      <c r="A66" s="76">
        <v>3714</v>
      </c>
      <c r="B66" s="76">
        <v>-6.7980000312672928E-4</v>
      </c>
      <c r="C66" s="76">
        <v>1</v>
      </c>
      <c r="D66" s="77">
        <f t="shared" si="5"/>
        <v>0.37140000000000001</v>
      </c>
      <c r="E66" s="77">
        <f t="shared" si="6"/>
        <v>-6.7980000312672928E-4</v>
      </c>
      <c r="F66" s="68">
        <f t="shared" si="7"/>
        <v>0.37140000000000001</v>
      </c>
      <c r="G66" s="68">
        <f t="shared" si="8"/>
        <v>-6.7980000312672928E-4</v>
      </c>
      <c r="H66" s="68">
        <f t="shared" si="9"/>
        <v>0.13793796</v>
      </c>
      <c r="I66" s="68">
        <f t="shared" si="10"/>
        <v>5.1230158344E-2</v>
      </c>
      <c r="J66" s="68">
        <f t="shared" si="11"/>
        <v>1.9026880808961602E-2</v>
      </c>
      <c r="K66" s="68">
        <f t="shared" si="12"/>
        <v>-2.5247772116126723E-4</v>
      </c>
      <c r="L66" s="68">
        <f t="shared" si="13"/>
        <v>-9.3770225639294648E-5</v>
      </c>
      <c r="M66" s="68">
        <f t="shared" ca="1" si="14"/>
        <v>3.1105204924089438E-3</v>
      </c>
      <c r="N66" s="68">
        <f t="shared" ca="1" si="15"/>
        <v>1.436652945887779E-5</v>
      </c>
      <c r="O66" s="84">
        <f t="shared" ca="1" si="16"/>
        <v>15264165672.211411</v>
      </c>
      <c r="P66" s="68">
        <f t="shared" ca="1" si="17"/>
        <v>2780125.9637090368</v>
      </c>
      <c r="Q66" s="68">
        <f t="shared" ca="1" si="18"/>
        <v>117303876.48443614</v>
      </c>
      <c r="R66" s="28">
        <f t="shared" ca="1" si="19"/>
        <v>-3.7903204955356731E-3</v>
      </c>
    </row>
    <row r="67" spans="1:18" x14ac:dyDescent="0.2">
      <c r="A67" s="76">
        <v>4415</v>
      </c>
      <c r="B67" s="76">
        <v>2.3109499990823679E-2</v>
      </c>
      <c r="C67" s="76">
        <v>1</v>
      </c>
      <c r="D67" s="77">
        <f t="shared" si="5"/>
        <v>0.4415</v>
      </c>
      <c r="E67" s="77">
        <f t="shared" si="6"/>
        <v>2.3109499990823679E-2</v>
      </c>
      <c r="F67" s="68">
        <f t="shared" si="7"/>
        <v>0.4415</v>
      </c>
      <c r="G67" s="68">
        <f t="shared" si="8"/>
        <v>2.3109499990823679E-2</v>
      </c>
      <c r="H67" s="68">
        <f t="shared" si="9"/>
        <v>0.19492224999999999</v>
      </c>
      <c r="I67" s="68">
        <f t="shared" si="10"/>
        <v>8.6058173374999991E-2</v>
      </c>
      <c r="J67" s="68">
        <f t="shared" si="11"/>
        <v>3.7994683545062496E-2</v>
      </c>
      <c r="K67" s="68">
        <f t="shared" si="12"/>
        <v>1.0202844245948655E-2</v>
      </c>
      <c r="L67" s="68">
        <f t="shared" si="13"/>
        <v>4.5045557345863314E-3</v>
      </c>
      <c r="M67" s="68">
        <f t="shared" ca="1" si="14"/>
        <v>2.4500211474145191E-3</v>
      </c>
      <c r="N67" s="68">
        <f t="shared" ca="1" si="15"/>
        <v>4.2681406608127069E-4</v>
      </c>
      <c r="O67" s="84">
        <f t="shared" ca="1" si="16"/>
        <v>12277225758.635191</v>
      </c>
      <c r="P67" s="68">
        <f t="shared" ca="1" si="17"/>
        <v>1454027911.2329791</v>
      </c>
      <c r="Q67" s="68">
        <f t="shared" ca="1" si="18"/>
        <v>409559380.76471525</v>
      </c>
      <c r="R67" s="28">
        <f t="shared" ca="1" si="19"/>
        <v>2.065947884340916E-2</v>
      </c>
    </row>
    <row r="68" spans="1:18" x14ac:dyDescent="0.2">
      <c r="A68" s="76">
        <v>4451</v>
      </c>
      <c r="B68" s="76">
        <v>1.6164299995580222E-2</v>
      </c>
      <c r="C68" s="76">
        <v>1</v>
      </c>
      <c r="D68" s="77">
        <f t="shared" si="5"/>
        <v>0.4451</v>
      </c>
      <c r="E68" s="77">
        <f t="shared" si="6"/>
        <v>1.6164299995580222E-2</v>
      </c>
      <c r="F68" s="68">
        <f t="shared" si="7"/>
        <v>0.4451</v>
      </c>
      <c r="G68" s="68">
        <f t="shared" si="8"/>
        <v>1.6164299995580222E-2</v>
      </c>
      <c r="H68" s="68">
        <f t="shared" si="9"/>
        <v>0.19811401000000001</v>
      </c>
      <c r="I68" s="68">
        <f t="shared" si="10"/>
        <v>8.8180545851000006E-2</v>
      </c>
      <c r="J68" s="68">
        <f t="shared" si="11"/>
        <v>3.9249160958280099E-2</v>
      </c>
      <c r="K68" s="68">
        <f t="shared" si="12"/>
        <v>7.1947299280327569E-3</v>
      </c>
      <c r="L68" s="68">
        <f t="shared" si="13"/>
        <v>3.20237429096738E-3</v>
      </c>
      <c r="M68" s="68">
        <f t="shared" ca="1" si="14"/>
        <v>2.4194502797713628E-3</v>
      </c>
      <c r="N68" s="68">
        <f t="shared" ca="1" si="15"/>
        <v>1.8892089371017089E-4</v>
      </c>
      <c r="O68" s="84">
        <f t="shared" ca="1" si="16"/>
        <v>12135323685.119946</v>
      </c>
      <c r="P68" s="68">
        <f t="shared" ca="1" si="17"/>
        <v>1596706527.6218536</v>
      </c>
      <c r="Q68" s="68">
        <f t="shared" ca="1" si="18"/>
        <v>428839523.18791938</v>
      </c>
      <c r="R68" s="28">
        <f t="shared" ca="1" si="19"/>
        <v>1.374484971580886E-2</v>
      </c>
    </row>
    <row r="69" spans="1:18" x14ac:dyDescent="0.2">
      <c r="A69" s="76">
        <v>4453</v>
      </c>
      <c r="B69" s="76">
        <v>7.2289999661734328E-4</v>
      </c>
      <c r="C69" s="76">
        <v>1</v>
      </c>
      <c r="D69" s="77">
        <f t="shared" si="5"/>
        <v>0.44529999999999997</v>
      </c>
      <c r="E69" s="77">
        <f t="shared" si="6"/>
        <v>7.2289999661734328E-4</v>
      </c>
      <c r="F69" s="68">
        <f t="shared" si="7"/>
        <v>0.44529999999999997</v>
      </c>
      <c r="G69" s="68">
        <f t="shared" si="8"/>
        <v>7.2289999661734328E-4</v>
      </c>
      <c r="H69" s="68">
        <f t="shared" si="9"/>
        <v>0.19829208999999998</v>
      </c>
      <c r="I69" s="68">
        <f t="shared" si="10"/>
        <v>8.829946767699999E-2</v>
      </c>
      <c r="J69" s="68">
        <f t="shared" si="11"/>
        <v>3.9319752956568095E-2</v>
      </c>
      <c r="K69" s="68">
        <f t="shared" si="12"/>
        <v>3.2190736849370296E-4</v>
      </c>
      <c r="L69" s="68">
        <f t="shared" si="13"/>
        <v>1.4334535119024593E-4</v>
      </c>
      <c r="M69" s="68">
        <f t="shared" ca="1" si="14"/>
        <v>2.4177614919404394E-3</v>
      </c>
      <c r="N69" s="68">
        <f t="shared" ca="1" si="15"/>
        <v>2.8725554883288412E-6</v>
      </c>
      <c r="O69" s="84">
        <f t="shared" ca="1" si="16"/>
        <v>12127472215.891493</v>
      </c>
      <c r="P69" s="68">
        <f t="shared" ca="1" si="17"/>
        <v>1604818428.0774548</v>
      </c>
      <c r="Q69" s="68">
        <f t="shared" ca="1" si="18"/>
        <v>429922191.91013509</v>
      </c>
      <c r="R69" s="28">
        <f t="shared" ca="1" si="19"/>
        <v>-1.6948614953230961E-3</v>
      </c>
    </row>
    <row r="70" spans="1:18" x14ac:dyDescent="0.2">
      <c r="A70" s="76">
        <v>4458</v>
      </c>
      <c r="B70" s="76">
        <v>-2.8806000045733526E-3</v>
      </c>
      <c r="C70" s="76">
        <v>1</v>
      </c>
      <c r="D70" s="77">
        <f t="shared" si="5"/>
        <v>0.44579999999999997</v>
      </c>
      <c r="E70" s="77">
        <f t="shared" si="6"/>
        <v>-2.8806000045733526E-3</v>
      </c>
      <c r="F70" s="68">
        <f t="shared" si="7"/>
        <v>0.44579999999999997</v>
      </c>
      <c r="G70" s="68">
        <f t="shared" si="8"/>
        <v>-2.8806000045733526E-3</v>
      </c>
      <c r="H70" s="68">
        <f t="shared" si="9"/>
        <v>0.19873763999999997</v>
      </c>
      <c r="I70" s="68">
        <f t="shared" si="10"/>
        <v>8.8597239911999984E-2</v>
      </c>
      <c r="J70" s="68">
        <f t="shared" si="11"/>
        <v>3.9496649552769589E-2</v>
      </c>
      <c r="K70" s="68">
        <f t="shared" si="12"/>
        <v>-1.2841714820388006E-3</v>
      </c>
      <c r="L70" s="68">
        <f t="shared" si="13"/>
        <v>-5.724836466928973E-4</v>
      </c>
      <c r="M70" s="68">
        <f t="shared" ca="1" si="14"/>
        <v>2.4135439405166613E-3</v>
      </c>
      <c r="N70" s="68">
        <f t="shared" ca="1" si="15"/>
        <v>2.8027960111333262E-5</v>
      </c>
      <c r="O70" s="84">
        <f t="shared" ca="1" si="16"/>
        <v>12107858245.142031</v>
      </c>
      <c r="P70" s="68">
        <f t="shared" ca="1" si="17"/>
        <v>1625183257.6315465</v>
      </c>
      <c r="Q70" s="68">
        <f t="shared" ca="1" si="18"/>
        <v>432634164.53007585</v>
      </c>
      <c r="R70" s="28">
        <f t="shared" ca="1" si="19"/>
        <v>-5.2941439450900143E-3</v>
      </c>
    </row>
    <row r="71" spans="1:18" x14ac:dyDescent="0.2">
      <c r="A71" s="76">
        <v>4463</v>
      </c>
      <c r="B71" s="76">
        <v>8.5159000009298325E-3</v>
      </c>
      <c r="C71" s="76">
        <v>0.05</v>
      </c>
      <c r="D71" s="77">
        <f t="shared" si="5"/>
        <v>0.44629999999999997</v>
      </c>
      <c r="E71" s="77">
        <f t="shared" si="6"/>
        <v>8.5159000009298325E-3</v>
      </c>
      <c r="F71" s="68">
        <f t="shared" si="7"/>
        <v>2.2315000000000002E-2</v>
      </c>
      <c r="G71" s="68">
        <f t="shared" si="8"/>
        <v>4.2579500004649164E-4</v>
      </c>
      <c r="H71" s="68">
        <f t="shared" si="9"/>
        <v>9.9591845000000009E-3</v>
      </c>
      <c r="I71" s="68">
        <f t="shared" si="10"/>
        <v>4.4447840423500005E-3</v>
      </c>
      <c r="J71" s="68">
        <f t="shared" si="11"/>
        <v>1.9837071181008051E-3</v>
      </c>
      <c r="K71" s="68">
        <f t="shared" si="12"/>
        <v>1.900323085207492E-4</v>
      </c>
      <c r="L71" s="68">
        <f t="shared" si="13"/>
        <v>8.4811419292810363E-5</v>
      </c>
      <c r="M71" s="68">
        <f t="shared" ca="1" si="14"/>
        <v>2.4093327007407819E-3</v>
      </c>
      <c r="N71" s="68">
        <f t="shared" ca="1" si="15"/>
        <v>1.8645082095869097E-6</v>
      </c>
      <c r="O71" s="84">
        <f t="shared" ca="1" si="16"/>
        <v>30220663.169384159</v>
      </c>
      <c r="P71" s="68">
        <f t="shared" ca="1" si="17"/>
        <v>4114173.8085104823</v>
      </c>
      <c r="Q71" s="68">
        <f t="shared" ca="1" si="18"/>
        <v>1088384.2563047563</v>
      </c>
      <c r="R71" s="28">
        <f t="shared" ca="1" si="19"/>
        <v>6.1065673001890509E-3</v>
      </c>
    </row>
    <row r="72" spans="1:18" x14ac:dyDescent="0.2">
      <c r="A72" s="76">
        <v>4463</v>
      </c>
      <c r="B72" s="76">
        <v>1.9515899999532849E-2</v>
      </c>
      <c r="C72" s="76">
        <v>1</v>
      </c>
      <c r="D72" s="77">
        <f t="shared" si="5"/>
        <v>0.44629999999999997</v>
      </c>
      <c r="E72" s="77">
        <f t="shared" si="6"/>
        <v>1.9515899999532849E-2</v>
      </c>
      <c r="F72" s="68">
        <f t="shared" si="7"/>
        <v>0.44629999999999997</v>
      </c>
      <c r="G72" s="68">
        <f t="shared" si="8"/>
        <v>1.9515899999532849E-2</v>
      </c>
      <c r="H72" s="68">
        <f t="shared" si="9"/>
        <v>0.19918368999999997</v>
      </c>
      <c r="I72" s="68">
        <f t="shared" si="10"/>
        <v>8.8895680846999975E-2</v>
      </c>
      <c r="J72" s="68">
        <f t="shared" si="11"/>
        <v>3.9674142362016086E-2</v>
      </c>
      <c r="K72" s="68">
        <f t="shared" si="12"/>
        <v>8.7099461697915104E-3</v>
      </c>
      <c r="L72" s="68">
        <f t="shared" si="13"/>
        <v>3.8872489755779507E-3</v>
      </c>
      <c r="M72" s="68">
        <f t="shared" ca="1" si="14"/>
        <v>2.4093327007407819E-3</v>
      </c>
      <c r="N72" s="68">
        <f t="shared" ca="1" si="15"/>
        <v>2.9263464474810213E-4</v>
      </c>
      <c r="O72" s="84">
        <f t="shared" ca="1" si="16"/>
        <v>12088265267.753664</v>
      </c>
      <c r="P72" s="68">
        <f t="shared" ca="1" si="17"/>
        <v>1645669523.4041891</v>
      </c>
      <c r="Q72" s="68">
        <f t="shared" ca="1" si="18"/>
        <v>435353702.52190185</v>
      </c>
      <c r="R72" s="28">
        <f t="shared" ca="1" si="19"/>
        <v>1.7106567298792067E-2</v>
      </c>
    </row>
    <row r="73" spans="1:18" x14ac:dyDescent="0.2">
      <c r="A73" s="76">
        <v>4466.5</v>
      </c>
      <c r="B73" s="76">
        <v>-5.0065500035998411E-3</v>
      </c>
      <c r="C73" s="76">
        <v>1</v>
      </c>
      <c r="D73" s="77">
        <f t="shared" si="5"/>
        <v>0.44664999999999999</v>
      </c>
      <c r="E73" s="77">
        <f t="shared" si="6"/>
        <v>-5.0065500035998411E-3</v>
      </c>
      <c r="F73" s="68">
        <f t="shared" si="7"/>
        <v>0.44664999999999999</v>
      </c>
      <c r="G73" s="68">
        <f t="shared" si="8"/>
        <v>-5.0065500035998411E-3</v>
      </c>
      <c r="H73" s="68">
        <f t="shared" si="9"/>
        <v>0.19949622249999999</v>
      </c>
      <c r="I73" s="68">
        <f t="shared" si="10"/>
        <v>8.9104987779624986E-2</v>
      </c>
      <c r="J73" s="68">
        <f t="shared" si="11"/>
        <v>3.9798742791769502E-2</v>
      </c>
      <c r="K73" s="68">
        <f t="shared" si="12"/>
        <v>-2.2361755591078689E-3</v>
      </c>
      <c r="L73" s="68">
        <f t="shared" si="13"/>
        <v>-9.9878781347552967E-4</v>
      </c>
      <c r="M73" s="68">
        <f t="shared" ca="1" si="14"/>
        <v>2.4063885883281681E-3</v>
      </c>
      <c r="N73" s="68">
        <f t="shared" ca="1" si="15"/>
        <v>5.4951658567695613E-5</v>
      </c>
      <c r="O73" s="84">
        <f t="shared" ca="1" si="16"/>
        <v>12074562667.968977</v>
      </c>
      <c r="P73" s="68">
        <f t="shared" ca="1" si="17"/>
        <v>1660082094.1477864</v>
      </c>
      <c r="Q73" s="68">
        <f t="shared" ca="1" si="18"/>
        <v>437261875.6808098</v>
      </c>
      <c r="R73" s="28">
        <f t="shared" ca="1" si="19"/>
        <v>-7.4129385919280092E-3</v>
      </c>
    </row>
    <row r="74" spans="1:18" x14ac:dyDescent="0.2">
      <c r="A74" s="76">
        <v>4470</v>
      </c>
      <c r="B74" s="76">
        <v>-1.3529000003472902E-2</v>
      </c>
      <c r="C74" s="76">
        <v>1</v>
      </c>
      <c r="D74" s="77">
        <f t="shared" si="5"/>
        <v>0.44700000000000001</v>
      </c>
      <c r="E74" s="77">
        <f t="shared" si="6"/>
        <v>-1.3529000003472902E-2</v>
      </c>
      <c r="F74" s="68">
        <f t="shared" si="7"/>
        <v>0.44700000000000001</v>
      </c>
      <c r="G74" s="68">
        <f t="shared" si="8"/>
        <v>-1.3529000003472902E-2</v>
      </c>
      <c r="H74" s="68">
        <f t="shared" si="9"/>
        <v>0.19980900000000001</v>
      </c>
      <c r="I74" s="68">
        <f t="shared" si="10"/>
        <v>8.931462300000001E-2</v>
      </c>
      <c r="J74" s="68">
        <f t="shared" si="11"/>
        <v>3.9923636481000002E-2</v>
      </c>
      <c r="K74" s="68">
        <f t="shared" si="12"/>
        <v>-6.047463001552387E-3</v>
      </c>
      <c r="L74" s="68">
        <f t="shared" si="13"/>
        <v>-2.7032159616939169E-3</v>
      </c>
      <c r="M74" s="68">
        <f t="shared" ca="1" si="14"/>
        <v>2.4034475686230254E-3</v>
      </c>
      <c r="N74" s="68">
        <f t="shared" ca="1" si="15"/>
        <v>2.5384288563758546E-4</v>
      </c>
      <c r="O74" s="84">
        <f t="shared" ca="1" si="16"/>
        <v>12060870344.568148</v>
      </c>
      <c r="P74" s="68">
        <f t="shared" ca="1" si="17"/>
        <v>1674554060.0018556</v>
      </c>
      <c r="Q74" s="68">
        <f t="shared" ca="1" si="18"/>
        <v>439173748.35711324</v>
      </c>
      <c r="R74" s="28">
        <f t="shared" ca="1" si="19"/>
        <v>-1.5932447572095929E-2</v>
      </c>
    </row>
    <row r="75" spans="1:18" x14ac:dyDescent="0.2">
      <c r="A75" s="76">
        <v>4511</v>
      </c>
      <c r="B75" s="76">
        <v>2.1922299994912464E-2</v>
      </c>
      <c r="C75" s="76">
        <v>1</v>
      </c>
      <c r="D75" s="77">
        <f t="shared" si="5"/>
        <v>0.4511</v>
      </c>
      <c r="E75" s="77">
        <f t="shared" si="6"/>
        <v>2.1922299994912464E-2</v>
      </c>
      <c r="F75" s="68">
        <f t="shared" si="7"/>
        <v>0.4511</v>
      </c>
      <c r="G75" s="68">
        <f t="shared" si="8"/>
        <v>2.1922299994912464E-2</v>
      </c>
      <c r="H75" s="68">
        <f t="shared" si="9"/>
        <v>0.20349121000000001</v>
      </c>
      <c r="I75" s="68">
        <f t="shared" si="10"/>
        <v>9.1794884830999998E-2</v>
      </c>
      <c r="J75" s="68">
        <f t="shared" si="11"/>
        <v>4.1408672547264103E-2</v>
      </c>
      <c r="K75" s="68">
        <f t="shared" si="12"/>
        <v>9.8891495277050132E-3</v>
      </c>
      <c r="L75" s="68">
        <f t="shared" si="13"/>
        <v>4.4609953519477311E-3</v>
      </c>
      <c r="M75" s="68">
        <f t="shared" ca="1" si="14"/>
        <v>2.3692259355374955E-3</v>
      </c>
      <c r="N75" s="68">
        <f t="shared" ca="1" si="15"/>
        <v>3.8232270517140227E-4</v>
      </c>
      <c r="O75" s="84">
        <f t="shared" ca="1" si="16"/>
        <v>11901238380.677507</v>
      </c>
      <c r="P75" s="68">
        <f t="shared" ca="1" si="17"/>
        <v>1848490707.945821</v>
      </c>
      <c r="Q75" s="68">
        <f t="shared" ca="1" si="18"/>
        <v>461844419.67383599</v>
      </c>
      <c r="R75" s="28">
        <f t="shared" ca="1" si="19"/>
        <v>1.9553074059374967E-2</v>
      </c>
    </row>
    <row r="76" spans="1:18" x14ac:dyDescent="0.2">
      <c r="A76" s="76">
        <v>4518</v>
      </c>
      <c r="B76" s="76">
        <v>9.8773999998229556E-3</v>
      </c>
      <c r="C76" s="76">
        <v>1</v>
      </c>
      <c r="D76" s="77">
        <f t="shared" si="5"/>
        <v>0.45179999999999998</v>
      </c>
      <c r="E76" s="77">
        <f t="shared" si="6"/>
        <v>9.8773999998229556E-3</v>
      </c>
      <c r="F76" s="68">
        <f t="shared" si="7"/>
        <v>0.45179999999999998</v>
      </c>
      <c r="G76" s="68">
        <f t="shared" si="8"/>
        <v>9.8773999998229556E-3</v>
      </c>
      <c r="H76" s="68">
        <f t="shared" si="9"/>
        <v>0.20412323999999998</v>
      </c>
      <c r="I76" s="68">
        <f t="shared" si="10"/>
        <v>9.222287983199999E-2</v>
      </c>
      <c r="J76" s="68">
        <f t="shared" si="11"/>
        <v>4.1666297108097591E-2</v>
      </c>
      <c r="K76" s="68">
        <f t="shared" si="12"/>
        <v>4.4626093199200108E-3</v>
      </c>
      <c r="L76" s="68">
        <f t="shared" si="13"/>
        <v>2.0162068907398608E-3</v>
      </c>
      <c r="M76" s="68">
        <f t="shared" ca="1" si="14"/>
        <v>2.3634256319675123E-3</v>
      </c>
      <c r="N76" s="68">
        <f t="shared" ca="1" si="15"/>
        <v>5.6459810800788613E-5</v>
      </c>
      <c r="O76" s="84">
        <f t="shared" ca="1" si="16"/>
        <v>11874124522.304819</v>
      </c>
      <c r="P76" s="68">
        <f t="shared" ca="1" si="17"/>
        <v>1878995965.8120332</v>
      </c>
      <c r="Q76" s="68">
        <f t="shared" ca="1" si="18"/>
        <v>465765356.836438</v>
      </c>
      <c r="R76" s="28">
        <f t="shared" ca="1" si="19"/>
        <v>7.5139743678554437E-3</v>
      </c>
    </row>
    <row r="77" spans="1:18" x14ac:dyDescent="0.2">
      <c r="A77" s="76">
        <v>4598.5</v>
      </c>
      <c r="B77" s="76">
        <v>-1.0138950005057268E-2</v>
      </c>
      <c r="C77" s="76">
        <v>1</v>
      </c>
      <c r="D77" s="77">
        <f t="shared" si="5"/>
        <v>0.45984999999999998</v>
      </c>
      <c r="E77" s="77">
        <f t="shared" si="6"/>
        <v>-1.0138950005057268E-2</v>
      </c>
      <c r="F77" s="68">
        <f t="shared" si="7"/>
        <v>0.45984999999999998</v>
      </c>
      <c r="G77" s="68">
        <f t="shared" si="8"/>
        <v>-1.0138950005057268E-2</v>
      </c>
      <c r="H77" s="68">
        <f t="shared" si="9"/>
        <v>0.21146202249999999</v>
      </c>
      <c r="I77" s="68">
        <f t="shared" si="10"/>
        <v>9.7240811046624992E-2</v>
      </c>
      <c r="J77" s="68">
        <f t="shared" si="11"/>
        <v>4.4716186959790502E-2</v>
      </c>
      <c r="K77" s="68">
        <f t="shared" si="12"/>
        <v>-4.6623961598255843E-3</v>
      </c>
      <c r="L77" s="68">
        <f t="shared" si="13"/>
        <v>-2.1440028740957948E-3</v>
      </c>
      <c r="M77" s="68">
        <f t="shared" ca="1" si="14"/>
        <v>2.2976112943105891E-3</v>
      </c>
      <c r="N77" s="68">
        <f t="shared" ca="1" si="15"/>
        <v>1.5466805695293432E-4</v>
      </c>
      <c r="O77" s="84">
        <f t="shared" ca="1" si="16"/>
        <v>11565243034.781799</v>
      </c>
      <c r="P77" s="68">
        <f t="shared" ca="1" si="17"/>
        <v>2246604116.354239</v>
      </c>
      <c r="Q77" s="68">
        <f t="shared" ca="1" si="18"/>
        <v>511900489.23864353</v>
      </c>
      <c r="R77" s="28">
        <f t="shared" ca="1" si="19"/>
        <v>-1.2436561299367857E-2</v>
      </c>
    </row>
    <row r="78" spans="1:18" x14ac:dyDescent="0.2">
      <c r="A78" s="76">
        <v>4612</v>
      </c>
      <c r="B78" s="76">
        <v>1.1131599996588193E-2</v>
      </c>
      <c r="C78" s="76">
        <v>1</v>
      </c>
      <c r="D78" s="77">
        <f t="shared" si="5"/>
        <v>0.4612</v>
      </c>
      <c r="E78" s="77">
        <f t="shared" si="6"/>
        <v>1.1131599996588193E-2</v>
      </c>
      <c r="F78" s="68">
        <f t="shared" si="7"/>
        <v>0.4612</v>
      </c>
      <c r="G78" s="68">
        <f t="shared" si="8"/>
        <v>1.1131599996588193E-2</v>
      </c>
      <c r="H78" s="68">
        <f t="shared" si="9"/>
        <v>0.21270544</v>
      </c>
      <c r="I78" s="68">
        <f t="shared" si="10"/>
        <v>9.8099748927999997E-2</v>
      </c>
      <c r="J78" s="68">
        <f t="shared" si="11"/>
        <v>4.5243604205593597E-2</v>
      </c>
      <c r="K78" s="68">
        <f t="shared" si="12"/>
        <v>5.1338939184264742E-3</v>
      </c>
      <c r="L78" s="68">
        <f t="shared" si="13"/>
        <v>2.3677518751782901E-3</v>
      </c>
      <c r="M78" s="68">
        <f t="shared" ca="1" si="14"/>
        <v>2.2867342968738093E-3</v>
      </c>
      <c r="N78" s="68">
        <f t="shared" ca="1" si="15"/>
        <v>7.8231649245984018E-5</v>
      </c>
      <c r="O78" s="84">
        <f t="shared" ca="1" si="16"/>
        <v>11513968405.330521</v>
      </c>
      <c r="P78" s="68">
        <f t="shared" ca="1" si="17"/>
        <v>2311256814.9405012</v>
      </c>
      <c r="Q78" s="68">
        <f t="shared" ca="1" si="18"/>
        <v>519824056.56863123</v>
      </c>
      <c r="R78" s="28">
        <f t="shared" ca="1" si="19"/>
        <v>8.844865699714384E-3</v>
      </c>
    </row>
    <row r="79" spans="1:18" x14ac:dyDescent="0.2">
      <c r="A79" s="76">
        <v>5125.5</v>
      </c>
      <c r="B79" s="76">
        <v>-6.9478500008699484E-3</v>
      </c>
      <c r="C79" s="76">
        <v>1</v>
      </c>
      <c r="D79" s="77">
        <f t="shared" si="5"/>
        <v>0.51254999999999995</v>
      </c>
      <c r="E79" s="77">
        <f t="shared" si="6"/>
        <v>-6.9478500008699484E-3</v>
      </c>
      <c r="F79" s="68">
        <f t="shared" si="7"/>
        <v>0.51254999999999995</v>
      </c>
      <c r="G79" s="68">
        <f t="shared" si="8"/>
        <v>-6.9478500008699484E-3</v>
      </c>
      <c r="H79" s="68">
        <f t="shared" si="9"/>
        <v>0.26270750249999997</v>
      </c>
      <c r="I79" s="68">
        <f t="shared" si="10"/>
        <v>0.13465073040637496</v>
      </c>
      <c r="J79" s="68">
        <f t="shared" si="11"/>
        <v>6.9015231869787474E-2</v>
      </c>
      <c r="K79" s="68">
        <f t="shared" si="12"/>
        <v>-3.5611205179458916E-3</v>
      </c>
      <c r="L79" s="68">
        <f t="shared" si="13"/>
        <v>-1.8252523214731665E-3</v>
      </c>
      <c r="M79" s="68">
        <f t="shared" ca="1" si="14"/>
        <v>1.9071660113311657E-3</v>
      </c>
      <c r="N79" s="68">
        <f t="shared" ca="1" si="15"/>
        <v>7.8411308576338112E-5</v>
      </c>
      <c r="O79" s="84">
        <f t="shared" ca="1" si="16"/>
        <v>9672977888.3915424</v>
      </c>
      <c r="P79" s="68">
        <f t="shared" ca="1" si="17"/>
        <v>5382984642.012579</v>
      </c>
      <c r="Q79" s="68">
        <f t="shared" ca="1" si="18"/>
        <v>859067383.18874621</v>
      </c>
      <c r="R79" s="28">
        <f t="shared" ca="1" si="19"/>
        <v>-8.8550160122011137E-3</v>
      </c>
    </row>
    <row r="80" spans="1:18" x14ac:dyDescent="0.2">
      <c r="A80" s="76">
        <v>5682</v>
      </c>
      <c r="B80" s="76">
        <v>-1.7400001524947584E-5</v>
      </c>
      <c r="C80" s="76">
        <v>1</v>
      </c>
      <c r="D80" s="77">
        <f t="shared" si="5"/>
        <v>0.56820000000000004</v>
      </c>
      <c r="E80" s="77">
        <f t="shared" si="6"/>
        <v>-1.7400001524947584E-5</v>
      </c>
      <c r="F80" s="68">
        <f t="shared" si="7"/>
        <v>0.56820000000000004</v>
      </c>
      <c r="G80" s="68">
        <f t="shared" si="8"/>
        <v>-1.7400001524947584E-5</v>
      </c>
      <c r="H80" s="68">
        <f t="shared" si="9"/>
        <v>0.32285124000000004</v>
      </c>
      <c r="I80" s="68">
        <f t="shared" si="10"/>
        <v>0.18344407456800005</v>
      </c>
      <c r="J80" s="68">
        <f t="shared" si="11"/>
        <v>0.10423292316953764</v>
      </c>
      <c r="K80" s="68">
        <f t="shared" si="12"/>
        <v>-9.8866808664752181E-6</v>
      </c>
      <c r="L80" s="68">
        <f t="shared" si="13"/>
        <v>-5.6176120683312191E-6</v>
      </c>
      <c r="M80" s="68">
        <f t="shared" ca="1" si="14"/>
        <v>1.5709790857588897E-3</v>
      </c>
      <c r="N80" s="68">
        <f t="shared" ca="1" si="15"/>
        <v>2.522948124920636E-6</v>
      </c>
      <c r="O80" s="84">
        <f t="shared" ca="1" si="16"/>
        <v>7908025651.6107788</v>
      </c>
      <c r="P80" s="68">
        <f t="shared" ca="1" si="17"/>
        <v>9951672600.7980366</v>
      </c>
      <c r="Q80" s="68">
        <f t="shared" ca="1" si="18"/>
        <v>1302549156.5151963</v>
      </c>
      <c r="R80" s="28">
        <f t="shared" ca="1" si="19"/>
        <v>-1.5883790872838373E-3</v>
      </c>
    </row>
    <row r="81" spans="1:18" x14ac:dyDescent="0.2">
      <c r="A81" s="76">
        <v>5718</v>
      </c>
      <c r="B81" s="76">
        <v>3.3739999344106764E-4</v>
      </c>
      <c r="C81" s="76">
        <v>1</v>
      </c>
      <c r="D81" s="77">
        <f t="shared" si="5"/>
        <v>0.57179999999999997</v>
      </c>
      <c r="E81" s="77">
        <f t="shared" si="6"/>
        <v>3.3739999344106764E-4</v>
      </c>
      <c r="F81" s="68">
        <f t="shared" si="7"/>
        <v>0.57179999999999997</v>
      </c>
      <c r="G81" s="68">
        <f t="shared" si="8"/>
        <v>3.3739999344106764E-4</v>
      </c>
      <c r="H81" s="68">
        <f t="shared" si="9"/>
        <v>0.32695523999999998</v>
      </c>
      <c r="I81" s="68">
        <f t="shared" si="10"/>
        <v>0.18695300623199998</v>
      </c>
      <c r="J81" s="68">
        <f t="shared" si="11"/>
        <v>0.10689972896345758</v>
      </c>
      <c r="K81" s="68">
        <f t="shared" si="12"/>
        <v>1.9292531624960247E-4</v>
      </c>
      <c r="L81" s="68">
        <f t="shared" si="13"/>
        <v>1.1031469583152269E-4</v>
      </c>
      <c r="M81" s="68">
        <f t="shared" ca="1" si="14"/>
        <v>1.5519236934760537E-3</v>
      </c>
      <c r="N81" s="68">
        <f t="shared" ca="1" si="15"/>
        <v>1.4750678179466727E-6</v>
      </c>
      <c r="O81" s="84">
        <f t="shared" ca="1" si="16"/>
        <v>7801722462.3451281</v>
      </c>
      <c r="P81" s="68">
        <f t="shared" ca="1" si="17"/>
        <v>10287756595.401043</v>
      </c>
      <c r="Q81" s="68">
        <f t="shared" ca="1" si="18"/>
        <v>1333687064.0894074</v>
      </c>
      <c r="R81" s="28">
        <f t="shared" ca="1" si="19"/>
        <v>-1.214523700034986E-3</v>
      </c>
    </row>
    <row r="82" spans="1:18" x14ac:dyDescent="0.2">
      <c r="A82" s="76">
        <v>9984</v>
      </c>
      <c r="B82" s="76">
        <v>-3.4468800004106015E-2</v>
      </c>
      <c r="C82" s="76">
        <v>0.1</v>
      </c>
      <c r="D82" s="77">
        <f t="shared" si="5"/>
        <v>0.99839999999999995</v>
      </c>
      <c r="E82" s="77">
        <f t="shared" si="6"/>
        <v>-3.4468800004106015E-2</v>
      </c>
      <c r="F82" s="68">
        <f t="shared" si="7"/>
        <v>9.9839999999999998E-2</v>
      </c>
      <c r="G82" s="68">
        <f t="shared" si="8"/>
        <v>-3.4468800004106015E-3</v>
      </c>
      <c r="H82" s="68">
        <f t="shared" si="9"/>
        <v>9.9680255999999995E-2</v>
      </c>
      <c r="I82" s="68">
        <f t="shared" si="10"/>
        <v>9.9520767590399989E-2</v>
      </c>
      <c r="J82" s="68">
        <f t="shared" si="11"/>
        <v>9.9361534362255338E-2</v>
      </c>
      <c r="K82" s="68">
        <f t="shared" si="12"/>
        <v>-3.4413649924099443E-3</v>
      </c>
      <c r="L82" s="68">
        <f t="shared" si="13"/>
        <v>-3.4358588084220884E-3</v>
      </c>
      <c r="M82" s="68">
        <f t="shared" ca="1" si="14"/>
        <v>1.610528862463708E-3</v>
      </c>
      <c r="N82" s="68">
        <f t="shared" ca="1" si="15"/>
        <v>1.3017179714620915E-4</v>
      </c>
      <c r="O82" s="84">
        <f t="shared" ca="1" si="16"/>
        <v>6659469.2863959959</v>
      </c>
      <c r="P82" s="68">
        <f t="shared" ca="1" si="17"/>
        <v>717610042.90448523</v>
      </c>
      <c r="Q82" s="68">
        <f t="shared" ca="1" si="18"/>
        <v>62221308.863072254</v>
      </c>
      <c r="R82" s="28">
        <f t="shared" ca="1" si="19"/>
        <v>-3.6079328866569726E-2</v>
      </c>
    </row>
    <row r="83" spans="1:18" x14ac:dyDescent="0.2">
      <c r="A83" s="76">
        <v>10028.5</v>
      </c>
      <c r="B83" s="76">
        <v>-2.7539950002392288E-2</v>
      </c>
      <c r="C83" s="76">
        <v>0.1</v>
      </c>
      <c r="D83" s="77">
        <f t="shared" si="5"/>
        <v>1.00285</v>
      </c>
      <c r="E83" s="77">
        <f t="shared" si="6"/>
        <v>-2.7539950002392288E-2</v>
      </c>
      <c r="F83" s="68">
        <f t="shared" si="7"/>
        <v>0.10028500000000001</v>
      </c>
      <c r="G83" s="68">
        <f t="shared" si="8"/>
        <v>-2.7539950002392292E-3</v>
      </c>
      <c r="H83" s="68">
        <f t="shared" si="9"/>
        <v>0.10057081225000002</v>
      </c>
      <c r="I83" s="68">
        <f t="shared" si="10"/>
        <v>0.10085743906491251</v>
      </c>
      <c r="J83" s="68">
        <f t="shared" si="11"/>
        <v>0.10114488276624752</v>
      </c>
      <c r="K83" s="68">
        <f t="shared" si="12"/>
        <v>-2.7618438859899111E-3</v>
      </c>
      <c r="L83" s="68">
        <f t="shared" si="13"/>
        <v>-2.7697151410649825E-3</v>
      </c>
      <c r="M83" s="68">
        <f t="shared" ca="1" si="14"/>
        <v>1.6353538504446652E-3</v>
      </c>
      <c r="N83" s="68">
        <f t="shared" ca="1" si="15"/>
        <v>8.5119835490536275E-5</v>
      </c>
      <c r="O83" s="84">
        <f t="shared" ca="1" si="16"/>
        <v>6372132.8629911039</v>
      </c>
      <c r="P83" s="68">
        <f t="shared" ca="1" si="17"/>
        <v>725168497.98793662</v>
      </c>
      <c r="Q83" s="68">
        <f t="shared" ca="1" si="18"/>
        <v>62780237.912607267</v>
      </c>
      <c r="R83" s="28">
        <f t="shared" ca="1" si="19"/>
        <v>-2.9175303852836953E-2</v>
      </c>
    </row>
    <row r="84" spans="1:18" x14ac:dyDescent="0.2">
      <c r="A84" s="76">
        <v>10052.5</v>
      </c>
      <c r="B84" s="76">
        <v>-4.483674999937648E-2</v>
      </c>
      <c r="C84" s="76">
        <v>0.1</v>
      </c>
      <c r="D84" s="77">
        <f t="shared" si="5"/>
        <v>1.00525</v>
      </c>
      <c r="E84" s="77">
        <f t="shared" si="6"/>
        <v>-4.483674999937648E-2</v>
      </c>
      <c r="F84" s="68">
        <f t="shared" si="7"/>
        <v>0.100525</v>
      </c>
      <c r="G84" s="68">
        <f t="shared" si="8"/>
        <v>-4.4836749999376483E-3</v>
      </c>
      <c r="H84" s="68">
        <f t="shared" si="9"/>
        <v>0.10105275625</v>
      </c>
      <c r="I84" s="68">
        <f t="shared" si="10"/>
        <v>0.1015832832203125</v>
      </c>
      <c r="J84" s="68">
        <f t="shared" si="11"/>
        <v>0.10211659545721914</v>
      </c>
      <c r="K84" s="68">
        <f t="shared" si="12"/>
        <v>-4.5072142936873208E-3</v>
      </c>
      <c r="L84" s="68">
        <f t="shared" si="13"/>
        <v>-4.5308771687291791E-3</v>
      </c>
      <c r="M84" s="68">
        <f t="shared" ca="1" si="14"/>
        <v>1.6489501349903728E-3</v>
      </c>
      <c r="N84" s="68">
        <f t="shared" ca="1" si="15"/>
        <v>2.1609203169822749E-4</v>
      </c>
      <c r="O84" s="84">
        <f t="shared" ca="1" si="16"/>
        <v>6220176.9333879864</v>
      </c>
      <c r="P84" s="68">
        <f t="shared" ca="1" si="17"/>
        <v>729246164.23121083</v>
      </c>
      <c r="Q84" s="68">
        <f t="shared" ca="1" si="18"/>
        <v>63081516.935152531</v>
      </c>
      <c r="R84" s="28">
        <f t="shared" ca="1" si="19"/>
        <v>-4.6485700134366856E-2</v>
      </c>
    </row>
    <row r="85" spans="1:18" x14ac:dyDescent="0.2">
      <c r="A85" s="76">
        <v>10169</v>
      </c>
      <c r="B85" s="76">
        <v>1.6201699996599928E-2</v>
      </c>
      <c r="C85" s="76">
        <v>0.1</v>
      </c>
      <c r="D85" s="77">
        <f t="shared" ref="D85:D148" si="20">A85/A$18</f>
        <v>1.0168999999999999</v>
      </c>
      <c r="E85" s="77">
        <f t="shared" ref="E85:E148" si="21">B85/B$18</f>
        <v>1.6201699996599928E-2</v>
      </c>
      <c r="F85" s="68">
        <f t="shared" ref="F85:F148" si="22">$C85*D85</f>
        <v>0.10169</v>
      </c>
      <c r="G85" s="68">
        <f t="shared" ref="G85:G148" si="23">$C85*E85</f>
        <v>1.6201699996599929E-3</v>
      </c>
      <c r="H85" s="68">
        <f t="shared" ref="H85:H148" si="24">C85*D85*D85</f>
        <v>0.103408561</v>
      </c>
      <c r="I85" s="68">
        <f t="shared" ref="I85:I148" si="25">C85*D85*D85*D85</f>
        <v>0.10515616568089999</v>
      </c>
      <c r="J85" s="68">
        <f t="shared" ref="J85:J148" si="26">C85*D85*D85*D85*D85</f>
        <v>0.10693330488090719</v>
      </c>
      <c r="K85" s="68">
        <f t="shared" ref="K85:K148" si="27">C85*E85*D85</f>
        <v>1.6475508726542466E-3</v>
      </c>
      <c r="L85" s="68">
        <f t="shared" ref="L85:L148" si="28">C85*E85*D85*D85</f>
        <v>1.6753944824021033E-3</v>
      </c>
      <c r="M85" s="68">
        <f t="shared" ref="M85:M148" ca="1" si="29">+E$4+E$5*D85+E$6*D85^2</f>
        <v>1.7170149788374167E-3</v>
      </c>
      <c r="N85" s="68">
        <f t="shared" ref="N85:N148" ca="1" si="30">C85*(M85-E85)^2</f>
        <v>2.0980610006379375E-5</v>
      </c>
      <c r="O85" s="84">
        <f t="shared" ref="O85:O148" ca="1" si="31">(C85*O$1-O$2*F85+O$3*H85)^2</f>
        <v>5512191.0400063666</v>
      </c>
      <c r="P85" s="68">
        <f t="shared" ref="P85:P148" ca="1" si="32">(-C85*O$2+O$4*F85-O$5*H85)^2</f>
        <v>749048476.0736537</v>
      </c>
      <c r="Q85" s="68">
        <f t="shared" ref="Q85:Q148" ca="1" si="33">+(C85*O$3-F85*O$5+H85*O$6)^2</f>
        <v>64542103.854540624</v>
      </c>
      <c r="R85" s="28">
        <f t="shared" ref="R85:R148" ca="1" si="34">+E85-M85</f>
        <v>1.4484685017762511E-2</v>
      </c>
    </row>
    <row r="86" spans="1:18" x14ac:dyDescent="0.2">
      <c r="A86" s="76">
        <v>11911</v>
      </c>
      <c r="B86" s="76">
        <v>-2.5769999774638563E-4</v>
      </c>
      <c r="C86" s="76">
        <v>1</v>
      </c>
      <c r="D86" s="77">
        <f t="shared" si="20"/>
        <v>1.1911</v>
      </c>
      <c r="E86" s="77">
        <f t="shared" si="21"/>
        <v>-2.5769999774638563E-4</v>
      </c>
      <c r="F86" s="68">
        <f t="shared" si="22"/>
        <v>1.1911</v>
      </c>
      <c r="G86" s="68">
        <f t="shared" si="23"/>
        <v>-2.5769999774638563E-4</v>
      </c>
      <c r="H86" s="68">
        <f t="shared" si="24"/>
        <v>1.4187192100000001</v>
      </c>
      <c r="I86" s="68">
        <f t="shared" si="25"/>
        <v>1.6898364510310002</v>
      </c>
      <c r="J86" s="68">
        <f t="shared" si="26"/>
        <v>2.0127641968230243</v>
      </c>
      <c r="K86" s="68">
        <f t="shared" si="27"/>
        <v>-3.0694646731571992E-4</v>
      </c>
      <c r="L86" s="68">
        <f t="shared" si="28"/>
        <v>-3.65603937219754E-4</v>
      </c>
      <c r="M86" s="68">
        <f t="shared" ca="1" si="29"/>
        <v>3.1434543599624613E-3</v>
      </c>
      <c r="N86" s="68">
        <f t="shared" ca="1" si="30"/>
        <v>1.1567850964961878E-5</v>
      </c>
      <c r="O86" s="84">
        <f t="shared" ca="1" si="31"/>
        <v>9741812.2289299201</v>
      </c>
      <c r="P86" s="68">
        <f t="shared" ca="1" si="32"/>
        <v>104062514197.52902</v>
      </c>
      <c r="Q86" s="68">
        <f t="shared" ca="1" si="33"/>
        <v>8559324119.0336008</v>
      </c>
      <c r="R86" s="28">
        <f t="shared" ca="1" si="34"/>
        <v>-3.4011543577088469E-3</v>
      </c>
    </row>
    <row r="87" spans="1:18" x14ac:dyDescent="0.2">
      <c r="A87" s="76">
        <v>11911</v>
      </c>
      <c r="B87" s="76">
        <v>7.4229999881936237E-4</v>
      </c>
      <c r="C87" s="76">
        <v>1</v>
      </c>
      <c r="D87" s="77">
        <f t="shared" si="20"/>
        <v>1.1911</v>
      </c>
      <c r="E87" s="77">
        <f t="shared" si="21"/>
        <v>7.4229999881936237E-4</v>
      </c>
      <c r="F87" s="68">
        <f t="shared" si="22"/>
        <v>1.1911</v>
      </c>
      <c r="G87" s="68">
        <f t="shared" si="23"/>
        <v>7.4229999881936237E-4</v>
      </c>
      <c r="H87" s="68">
        <f t="shared" si="24"/>
        <v>1.4187192100000001</v>
      </c>
      <c r="I87" s="68">
        <f t="shared" si="25"/>
        <v>1.6898364510310002</v>
      </c>
      <c r="J87" s="68">
        <f t="shared" si="26"/>
        <v>2.0127641968230243</v>
      </c>
      <c r="K87" s="68">
        <f t="shared" si="27"/>
        <v>8.8415352859374261E-4</v>
      </c>
      <c r="L87" s="68">
        <f t="shared" si="28"/>
        <v>1.0531152679080068E-3</v>
      </c>
      <c r="M87" s="68">
        <f t="shared" ca="1" si="29"/>
        <v>3.1434543599624613E-3</v>
      </c>
      <c r="N87" s="68">
        <f t="shared" ca="1" si="30"/>
        <v>5.7655422660365231E-6</v>
      </c>
      <c r="O87" s="84">
        <f t="shared" ca="1" si="31"/>
        <v>9741812.2289299201</v>
      </c>
      <c r="P87" s="68">
        <f t="shared" ca="1" si="32"/>
        <v>104062514197.52902</v>
      </c>
      <c r="Q87" s="68">
        <f t="shared" ca="1" si="33"/>
        <v>8559324119.0336008</v>
      </c>
      <c r="R87" s="28">
        <f t="shared" ca="1" si="34"/>
        <v>-2.4011543611430989E-3</v>
      </c>
    </row>
    <row r="88" spans="1:18" x14ac:dyDescent="0.2">
      <c r="A88" s="76">
        <v>11911</v>
      </c>
      <c r="B88" s="76">
        <v>8.7423000004491769E-3</v>
      </c>
      <c r="C88" s="76">
        <v>1</v>
      </c>
      <c r="D88" s="77">
        <f t="shared" si="20"/>
        <v>1.1911</v>
      </c>
      <c r="E88" s="77">
        <f t="shared" si="21"/>
        <v>8.7423000004491769E-3</v>
      </c>
      <c r="F88" s="68">
        <f t="shared" si="22"/>
        <v>1.1911</v>
      </c>
      <c r="G88" s="68">
        <f t="shared" si="23"/>
        <v>8.7423000004491769E-3</v>
      </c>
      <c r="H88" s="68">
        <f t="shared" si="24"/>
        <v>1.4187192100000001</v>
      </c>
      <c r="I88" s="68">
        <f t="shared" si="25"/>
        <v>1.6898364510310002</v>
      </c>
      <c r="J88" s="68">
        <f t="shared" si="26"/>
        <v>2.0127641968230243</v>
      </c>
      <c r="K88" s="68">
        <f t="shared" si="27"/>
        <v>1.0412953530535014E-2</v>
      </c>
      <c r="L88" s="68">
        <f t="shared" si="28"/>
        <v>1.2402868950220256E-2</v>
      </c>
      <c r="M88" s="68">
        <f t="shared" ca="1" si="29"/>
        <v>3.1434543599624613E-3</v>
      </c>
      <c r="N88" s="68">
        <f t="shared" ca="1" si="30"/>
        <v>3.13470725059971E-5</v>
      </c>
      <c r="O88" s="84">
        <f t="shared" ca="1" si="31"/>
        <v>9741812.2289299201</v>
      </c>
      <c r="P88" s="68">
        <f t="shared" ca="1" si="32"/>
        <v>104062514197.52902</v>
      </c>
      <c r="Q88" s="68">
        <f t="shared" ca="1" si="33"/>
        <v>8559324119.0336008</v>
      </c>
      <c r="R88" s="28">
        <f t="shared" ca="1" si="34"/>
        <v>5.5988456404867156E-3</v>
      </c>
    </row>
    <row r="89" spans="1:18" x14ac:dyDescent="0.2">
      <c r="A89" s="76">
        <v>12575</v>
      </c>
      <c r="B89" s="76">
        <v>1.1975000015809201E-3</v>
      </c>
      <c r="C89" s="76">
        <v>1</v>
      </c>
      <c r="D89" s="77">
        <f t="shared" si="20"/>
        <v>1.2575000000000001</v>
      </c>
      <c r="E89" s="77">
        <f t="shared" si="21"/>
        <v>1.1975000015809201E-3</v>
      </c>
      <c r="F89" s="68">
        <f t="shared" si="22"/>
        <v>1.2575000000000001</v>
      </c>
      <c r="G89" s="68">
        <f t="shared" si="23"/>
        <v>1.1975000015809201E-3</v>
      </c>
      <c r="H89" s="68">
        <f t="shared" si="24"/>
        <v>1.5813062500000001</v>
      </c>
      <c r="I89" s="68">
        <f t="shared" si="25"/>
        <v>1.9884926093750002</v>
      </c>
      <c r="J89" s="68">
        <f t="shared" si="26"/>
        <v>2.5005294562890628</v>
      </c>
      <c r="K89" s="68">
        <f t="shared" si="27"/>
        <v>1.5058562519880071E-3</v>
      </c>
      <c r="L89" s="68">
        <f t="shared" si="28"/>
        <v>1.893614236874919E-3</v>
      </c>
      <c r="M89" s="68">
        <f t="shared" ca="1" si="29"/>
        <v>3.8888395358984938E-3</v>
      </c>
      <c r="N89" s="68">
        <f t="shared" ca="1" si="30"/>
        <v>7.2433084889807346E-6</v>
      </c>
      <c r="O89" s="84">
        <f t="shared" ca="1" si="31"/>
        <v>15166105.221488038</v>
      </c>
      <c r="P89" s="68">
        <f t="shared" ca="1" si="32"/>
        <v>114571526060.66977</v>
      </c>
      <c r="Q89" s="68">
        <f t="shared" ca="1" si="33"/>
        <v>9297318431.4977856</v>
      </c>
      <c r="R89" s="28">
        <f t="shared" ca="1" si="34"/>
        <v>-2.6913395343175738E-3</v>
      </c>
    </row>
    <row r="90" spans="1:18" x14ac:dyDescent="0.2">
      <c r="A90" s="76">
        <v>12575.5</v>
      </c>
      <c r="B90" s="76">
        <v>2.8371500011417083E-3</v>
      </c>
      <c r="C90" s="76">
        <v>1</v>
      </c>
      <c r="D90" s="77">
        <f t="shared" si="20"/>
        <v>1.2575499999999999</v>
      </c>
      <c r="E90" s="77">
        <f t="shared" si="21"/>
        <v>2.8371500011417083E-3</v>
      </c>
      <c r="F90" s="68">
        <f t="shared" si="22"/>
        <v>1.2575499999999999</v>
      </c>
      <c r="G90" s="68">
        <f t="shared" si="23"/>
        <v>2.8371500011417083E-3</v>
      </c>
      <c r="H90" s="68">
        <f t="shared" si="24"/>
        <v>1.5814320024999999</v>
      </c>
      <c r="I90" s="68">
        <f t="shared" si="25"/>
        <v>1.9887298147438748</v>
      </c>
      <c r="J90" s="68">
        <f t="shared" si="26"/>
        <v>2.5009271785311595</v>
      </c>
      <c r="K90" s="68">
        <f t="shared" si="27"/>
        <v>3.5678579839357552E-3</v>
      </c>
      <c r="L90" s="68">
        <f t="shared" si="28"/>
        <v>4.4867598076984089E-3</v>
      </c>
      <c r="M90" s="68">
        <f t="shared" ca="1" si="29"/>
        <v>3.8894427608168122E-3</v>
      </c>
      <c r="N90" s="68">
        <f t="shared" ca="1" si="30"/>
        <v>1.1073200520646458E-6</v>
      </c>
      <c r="O90" s="84">
        <f t="shared" ca="1" si="31"/>
        <v>15206072.866327716</v>
      </c>
      <c r="P90" s="68">
        <f t="shared" ca="1" si="32"/>
        <v>114579243823.86363</v>
      </c>
      <c r="Q90" s="68">
        <f t="shared" ca="1" si="33"/>
        <v>9297856123.9268188</v>
      </c>
      <c r="R90" s="28">
        <f t="shared" ca="1" si="34"/>
        <v>-1.0522927596751039E-3</v>
      </c>
    </row>
    <row r="91" spans="1:18" x14ac:dyDescent="0.2">
      <c r="A91" s="76">
        <v>14337.5</v>
      </c>
      <c r="B91" s="76">
        <v>-2.0362500072224066E-3</v>
      </c>
      <c r="C91" s="76">
        <v>0.1</v>
      </c>
      <c r="D91" s="77">
        <f t="shared" si="20"/>
        <v>1.4337500000000001</v>
      </c>
      <c r="E91" s="77">
        <f t="shared" si="21"/>
        <v>-2.0362500072224066E-3</v>
      </c>
      <c r="F91" s="68">
        <f t="shared" si="22"/>
        <v>0.143375</v>
      </c>
      <c r="G91" s="68">
        <f t="shared" si="23"/>
        <v>-2.0362500072224066E-4</v>
      </c>
      <c r="H91" s="68">
        <f t="shared" si="24"/>
        <v>0.20556390625000001</v>
      </c>
      <c r="I91" s="68">
        <f t="shared" si="25"/>
        <v>0.29472725058593752</v>
      </c>
      <c r="J91" s="68">
        <f t="shared" si="26"/>
        <v>0.42256519552758792</v>
      </c>
      <c r="K91" s="68">
        <f t="shared" si="27"/>
        <v>-2.9194734478551256E-4</v>
      </c>
      <c r="L91" s="68">
        <f t="shared" si="28"/>
        <v>-4.1857950558622868E-4</v>
      </c>
      <c r="M91" s="68">
        <f t="shared" ca="1" si="29"/>
        <v>6.4072269798554488E-3</v>
      </c>
      <c r="N91" s="68">
        <f t="shared" ca="1" si="30"/>
        <v>7.1292303631313337E-6</v>
      </c>
      <c r="O91" s="84">
        <f t="shared" ca="1" si="31"/>
        <v>4212691.5217996174</v>
      </c>
      <c r="P91" s="68">
        <f t="shared" ca="1" si="32"/>
        <v>1393824603.1917591</v>
      </c>
      <c r="Q91" s="68">
        <f t="shared" ca="1" si="33"/>
        <v>109872276.59758182</v>
      </c>
      <c r="R91" s="28">
        <f t="shared" ca="1" si="34"/>
        <v>-8.4434769870778553E-3</v>
      </c>
    </row>
    <row r="92" spans="1:18" x14ac:dyDescent="0.2">
      <c r="A92" s="76">
        <v>14425</v>
      </c>
      <c r="B92" s="76">
        <v>-2.7097500002128072E-2</v>
      </c>
      <c r="C92" s="76">
        <v>0.1</v>
      </c>
      <c r="D92" s="77">
        <f t="shared" si="20"/>
        <v>1.4424999999999999</v>
      </c>
      <c r="E92" s="77">
        <f t="shared" si="21"/>
        <v>-2.7097500002128072E-2</v>
      </c>
      <c r="F92" s="68">
        <f t="shared" si="22"/>
        <v>0.14424999999999999</v>
      </c>
      <c r="G92" s="68">
        <f t="shared" si="23"/>
        <v>-2.7097500002128076E-3</v>
      </c>
      <c r="H92" s="68">
        <f t="shared" si="24"/>
        <v>0.20808062499999996</v>
      </c>
      <c r="I92" s="68">
        <f t="shared" si="25"/>
        <v>0.30015630156249995</v>
      </c>
      <c r="J92" s="68">
        <f t="shared" si="26"/>
        <v>0.43297546500390616</v>
      </c>
      <c r="K92" s="68">
        <f t="shared" si="27"/>
        <v>-3.9088143753069748E-3</v>
      </c>
      <c r="L92" s="68">
        <f t="shared" si="28"/>
        <v>-5.638464736380311E-3</v>
      </c>
      <c r="M92" s="68">
        <f t="shared" ca="1" si="29"/>
        <v>6.552687266936176E-3</v>
      </c>
      <c r="N92" s="68">
        <f t="shared" ca="1" si="30"/>
        <v>1.1323351032430937E-4</v>
      </c>
      <c r="O92" s="84">
        <f t="shared" ca="1" si="31"/>
        <v>4526296.1630441751</v>
      </c>
      <c r="P92" s="68">
        <f t="shared" ca="1" si="32"/>
        <v>1404691645.166683</v>
      </c>
      <c r="Q92" s="68">
        <f t="shared" ca="1" si="33"/>
        <v>110591055.74078502</v>
      </c>
      <c r="R92" s="28">
        <f t="shared" ca="1" si="34"/>
        <v>-3.3650187269064248E-2</v>
      </c>
    </row>
    <row r="93" spans="1:18" x14ac:dyDescent="0.2">
      <c r="A93" s="76">
        <v>14941.5</v>
      </c>
      <c r="B93" s="76">
        <v>1.6609500016784295E-3</v>
      </c>
      <c r="C93" s="76">
        <v>0.1</v>
      </c>
      <c r="D93" s="77">
        <f t="shared" si="20"/>
        <v>1.4941500000000001</v>
      </c>
      <c r="E93" s="77">
        <f t="shared" si="21"/>
        <v>1.6609500016784295E-3</v>
      </c>
      <c r="F93" s="68">
        <f t="shared" si="22"/>
        <v>0.14941500000000002</v>
      </c>
      <c r="G93" s="68">
        <f t="shared" si="23"/>
        <v>1.6609500016784295E-4</v>
      </c>
      <c r="H93" s="68">
        <f t="shared" si="24"/>
        <v>0.22324842225000005</v>
      </c>
      <c r="I93" s="68">
        <f t="shared" si="25"/>
        <v>0.33356663010483761</v>
      </c>
      <c r="J93" s="68">
        <f t="shared" si="26"/>
        <v>0.49839858037114315</v>
      </c>
      <c r="K93" s="68">
        <f t="shared" si="27"/>
        <v>2.4817084450078254E-4</v>
      </c>
      <c r="L93" s="68">
        <f t="shared" si="28"/>
        <v>3.7080446731084423E-4</v>
      </c>
      <c r="M93" s="68">
        <f t="shared" ca="1" si="29"/>
        <v>7.4506989525071898E-3</v>
      </c>
      <c r="N93" s="68">
        <f t="shared" ca="1" si="30"/>
        <v>3.3521192913622733E-6</v>
      </c>
      <c r="O93" s="84">
        <f t="shared" ca="1" si="31"/>
        <v>6532347.9753181702</v>
      </c>
      <c r="P93" s="68">
        <f t="shared" ca="1" si="32"/>
        <v>1465595106.8672245</v>
      </c>
      <c r="Q93" s="68">
        <f t="shared" ca="1" si="33"/>
        <v>114573721.51769577</v>
      </c>
      <c r="R93" s="28">
        <f t="shared" ca="1" si="34"/>
        <v>-5.7897489508287603E-3</v>
      </c>
    </row>
    <row r="94" spans="1:18" x14ac:dyDescent="0.2">
      <c r="A94" s="76">
        <v>14964</v>
      </c>
      <c r="B94" s="76">
        <v>4.4452000001911074E-3</v>
      </c>
      <c r="C94" s="76">
        <v>0.1</v>
      </c>
      <c r="D94" s="77">
        <f t="shared" si="20"/>
        <v>1.4964</v>
      </c>
      <c r="E94" s="77">
        <f t="shared" si="21"/>
        <v>4.4452000001911074E-3</v>
      </c>
      <c r="F94" s="68">
        <f t="shared" si="22"/>
        <v>0.14964</v>
      </c>
      <c r="G94" s="68">
        <f t="shared" si="23"/>
        <v>4.4452000001911075E-4</v>
      </c>
      <c r="H94" s="68">
        <f t="shared" si="24"/>
        <v>0.22392129599999999</v>
      </c>
      <c r="I94" s="68">
        <f t="shared" si="25"/>
        <v>0.3350758273344</v>
      </c>
      <c r="J94" s="68">
        <f t="shared" si="26"/>
        <v>0.50140746802319613</v>
      </c>
      <c r="K94" s="68">
        <f t="shared" si="27"/>
        <v>6.6517972802859727E-4</v>
      </c>
      <c r="L94" s="68">
        <f t="shared" si="28"/>
        <v>9.9537494502199299E-4</v>
      </c>
      <c r="M94" s="68">
        <f t="shared" ca="1" si="29"/>
        <v>7.491349422425235E-3</v>
      </c>
      <c r="N94" s="68">
        <f t="shared" ca="1" si="30"/>
        <v>9.27902630257731E-7</v>
      </c>
      <c r="O94" s="84">
        <f t="shared" ca="1" si="31"/>
        <v>6625169.8222437892</v>
      </c>
      <c r="P94" s="68">
        <f t="shared" ca="1" si="32"/>
        <v>1468118061.1138084</v>
      </c>
      <c r="Q94" s="68">
        <f t="shared" ca="1" si="33"/>
        <v>114736846.14680402</v>
      </c>
      <c r="R94" s="28">
        <f t="shared" ca="1" si="34"/>
        <v>-3.0461494222341276E-3</v>
      </c>
    </row>
    <row r="95" spans="1:18" x14ac:dyDescent="0.2">
      <c r="A95" s="76">
        <v>15041</v>
      </c>
      <c r="B95" s="76">
        <v>1.4951299999665935E-2</v>
      </c>
      <c r="C95" s="76">
        <v>0.1</v>
      </c>
      <c r="D95" s="77">
        <f t="shared" si="20"/>
        <v>1.5041</v>
      </c>
      <c r="E95" s="77">
        <f t="shared" si="21"/>
        <v>1.4951299999665935E-2</v>
      </c>
      <c r="F95" s="68">
        <f t="shared" si="22"/>
        <v>0.15041000000000002</v>
      </c>
      <c r="G95" s="68">
        <f t="shared" si="23"/>
        <v>1.4951299999665935E-3</v>
      </c>
      <c r="H95" s="68">
        <f t="shared" si="24"/>
        <v>0.22623168100000002</v>
      </c>
      <c r="I95" s="68">
        <f t="shared" si="25"/>
        <v>0.3402750713921</v>
      </c>
      <c r="J95" s="68">
        <f t="shared" si="26"/>
        <v>0.51180773488085762</v>
      </c>
      <c r="K95" s="68">
        <f t="shared" si="27"/>
        <v>2.248825032949753E-3</v>
      </c>
      <c r="L95" s="68">
        <f t="shared" si="28"/>
        <v>3.3824577320597233E-3</v>
      </c>
      <c r="M95" s="68">
        <f t="shared" ca="1" si="29"/>
        <v>7.6314314977302539E-3</v>
      </c>
      <c r="N95" s="68">
        <f t="shared" ca="1" si="30"/>
        <v>5.3580474885630106E-6</v>
      </c>
      <c r="O95" s="84">
        <f t="shared" ca="1" si="31"/>
        <v>6945901.3412539754</v>
      </c>
      <c r="P95" s="68">
        <f t="shared" ca="1" si="32"/>
        <v>1476667517.1663308</v>
      </c>
      <c r="Q95" s="68">
        <f t="shared" ca="1" si="33"/>
        <v>115288392.0268447</v>
      </c>
      <c r="R95" s="28">
        <f t="shared" ca="1" si="34"/>
        <v>7.3198685019356807E-3</v>
      </c>
    </row>
    <row r="96" spans="1:18" x14ac:dyDescent="0.2">
      <c r="A96" s="76">
        <v>15096</v>
      </c>
      <c r="B96" s="76">
        <v>2.531279999675462E-2</v>
      </c>
      <c r="C96" s="76">
        <v>0.1</v>
      </c>
      <c r="D96" s="77">
        <f t="shared" si="20"/>
        <v>1.5096000000000001</v>
      </c>
      <c r="E96" s="77">
        <f t="shared" si="21"/>
        <v>2.531279999675462E-2</v>
      </c>
      <c r="F96" s="68">
        <f t="shared" si="22"/>
        <v>0.15096000000000001</v>
      </c>
      <c r="G96" s="68">
        <f t="shared" si="23"/>
        <v>2.5312799996754622E-3</v>
      </c>
      <c r="H96" s="68">
        <f t="shared" si="24"/>
        <v>0.22788921600000003</v>
      </c>
      <c r="I96" s="68">
        <f t="shared" si="25"/>
        <v>0.34402156047360005</v>
      </c>
      <c r="J96" s="68">
        <f t="shared" si="26"/>
        <v>0.51933494769094668</v>
      </c>
      <c r="K96" s="68">
        <f t="shared" si="27"/>
        <v>3.821220287510078E-3</v>
      </c>
      <c r="L96" s="68">
        <f t="shared" si="28"/>
        <v>5.7685141460252142E-3</v>
      </c>
      <c r="M96" s="68">
        <f t="shared" ca="1" si="29"/>
        <v>7.7324065742231801E-3</v>
      </c>
      <c r="N96" s="68">
        <f t="shared" ca="1" si="30"/>
        <v>3.0907023289098671E-5</v>
      </c>
      <c r="O96" s="84">
        <f t="shared" ca="1" si="31"/>
        <v>7177825.251676158</v>
      </c>
      <c r="P96" s="68">
        <f t="shared" ca="1" si="32"/>
        <v>1482693497.7039554</v>
      </c>
      <c r="Q96" s="68">
        <f t="shared" ca="1" si="33"/>
        <v>115675967.33920532</v>
      </c>
      <c r="R96" s="28">
        <f t="shared" ca="1" si="34"/>
        <v>1.758039342253144E-2</v>
      </c>
    </row>
    <row r="97" spans="1:18" x14ac:dyDescent="0.2">
      <c r="A97" s="76">
        <v>15293</v>
      </c>
      <c r="B97" s="76">
        <v>6.3348999974550679E-3</v>
      </c>
      <c r="C97" s="76">
        <v>1</v>
      </c>
      <c r="D97" s="77">
        <f t="shared" si="20"/>
        <v>1.5293000000000001</v>
      </c>
      <c r="E97" s="77">
        <f t="shared" si="21"/>
        <v>6.3348999974550679E-3</v>
      </c>
      <c r="F97" s="68">
        <f t="shared" si="22"/>
        <v>1.5293000000000001</v>
      </c>
      <c r="G97" s="68">
        <f t="shared" si="23"/>
        <v>6.3348999974550679E-3</v>
      </c>
      <c r="H97" s="68">
        <f t="shared" si="24"/>
        <v>2.3387584900000005</v>
      </c>
      <c r="I97" s="68">
        <f t="shared" si="25"/>
        <v>3.5766633587570009</v>
      </c>
      <c r="J97" s="68">
        <f t="shared" si="26"/>
        <v>5.4697912745470818</v>
      </c>
      <c r="K97" s="68">
        <f t="shared" si="27"/>
        <v>9.6879625661080368E-3</v>
      </c>
      <c r="L97" s="68">
        <f t="shared" si="28"/>
        <v>1.4815801152349022E-2</v>
      </c>
      <c r="M97" s="68">
        <f t="shared" ca="1" si="29"/>
        <v>8.1003476480828174E-3</v>
      </c>
      <c r="N97" s="68">
        <f t="shared" ca="1" si="30"/>
        <v>3.1168054071070402E-6</v>
      </c>
      <c r="O97" s="84">
        <f t="shared" ca="1" si="31"/>
        <v>802668331.66871631</v>
      </c>
      <c r="P97" s="68">
        <f t="shared" ca="1" si="32"/>
        <v>150371720448.56247</v>
      </c>
      <c r="Q97" s="68">
        <f t="shared" ca="1" si="33"/>
        <v>11702003452.954937</v>
      </c>
      <c r="R97" s="28">
        <f t="shared" ca="1" si="34"/>
        <v>-1.7654476506277494E-3</v>
      </c>
    </row>
    <row r="98" spans="1:18" x14ac:dyDescent="0.2">
      <c r="A98" s="76">
        <v>15293</v>
      </c>
      <c r="B98" s="76">
        <v>1.0334899998269975E-2</v>
      </c>
      <c r="C98" s="76">
        <v>0.1</v>
      </c>
      <c r="D98" s="77">
        <f t="shared" si="20"/>
        <v>1.5293000000000001</v>
      </c>
      <c r="E98" s="77">
        <f t="shared" si="21"/>
        <v>1.0334899998269975E-2</v>
      </c>
      <c r="F98" s="68">
        <f t="shared" si="22"/>
        <v>0.15293000000000001</v>
      </c>
      <c r="G98" s="68">
        <f t="shared" si="23"/>
        <v>1.0334899998269975E-3</v>
      </c>
      <c r="H98" s="68">
        <f t="shared" si="24"/>
        <v>0.23387584900000002</v>
      </c>
      <c r="I98" s="68">
        <f t="shared" si="25"/>
        <v>0.35766633587570007</v>
      </c>
      <c r="J98" s="68">
        <f t="shared" si="26"/>
        <v>0.54697912745470811</v>
      </c>
      <c r="K98" s="68">
        <f t="shared" si="27"/>
        <v>1.5805162567354273E-3</v>
      </c>
      <c r="L98" s="68">
        <f t="shared" si="28"/>
        <v>2.4170835114254892E-3</v>
      </c>
      <c r="M98" s="68">
        <f t="shared" ca="1" si="29"/>
        <v>8.1003476480828174E-3</v>
      </c>
      <c r="N98" s="68">
        <f t="shared" ca="1" si="30"/>
        <v>4.9932242057269501E-7</v>
      </c>
      <c r="O98" s="84">
        <f t="shared" ca="1" si="31"/>
        <v>8026683.316687163</v>
      </c>
      <c r="P98" s="68">
        <f t="shared" ca="1" si="32"/>
        <v>1503717204.485626</v>
      </c>
      <c r="Q98" s="68">
        <f t="shared" ca="1" si="33"/>
        <v>117020034.52954938</v>
      </c>
      <c r="R98" s="28">
        <f t="shared" ca="1" si="34"/>
        <v>2.2345523501871578E-3</v>
      </c>
    </row>
    <row r="99" spans="1:18" x14ac:dyDescent="0.2">
      <c r="A99" s="76">
        <v>15811.5</v>
      </c>
      <c r="B99" s="76">
        <v>-3.3480499987490475E-3</v>
      </c>
      <c r="C99" s="76">
        <v>0.1</v>
      </c>
      <c r="D99" s="77">
        <f t="shared" si="20"/>
        <v>1.5811500000000001</v>
      </c>
      <c r="E99" s="77">
        <f t="shared" si="21"/>
        <v>-3.3480499987490475E-3</v>
      </c>
      <c r="F99" s="68">
        <f t="shared" si="22"/>
        <v>0.15811500000000001</v>
      </c>
      <c r="G99" s="68">
        <f t="shared" si="23"/>
        <v>-3.3480499987490478E-4</v>
      </c>
      <c r="H99" s="68">
        <f t="shared" si="24"/>
        <v>0.25000353224999999</v>
      </c>
      <c r="I99" s="68">
        <f t="shared" si="25"/>
        <v>0.39529308501708749</v>
      </c>
      <c r="J99" s="68">
        <f t="shared" si="26"/>
        <v>0.62501766137476789</v>
      </c>
      <c r="K99" s="68">
        <f t="shared" si="27"/>
        <v>-5.2937692555220575E-4</v>
      </c>
      <c r="L99" s="68">
        <f t="shared" si="28"/>
        <v>-8.370243258368702E-4</v>
      </c>
      <c r="M99" s="68">
        <f t="shared" ca="1" si="29"/>
        <v>9.1155918384268411E-3</v>
      </c>
      <c r="N99" s="68">
        <f t="shared" ca="1" si="30"/>
        <v>1.5534236784540116E-5</v>
      </c>
      <c r="O99" s="84">
        <f t="shared" ca="1" si="31"/>
        <v>10375963.897644093</v>
      </c>
      <c r="P99" s="68">
        <f t="shared" ca="1" si="32"/>
        <v>1554732782.6442349</v>
      </c>
      <c r="Q99" s="68">
        <f t="shared" ca="1" si="33"/>
        <v>120219559.02009316</v>
      </c>
      <c r="R99" s="28">
        <f t="shared" ca="1" si="34"/>
        <v>-1.2463641837175889E-2</v>
      </c>
    </row>
    <row r="100" spans="1:18" x14ac:dyDescent="0.2">
      <c r="A100" s="76">
        <v>15811.5</v>
      </c>
      <c r="B100" s="76">
        <v>4.651950002880767E-3</v>
      </c>
      <c r="C100" s="76">
        <v>1</v>
      </c>
      <c r="D100" s="77">
        <f t="shared" si="20"/>
        <v>1.5811500000000001</v>
      </c>
      <c r="E100" s="77">
        <f t="shared" si="21"/>
        <v>4.651950002880767E-3</v>
      </c>
      <c r="F100" s="68">
        <f t="shared" si="22"/>
        <v>1.5811500000000001</v>
      </c>
      <c r="G100" s="68">
        <f t="shared" si="23"/>
        <v>4.651950002880767E-3</v>
      </c>
      <c r="H100" s="68">
        <f t="shared" si="24"/>
        <v>2.5000353225</v>
      </c>
      <c r="I100" s="68">
        <f t="shared" si="25"/>
        <v>3.9529308501708753</v>
      </c>
      <c r="J100" s="68">
        <f t="shared" si="26"/>
        <v>6.25017661374768</v>
      </c>
      <c r="K100" s="68">
        <f t="shared" si="27"/>
        <v>7.3554307470549253E-3</v>
      </c>
      <c r="L100" s="68">
        <f t="shared" si="28"/>
        <v>1.1630039325705896E-2</v>
      </c>
      <c r="M100" s="68">
        <f t="shared" ca="1" si="29"/>
        <v>9.1155918384268411E-3</v>
      </c>
      <c r="N100" s="68">
        <f t="shared" ca="1" si="30"/>
        <v>1.9924098436037127E-5</v>
      </c>
      <c r="O100" s="84">
        <f t="shared" ca="1" si="31"/>
        <v>1037596389.7644095</v>
      </c>
      <c r="P100" s="68">
        <f t="shared" ca="1" si="32"/>
        <v>155473278264.42352</v>
      </c>
      <c r="Q100" s="68">
        <f t="shared" ca="1" si="33"/>
        <v>12021955902.009317</v>
      </c>
      <c r="R100" s="28">
        <f t="shared" ca="1" si="34"/>
        <v>-4.4636418355460741E-3</v>
      </c>
    </row>
    <row r="101" spans="1:18" x14ac:dyDescent="0.2">
      <c r="A101" s="76">
        <v>16331.5</v>
      </c>
      <c r="B101" s="76">
        <v>1.4887949990225025E-2</v>
      </c>
      <c r="C101" s="76">
        <v>0.1</v>
      </c>
      <c r="D101" s="77">
        <f t="shared" si="20"/>
        <v>1.6331500000000001</v>
      </c>
      <c r="E101" s="77">
        <f t="shared" si="21"/>
        <v>1.4887949990225025E-2</v>
      </c>
      <c r="F101" s="68">
        <f t="shared" si="22"/>
        <v>0.16331500000000002</v>
      </c>
      <c r="G101" s="68">
        <f t="shared" si="23"/>
        <v>1.4887949990225026E-3</v>
      </c>
      <c r="H101" s="68">
        <f t="shared" si="24"/>
        <v>0.26671789225000003</v>
      </c>
      <c r="I101" s="68">
        <f t="shared" si="25"/>
        <v>0.43559032572808759</v>
      </c>
      <c r="J101" s="68">
        <f t="shared" si="26"/>
        <v>0.71138434046282628</v>
      </c>
      <c r="K101" s="68">
        <f t="shared" si="27"/>
        <v>2.4314255526536005E-3</v>
      </c>
      <c r="L101" s="68">
        <f t="shared" si="28"/>
        <v>3.9708826413162278E-3</v>
      </c>
      <c r="M101" s="68">
        <f t="shared" ca="1" si="29"/>
        <v>1.0201941412051253E-2</v>
      </c>
      <c r="N101" s="68">
        <f t="shared" ca="1" si="30"/>
        <v>2.1958676394718169E-6</v>
      </c>
      <c r="O101" s="84">
        <f t="shared" ca="1" si="31"/>
        <v>12853556.476058524</v>
      </c>
      <c r="P101" s="68">
        <f t="shared" ca="1" si="32"/>
        <v>1599328156.1024125</v>
      </c>
      <c r="Q101" s="68">
        <f t="shared" ca="1" si="33"/>
        <v>122919327.51338443</v>
      </c>
      <c r="R101" s="28">
        <f t="shared" ca="1" si="34"/>
        <v>4.6860085781737712E-3</v>
      </c>
    </row>
    <row r="102" spans="1:18" x14ac:dyDescent="0.2">
      <c r="A102" s="76">
        <v>16371</v>
      </c>
      <c r="B102" s="76">
        <v>6.4203000001725741E-3</v>
      </c>
      <c r="C102" s="76">
        <v>0.1</v>
      </c>
      <c r="D102" s="77">
        <f t="shared" si="20"/>
        <v>1.6371</v>
      </c>
      <c r="E102" s="77">
        <f t="shared" si="21"/>
        <v>6.4203000001725741E-3</v>
      </c>
      <c r="F102" s="68">
        <f t="shared" si="22"/>
        <v>0.16371000000000002</v>
      </c>
      <c r="G102" s="68">
        <f t="shared" si="23"/>
        <v>6.4203000001725749E-4</v>
      </c>
      <c r="H102" s="68">
        <f t="shared" si="24"/>
        <v>0.26800964100000002</v>
      </c>
      <c r="I102" s="68">
        <f t="shared" si="25"/>
        <v>0.43875858328110001</v>
      </c>
      <c r="J102" s="68">
        <f t="shared" si="26"/>
        <v>0.71829167668948879</v>
      </c>
      <c r="K102" s="68">
        <f t="shared" si="27"/>
        <v>1.0510673130282523E-3</v>
      </c>
      <c r="L102" s="68">
        <f t="shared" si="28"/>
        <v>1.7207022981585518E-3</v>
      </c>
      <c r="M102" s="68">
        <f t="shared" ca="1" si="29"/>
        <v>1.0287251976900773E-2</v>
      </c>
      <c r="N102" s="68">
        <f t="shared" ca="1" si="30"/>
        <v>1.4953317590322125E-6</v>
      </c>
      <c r="O102" s="84">
        <f t="shared" ca="1" si="31"/>
        <v>13045153.37089128</v>
      </c>
      <c r="P102" s="68">
        <f t="shared" ca="1" si="32"/>
        <v>1602437735.6101761</v>
      </c>
      <c r="Q102" s="68">
        <f t="shared" ca="1" si="33"/>
        <v>123103033.69172585</v>
      </c>
      <c r="R102" s="28">
        <f t="shared" ca="1" si="34"/>
        <v>-3.8669519767281987E-3</v>
      </c>
    </row>
    <row r="103" spans="1:18" x14ac:dyDescent="0.2">
      <c r="A103" s="76">
        <v>16383</v>
      </c>
      <c r="B103" s="76">
        <v>1.8771899995044805E-2</v>
      </c>
      <c r="C103" s="76">
        <v>0.1</v>
      </c>
      <c r="D103" s="77">
        <f t="shared" si="20"/>
        <v>1.6383000000000001</v>
      </c>
      <c r="E103" s="77">
        <f t="shared" si="21"/>
        <v>1.8771899995044805E-2</v>
      </c>
      <c r="F103" s="68">
        <f t="shared" si="22"/>
        <v>0.16383000000000003</v>
      </c>
      <c r="G103" s="68">
        <f t="shared" si="23"/>
        <v>1.8771899995044805E-3</v>
      </c>
      <c r="H103" s="68">
        <f t="shared" si="24"/>
        <v>0.26840268900000008</v>
      </c>
      <c r="I103" s="68">
        <f t="shared" si="25"/>
        <v>0.43972412538870015</v>
      </c>
      <c r="J103" s="68">
        <f t="shared" si="26"/>
        <v>0.72040003462430746</v>
      </c>
      <c r="K103" s="68">
        <f t="shared" si="27"/>
        <v>3.0754003761881907E-3</v>
      </c>
      <c r="L103" s="68">
        <f t="shared" si="28"/>
        <v>5.0384284363091131E-3</v>
      </c>
      <c r="M103" s="68">
        <f t="shared" ca="1" si="29"/>
        <v>1.0313247122493992E-2</v>
      </c>
      <c r="N103" s="68">
        <f t="shared" ca="1" si="30"/>
        <v>7.1548808418312131E-6</v>
      </c>
      <c r="O103" s="84">
        <f t="shared" ca="1" si="31"/>
        <v>13103432.40596308</v>
      </c>
      <c r="P103" s="68">
        <f t="shared" ca="1" si="32"/>
        <v>1603374520.8728662</v>
      </c>
      <c r="Q103" s="68">
        <f t="shared" ca="1" si="33"/>
        <v>123158238.31223655</v>
      </c>
      <c r="R103" s="28">
        <f t="shared" ca="1" si="34"/>
        <v>8.4586528725508134E-3</v>
      </c>
    </row>
    <row r="104" spans="1:18" x14ac:dyDescent="0.2">
      <c r="A104" s="76">
        <v>16439.5</v>
      </c>
      <c r="B104" s="76">
        <v>1.2052350000885781E-2</v>
      </c>
      <c r="C104" s="76">
        <v>0.1</v>
      </c>
      <c r="D104" s="77">
        <f t="shared" si="20"/>
        <v>1.64395</v>
      </c>
      <c r="E104" s="77">
        <f t="shared" si="21"/>
        <v>1.2052350000885781E-2</v>
      </c>
      <c r="F104" s="68">
        <f t="shared" si="22"/>
        <v>0.16439500000000001</v>
      </c>
      <c r="G104" s="68">
        <f t="shared" si="23"/>
        <v>1.2052350000885783E-3</v>
      </c>
      <c r="H104" s="68">
        <f t="shared" si="24"/>
        <v>0.27025716025000002</v>
      </c>
      <c r="I104" s="68">
        <f t="shared" si="25"/>
        <v>0.44428925859298751</v>
      </c>
      <c r="J104" s="68">
        <f t="shared" si="26"/>
        <v>0.73038932666394185</v>
      </c>
      <c r="K104" s="68">
        <f t="shared" si="27"/>
        <v>1.9813460783956183E-3</v>
      </c>
      <c r="L104" s="68">
        <f t="shared" si="28"/>
        <v>3.2572338855784769E-3</v>
      </c>
      <c r="M104" s="68">
        <f t="shared" ca="1" si="29"/>
        <v>1.0436129486101058E-2</v>
      </c>
      <c r="N104" s="68">
        <f t="shared" ca="1" si="30"/>
        <v>2.6121687524109962E-7</v>
      </c>
      <c r="O104" s="84">
        <f t="shared" ca="1" si="31"/>
        <v>13378256.707701825</v>
      </c>
      <c r="P104" s="68">
        <f t="shared" ca="1" si="32"/>
        <v>1607735622.4347191</v>
      </c>
      <c r="Q104" s="68">
        <f t="shared" ca="1" si="33"/>
        <v>123414364.19133481</v>
      </c>
      <c r="R104" s="28">
        <f t="shared" ca="1" si="34"/>
        <v>1.6162205147847233E-3</v>
      </c>
    </row>
    <row r="105" spans="1:18" x14ac:dyDescent="0.2">
      <c r="A105" s="76">
        <v>16508</v>
      </c>
      <c r="B105" s="76">
        <v>4.6843999953125603E-3</v>
      </c>
      <c r="C105" s="76">
        <v>0.1</v>
      </c>
      <c r="D105" s="77">
        <f t="shared" si="20"/>
        <v>1.6508</v>
      </c>
      <c r="E105" s="77">
        <f t="shared" si="21"/>
        <v>4.6843999953125603E-3</v>
      </c>
      <c r="F105" s="68">
        <f t="shared" si="22"/>
        <v>0.16508</v>
      </c>
      <c r="G105" s="68">
        <f t="shared" si="23"/>
        <v>4.6843999953125607E-4</v>
      </c>
      <c r="H105" s="68">
        <f t="shared" si="24"/>
        <v>0.272514064</v>
      </c>
      <c r="I105" s="68">
        <f t="shared" si="25"/>
        <v>0.44986621685120004</v>
      </c>
      <c r="J105" s="68">
        <f t="shared" si="26"/>
        <v>0.74263915077796105</v>
      </c>
      <c r="K105" s="68">
        <f t="shared" si="27"/>
        <v>7.7330075122619755E-4</v>
      </c>
      <c r="L105" s="68">
        <f t="shared" si="28"/>
        <v>1.276564880124207E-3</v>
      </c>
      <c r="M105" s="68">
        <f t="shared" ca="1" si="29"/>
        <v>1.058619162849566E-2</v>
      </c>
      <c r="N105" s="68">
        <f t="shared" ca="1" si="30"/>
        <v>3.4831144481510044E-6</v>
      </c>
      <c r="O105" s="84">
        <f t="shared" ca="1" si="31"/>
        <v>13712322.984241538</v>
      </c>
      <c r="P105" s="68">
        <f t="shared" ca="1" si="32"/>
        <v>1612912864.6939919</v>
      </c>
      <c r="Q105" s="68">
        <f t="shared" ca="1" si="33"/>
        <v>123716468.60540225</v>
      </c>
      <c r="R105" s="28">
        <f t="shared" ca="1" si="34"/>
        <v>-5.9017916331830997E-3</v>
      </c>
    </row>
    <row r="106" spans="1:18" x14ac:dyDescent="0.2">
      <c r="A106" s="76">
        <v>16508</v>
      </c>
      <c r="B106" s="76">
        <v>1.1684399993100669E-2</v>
      </c>
      <c r="C106" s="76">
        <v>0.1</v>
      </c>
      <c r="D106" s="77">
        <f t="shared" si="20"/>
        <v>1.6508</v>
      </c>
      <c r="E106" s="77">
        <f t="shared" si="21"/>
        <v>1.1684399993100669E-2</v>
      </c>
      <c r="F106" s="68">
        <f t="shared" si="22"/>
        <v>0.16508</v>
      </c>
      <c r="G106" s="68">
        <f t="shared" si="23"/>
        <v>1.1684399993100671E-3</v>
      </c>
      <c r="H106" s="68">
        <f t="shared" si="24"/>
        <v>0.272514064</v>
      </c>
      <c r="I106" s="68">
        <f t="shared" si="25"/>
        <v>0.44986621685120004</v>
      </c>
      <c r="J106" s="68">
        <f t="shared" si="26"/>
        <v>0.74263915077796105</v>
      </c>
      <c r="K106" s="68">
        <f t="shared" si="27"/>
        <v>1.9288607508610588E-3</v>
      </c>
      <c r="L106" s="68">
        <f t="shared" si="28"/>
        <v>3.184163327521436E-3</v>
      </c>
      <c r="M106" s="68">
        <f t="shared" ca="1" si="29"/>
        <v>1.058619162849566E-2</v>
      </c>
      <c r="N106" s="68">
        <f t="shared" ca="1" si="30"/>
        <v>1.2060616120884089E-7</v>
      </c>
      <c r="O106" s="84">
        <f t="shared" ca="1" si="31"/>
        <v>13712322.984241538</v>
      </c>
      <c r="P106" s="68">
        <f t="shared" ca="1" si="32"/>
        <v>1612912864.6939919</v>
      </c>
      <c r="Q106" s="68">
        <f t="shared" ca="1" si="33"/>
        <v>123716468.60540225</v>
      </c>
      <c r="R106" s="28">
        <f t="shared" ca="1" si="34"/>
        <v>1.0982083646050092E-3</v>
      </c>
    </row>
    <row r="107" spans="1:18" x14ac:dyDescent="0.2">
      <c r="A107" s="76">
        <v>17646.5</v>
      </c>
      <c r="B107" s="76">
        <v>2.1767450001789257E-2</v>
      </c>
      <c r="C107" s="76">
        <v>0.1</v>
      </c>
      <c r="D107" s="77">
        <f t="shared" si="20"/>
        <v>1.7646500000000001</v>
      </c>
      <c r="E107" s="77">
        <f t="shared" si="21"/>
        <v>2.1767450001789257E-2</v>
      </c>
      <c r="F107" s="68">
        <f t="shared" si="22"/>
        <v>0.17646500000000001</v>
      </c>
      <c r="G107" s="68">
        <f t="shared" si="23"/>
        <v>2.1767450001789258E-3</v>
      </c>
      <c r="H107" s="68">
        <f t="shared" si="24"/>
        <v>0.31139896225000002</v>
      </c>
      <c r="I107" s="68">
        <f t="shared" si="25"/>
        <v>0.54951017873446251</v>
      </c>
      <c r="J107" s="68">
        <f t="shared" si="26"/>
        <v>0.96969313690376924</v>
      </c>
      <c r="K107" s="68">
        <f t="shared" si="27"/>
        <v>3.8411930645657413E-3</v>
      </c>
      <c r="L107" s="68">
        <f t="shared" si="28"/>
        <v>6.7783613413859353E-3</v>
      </c>
      <c r="M107" s="68">
        <f t="shared" ca="1" si="29"/>
        <v>1.3253755636514569E-2</v>
      </c>
      <c r="N107" s="68">
        <f t="shared" ca="1" si="30"/>
        <v>7.2482991745309968E-6</v>
      </c>
      <c r="O107" s="84">
        <f t="shared" ca="1" si="31"/>
        <v>19301570.749854982</v>
      </c>
      <c r="P107" s="68">
        <f t="shared" ca="1" si="32"/>
        <v>1680783563.129374</v>
      </c>
      <c r="Q107" s="68">
        <f t="shared" ca="1" si="33"/>
        <v>127358543.14322835</v>
      </c>
      <c r="R107" s="28">
        <f t="shared" ca="1" si="34"/>
        <v>8.5136943652746877E-3</v>
      </c>
    </row>
    <row r="108" spans="1:18" x14ac:dyDescent="0.2">
      <c r="A108" s="76">
        <v>17674</v>
      </c>
      <c r="B108" s="76">
        <v>1.7048199995770119E-2</v>
      </c>
      <c r="C108" s="76">
        <v>0.1</v>
      </c>
      <c r="D108" s="77">
        <f t="shared" si="20"/>
        <v>1.7674000000000001</v>
      </c>
      <c r="E108" s="77">
        <f t="shared" si="21"/>
        <v>1.7048199995770119E-2</v>
      </c>
      <c r="F108" s="68">
        <f t="shared" si="22"/>
        <v>0.17674000000000001</v>
      </c>
      <c r="G108" s="68">
        <f t="shared" si="23"/>
        <v>1.7048199995770121E-3</v>
      </c>
      <c r="H108" s="68">
        <f t="shared" si="24"/>
        <v>0.312370276</v>
      </c>
      <c r="I108" s="68">
        <f t="shared" si="25"/>
        <v>0.55208322580239999</v>
      </c>
      <c r="J108" s="68">
        <f t="shared" si="26"/>
        <v>0.97575189328316181</v>
      </c>
      <c r="K108" s="68">
        <f t="shared" si="27"/>
        <v>3.0130988672524115E-3</v>
      </c>
      <c r="L108" s="68">
        <f t="shared" si="28"/>
        <v>5.3253509379819122E-3</v>
      </c>
      <c r="M108" s="68">
        <f t="shared" ca="1" si="29"/>
        <v>1.332223720954992E-2</v>
      </c>
      <c r="N108" s="68">
        <f t="shared" ca="1" si="30"/>
        <v>1.3882798684297792E-6</v>
      </c>
      <c r="O108" s="84">
        <f t="shared" ca="1" si="31"/>
        <v>19435199.443518799</v>
      </c>
      <c r="P108" s="68">
        <f t="shared" ca="1" si="32"/>
        <v>1681988770.77598</v>
      </c>
      <c r="Q108" s="68">
        <f t="shared" ca="1" si="33"/>
        <v>127413813.25936079</v>
      </c>
      <c r="R108" s="28">
        <f t="shared" ca="1" si="34"/>
        <v>3.7259627862201994E-3</v>
      </c>
    </row>
    <row r="109" spans="1:18" x14ac:dyDescent="0.2">
      <c r="A109" s="76">
        <v>22545.5</v>
      </c>
      <c r="B109" s="76">
        <v>1.4458149998972658E-2</v>
      </c>
      <c r="C109" s="76">
        <v>0.1</v>
      </c>
      <c r="D109" s="77">
        <f t="shared" si="20"/>
        <v>2.2545500000000001</v>
      </c>
      <c r="E109" s="77">
        <f t="shared" si="21"/>
        <v>1.4458149998972658E-2</v>
      </c>
      <c r="F109" s="68">
        <f t="shared" si="22"/>
        <v>0.22545500000000002</v>
      </c>
      <c r="G109" s="68">
        <f t="shared" si="23"/>
        <v>1.4458149998972658E-3</v>
      </c>
      <c r="H109" s="68">
        <f t="shared" si="24"/>
        <v>0.50829957025000005</v>
      </c>
      <c r="I109" s="68">
        <f t="shared" si="25"/>
        <v>1.1459867961071377</v>
      </c>
      <c r="J109" s="68">
        <f t="shared" si="26"/>
        <v>2.5836845311633474</v>
      </c>
      <c r="K109" s="68">
        <f t="shared" si="27"/>
        <v>3.2596622080183807E-3</v>
      </c>
      <c r="L109" s="68">
        <f t="shared" si="28"/>
        <v>7.3490714310878403E-3</v>
      </c>
      <c r="M109" s="68">
        <f t="shared" ca="1" si="29"/>
        <v>2.8466046537953892E-2</v>
      </c>
      <c r="N109" s="68">
        <f t="shared" ca="1" si="30"/>
        <v>1.9622116544680244E-5</v>
      </c>
      <c r="O109" s="84">
        <f t="shared" ca="1" si="31"/>
        <v>35840134.878915586</v>
      </c>
      <c r="P109" s="68">
        <f t="shared" ca="1" si="32"/>
        <v>1561745194.1746264</v>
      </c>
      <c r="Q109" s="68">
        <f t="shared" ca="1" si="33"/>
        <v>112824262.44348285</v>
      </c>
      <c r="R109" s="28">
        <f t="shared" ca="1" si="34"/>
        <v>-1.4007896538981233E-2</v>
      </c>
    </row>
    <row r="110" spans="1:18" x14ac:dyDescent="0.2">
      <c r="A110" s="76">
        <v>22561</v>
      </c>
      <c r="B110" s="76">
        <v>1.5287299996998627E-2</v>
      </c>
      <c r="C110" s="76">
        <v>0.1</v>
      </c>
      <c r="D110" s="77">
        <f t="shared" si="20"/>
        <v>2.2561</v>
      </c>
      <c r="E110" s="77">
        <f t="shared" si="21"/>
        <v>1.5287299996998627E-2</v>
      </c>
      <c r="F110" s="68">
        <f t="shared" si="22"/>
        <v>0.22561</v>
      </c>
      <c r="G110" s="68">
        <f t="shared" si="23"/>
        <v>1.5287299996998628E-3</v>
      </c>
      <c r="H110" s="68">
        <f t="shared" si="24"/>
        <v>0.50899872099999999</v>
      </c>
      <c r="I110" s="68">
        <f t="shared" si="25"/>
        <v>1.1483520144480999</v>
      </c>
      <c r="J110" s="68">
        <f t="shared" si="26"/>
        <v>2.5907969797963579</v>
      </c>
      <c r="K110" s="68">
        <f t="shared" si="27"/>
        <v>3.4489677523228605E-3</v>
      </c>
      <c r="L110" s="68">
        <f t="shared" si="28"/>
        <v>7.7812161460156055E-3</v>
      </c>
      <c r="M110" s="68">
        <f t="shared" ca="1" si="29"/>
        <v>2.8523792636523507E-2</v>
      </c>
      <c r="N110" s="68">
        <f t="shared" ca="1" si="30"/>
        <v>1.7520473739619634E-5</v>
      </c>
      <c r="O110" s="84">
        <f t="shared" ca="1" si="31"/>
        <v>35858026.589207999</v>
      </c>
      <c r="P110" s="68">
        <f t="shared" ca="1" si="32"/>
        <v>1560342359.9891706</v>
      </c>
      <c r="Q110" s="68">
        <f t="shared" ca="1" si="33"/>
        <v>112705138.76794285</v>
      </c>
      <c r="R110" s="28">
        <f t="shared" ca="1" si="34"/>
        <v>-1.323649263952488E-2</v>
      </c>
    </row>
    <row r="111" spans="1:18" x14ac:dyDescent="0.2">
      <c r="A111" s="76">
        <v>22597</v>
      </c>
      <c r="B111" s="76">
        <v>3.0342099998961203E-2</v>
      </c>
      <c r="C111" s="76">
        <v>0.1</v>
      </c>
      <c r="D111" s="77">
        <f t="shared" si="20"/>
        <v>2.2597</v>
      </c>
      <c r="E111" s="77">
        <f t="shared" si="21"/>
        <v>3.0342099998961203E-2</v>
      </c>
      <c r="F111" s="68">
        <f t="shared" si="22"/>
        <v>0.22597</v>
      </c>
      <c r="G111" s="68">
        <f t="shared" si="23"/>
        <v>3.0342099998961203E-3</v>
      </c>
      <c r="H111" s="68">
        <f t="shared" si="24"/>
        <v>0.51062440900000006</v>
      </c>
      <c r="I111" s="68">
        <f t="shared" si="25"/>
        <v>1.1538579770173001</v>
      </c>
      <c r="J111" s="68">
        <f t="shared" si="26"/>
        <v>2.6073728706659929</v>
      </c>
      <c r="K111" s="68">
        <f t="shared" si="27"/>
        <v>6.8564043367652632E-3</v>
      </c>
      <c r="L111" s="68">
        <f t="shared" si="28"/>
        <v>1.5493416879788465E-2</v>
      </c>
      <c r="M111" s="68">
        <f t="shared" ca="1" si="29"/>
        <v>2.8658146643298972E-2</v>
      </c>
      <c r="N111" s="68">
        <f t="shared" ca="1" si="30"/>
        <v>2.8356989040460875E-7</v>
      </c>
      <c r="O111" s="84">
        <f t="shared" ca="1" si="31"/>
        <v>35898564.26168815</v>
      </c>
      <c r="P111" s="68">
        <f t="shared" ca="1" si="32"/>
        <v>1557061481.6020966</v>
      </c>
      <c r="Q111" s="68">
        <f t="shared" ca="1" si="33"/>
        <v>112426895.63181999</v>
      </c>
      <c r="R111" s="28">
        <f t="shared" ca="1" si="34"/>
        <v>1.6839533556622308E-3</v>
      </c>
    </row>
    <row r="112" spans="1:18" x14ac:dyDescent="0.2">
      <c r="A112" s="76">
        <v>22722</v>
      </c>
      <c r="B112" s="76">
        <v>3.0254599994805176E-2</v>
      </c>
      <c r="C112" s="76">
        <v>0.1</v>
      </c>
      <c r="D112" s="77">
        <f t="shared" si="20"/>
        <v>2.2722000000000002</v>
      </c>
      <c r="E112" s="77">
        <f t="shared" si="21"/>
        <v>3.0254599994805176E-2</v>
      </c>
      <c r="F112" s="68">
        <f t="shared" si="22"/>
        <v>0.22722000000000003</v>
      </c>
      <c r="G112" s="68">
        <f t="shared" si="23"/>
        <v>3.0254599994805178E-3</v>
      </c>
      <c r="H112" s="68">
        <f t="shared" si="24"/>
        <v>0.51628928400000007</v>
      </c>
      <c r="I112" s="68">
        <f t="shared" si="25"/>
        <v>1.1731125111048002</v>
      </c>
      <c r="J112" s="68">
        <f t="shared" si="26"/>
        <v>2.6655462477323271</v>
      </c>
      <c r="K112" s="68">
        <f t="shared" si="27"/>
        <v>6.8744502108196333E-3</v>
      </c>
      <c r="L112" s="68">
        <f t="shared" si="28"/>
        <v>1.5620125769024372E-2</v>
      </c>
      <c r="M112" s="68">
        <f t="shared" ca="1" si="29"/>
        <v>2.9127194049549048E-2</v>
      </c>
      <c r="N112" s="68">
        <f t="shared" ca="1" si="30"/>
        <v>1.2710441653988644E-7</v>
      </c>
      <c r="O112" s="84">
        <f t="shared" ca="1" si="31"/>
        <v>36028247.472826429</v>
      </c>
      <c r="P112" s="68">
        <f t="shared" ca="1" si="32"/>
        <v>1545424741.2816634</v>
      </c>
      <c r="Q112" s="68">
        <f t="shared" ca="1" si="33"/>
        <v>111443864.58157361</v>
      </c>
      <c r="R112" s="28">
        <f t="shared" ca="1" si="34"/>
        <v>1.1274059452561283E-3</v>
      </c>
    </row>
    <row r="113" spans="1:18" x14ac:dyDescent="0.2">
      <c r="A113" s="76">
        <v>22730.5</v>
      </c>
      <c r="B113" s="76">
        <v>4.7128649996011518E-2</v>
      </c>
      <c r="C113" s="76">
        <v>0.1</v>
      </c>
      <c r="D113" s="77">
        <f t="shared" si="20"/>
        <v>2.27305</v>
      </c>
      <c r="E113" s="77">
        <f t="shared" si="21"/>
        <v>4.7128649996011518E-2</v>
      </c>
      <c r="F113" s="68">
        <f t="shared" si="22"/>
        <v>0.22730500000000001</v>
      </c>
      <c r="G113" s="68">
        <f t="shared" si="23"/>
        <v>4.7128649996011525E-3</v>
      </c>
      <c r="H113" s="68">
        <f t="shared" si="24"/>
        <v>0.51667563025000007</v>
      </c>
      <c r="I113" s="68">
        <f t="shared" si="25"/>
        <v>1.1744295413397627</v>
      </c>
      <c r="J113" s="68">
        <f t="shared" si="26"/>
        <v>2.6695370689423479</v>
      </c>
      <c r="K113" s="68">
        <f t="shared" si="27"/>
        <v>1.07125777873434E-2</v>
      </c>
      <c r="L113" s="68">
        <f t="shared" si="28"/>
        <v>2.4350224939520916E-2</v>
      </c>
      <c r="M113" s="68">
        <f t="shared" ca="1" si="29"/>
        <v>2.9159232516023134E-2</v>
      </c>
      <c r="N113" s="68">
        <f t="shared" ca="1" si="30"/>
        <v>3.2289996457011206E-5</v>
      </c>
      <c r="O113" s="84">
        <f t="shared" ca="1" si="31"/>
        <v>36036440.04096546</v>
      </c>
      <c r="P113" s="68">
        <f t="shared" ca="1" si="32"/>
        <v>1544619717.6651523</v>
      </c>
      <c r="Q113" s="68">
        <f t="shared" ca="1" si="33"/>
        <v>111376071.62811726</v>
      </c>
      <c r="R113" s="28">
        <f t="shared" ca="1" si="34"/>
        <v>1.7969417479988384E-2</v>
      </c>
    </row>
    <row r="114" spans="1:18" x14ac:dyDescent="0.2">
      <c r="A114" s="76">
        <v>22742.5</v>
      </c>
      <c r="B114" s="76">
        <v>5.4480249993503094E-2</v>
      </c>
      <c r="C114" s="76">
        <v>0.1</v>
      </c>
      <c r="D114" s="77">
        <f t="shared" si="20"/>
        <v>2.2742499999999999</v>
      </c>
      <c r="E114" s="77">
        <f t="shared" si="21"/>
        <v>5.4480249993503094E-2</v>
      </c>
      <c r="F114" s="68">
        <f t="shared" si="22"/>
        <v>0.22742499999999999</v>
      </c>
      <c r="G114" s="68">
        <f t="shared" si="23"/>
        <v>5.4480249993503101E-3</v>
      </c>
      <c r="H114" s="68">
        <f t="shared" si="24"/>
        <v>0.51722130624999996</v>
      </c>
      <c r="I114" s="68">
        <f t="shared" si="25"/>
        <v>1.1762905557390624</v>
      </c>
      <c r="J114" s="68">
        <f t="shared" si="26"/>
        <v>2.6751787963895626</v>
      </c>
      <c r="K114" s="68">
        <f t="shared" si="27"/>
        <v>1.2390170854772443E-2</v>
      </c>
      <c r="L114" s="68">
        <f t="shared" si="28"/>
        <v>2.8178346066466225E-2</v>
      </c>
      <c r="M114" s="68">
        <f t="shared" ca="1" si="29"/>
        <v>2.9204494345529491E-2</v>
      </c>
      <c r="N114" s="68">
        <f t="shared" ca="1" si="30"/>
        <v>6.3886382357606952E-5</v>
      </c>
      <c r="O114" s="84">
        <f t="shared" ca="1" si="31"/>
        <v>36047870.057749197</v>
      </c>
      <c r="P114" s="68">
        <f t="shared" ca="1" si="32"/>
        <v>1543480252.9474673</v>
      </c>
      <c r="Q114" s="68">
        <f t="shared" ca="1" si="33"/>
        <v>111280159.90287338</v>
      </c>
      <c r="R114" s="28">
        <f t="shared" ca="1" si="34"/>
        <v>2.5275755647973602E-2</v>
      </c>
    </row>
    <row r="115" spans="1:18" x14ac:dyDescent="0.2">
      <c r="A115" s="76">
        <v>22746</v>
      </c>
      <c r="B115" s="76">
        <v>2.2957799992582295E-2</v>
      </c>
      <c r="C115" s="76">
        <v>0.1</v>
      </c>
      <c r="D115" s="77">
        <f t="shared" si="20"/>
        <v>2.2746</v>
      </c>
      <c r="E115" s="77">
        <f t="shared" si="21"/>
        <v>2.2957799992582295E-2</v>
      </c>
      <c r="F115" s="68">
        <f t="shared" si="22"/>
        <v>0.22746</v>
      </c>
      <c r="G115" s="68">
        <f t="shared" si="23"/>
        <v>2.2957799992582295E-3</v>
      </c>
      <c r="H115" s="68">
        <f t="shared" si="24"/>
        <v>0.51738051600000001</v>
      </c>
      <c r="I115" s="68">
        <f t="shared" si="25"/>
        <v>1.1768337216936</v>
      </c>
      <c r="J115" s="68">
        <f t="shared" si="26"/>
        <v>2.6768259833642625</v>
      </c>
      <c r="K115" s="68">
        <f t="shared" si="27"/>
        <v>5.2219811863127687E-3</v>
      </c>
      <c r="L115" s="68">
        <f t="shared" si="28"/>
        <v>1.1877918406387024E-2</v>
      </c>
      <c r="M115" s="68">
        <f t="shared" ca="1" si="29"/>
        <v>2.921770256060683E-2</v>
      </c>
      <c r="N115" s="68">
        <f t="shared" ca="1" si="30"/>
        <v>3.9186380161160171E-6</v>
      </c>
      <c r="O115" s="84">
        <f t="shared" ca="1" si="31"/>
        <v>36051173.819573484</v>
      </c>
      <c r="P115" s="68">
        <f t="shared" ca="1" si="32"/>
        <v>1543147256.6732242</v>
      </c>
      <c r="Q115" s="68">
        <f t="shared" ca="1" si="33"/>
        <v>111252140.70151436</v>
      </c>
      <c r="R115" s="28">
        <f t="shared" ca="1" si="34"/>
        <v>-6.2599025680245349E-3</v>
      </c>
    </row>
    <row r="116" spans="1:18" x14ac:dyDescent="0.2">
      <c r="A116" s="76">
        <v>23125.5</v>
      </c>
      <c r="B116" s="76">
        <v>2.3452150002412964E-2</v>
      </c>
      <c r="C116" s="76">
        <v>0.1</v>
      </c>
      <c r="D116" s="77">
        <f t="shared" si="20"/>
        <v>2.3125499999999999</v>
      </c>
      <c r="E116" s="77">
        <f t="shared" si="21"/>
        <v>2.3452150002412964E-2</v>
      </c>
      <c r="F116" s="68">
        <f t="shared" si="22"/>
        <v>0.23125499999999999</v>
      </c>
      <c r="G116" s="68">
        <f t="shared" si="23"/>
        <v>2.3452150002412965E-3</v>
      </c>
      <c r="H116" s="68">
        <f t="shared" si="24"/>
        <v>0.53478875024999994</v>
      </c>
      <c r="I116" s="68">
        <f t="shared" si="25"/>
        <v>1.2367257243906373</v>
      </c>
      <c r="J116" s="68">
        <f t="shared" si="26"/>
        <v>2.8599900739395681</v>
      </c>
      <c r="K116" s="68">
        <f t="shared" si="27"/>
        <v>5.4234269488080099E-3</v>
      </c>
      <c r="L116" s="68">
        <f t="shared" si="28"/>
        <v>1.2541945990465963E-2</v>
      </c>
      <c r="M116" s="68">
        <f t="shared" ca="1" si="29"/>
        <v>3.0668198223658884E-2</v>
      </c>
      <c r="N116" s="68">
        <f t="shared" ca="1" si="30"/>
        <v>5.2071351931346407E-6</v>
      </c>
      <c r="O116" s="84">
        <f t="shared" ca="1" si="31"/>
        <v>36328662.96835836</v>
      </c>
      <c r="P116" s="68">
        <f t="shared" ca="1" si="32"/>
        <v>1505317506.3507183</v>
      </c>
      <c r="Q116" s="68">
        <f t="shared" ca="1" si="33"/>
        <v>108095684.49911045</v>
      </c>
      <c r="R116" s="28">
        <f t="shared" ca="1" si="34"/>
        <v>-7.2160482212459201E-3</v>
      </c>
    </row>
    <row r="117" spans="1:18" x14ac:dyDescent="0.2">
      <c r="A117" s="76">
        <v>23189</v>
      </c>
      <c r="B117" s="76">
        <v>1.4687700000649784E-2</v>
      </c>
      <c r="C117" s="76">
        <v>0.1</v>
      </c>
      <c r="D117" s="77">
        <f t="shared" si="20"/>
        <v>2.3189000000000002</v>
      </c>
      <c r="E117" s="77">
        <f t="shared" si="21"/>
        <v>1.4687700000649784E-2</v>
      </c>
      <c r="F117" s="68">
        <f t="shared" si="22"/>
        <v>0.23189000000000004</v>
      </c>
      <c r="G117" s="68">
        <f t="shared" si="23"/>
        <v>1.4687700000649785E-3</v>
      </c>
      <c r="H117" s="68">
        <f t="shared" si="24"/>
        <v>0.53772972100000016</v>
      </c>
      <c r="I117" s="68">
        <f t="shared" si="25"/>
        <v>1.2469414500269005</v>
      </c>
      <c r="J117" s="68">
        <f t="shared" si="26"/>
        <v>2.8915325284673798</v>
      </c>
      <c r="K117" s="68">
        <f t="shared" si="27"/>
        <v>3.4059307531506791E-3</v>
      </c>
      <c r="L117" s="68">
        <f t="shared" si="28"/>
        <v>7.8980128234811108E-3</v>
      </c>
      <c r="M117" s="68">
        <f t="shared" ca="1" si="29"/>
        <v>3.0914454027798979E-2</v>
      </c>
      <c r="N117" s="68">
        <f t="shared" ca="1" si="30"/>
        <v>2.6330754625760263E-5</v>
      </c>
      <c r="O117" s="84">
        <f t="shared" ca="1" si="31"/>
        <v>36359399.574741267</v>
      </c>
      <c r="P117" s="68">
        <f t="shared" ca="1" si="32"/>
        <v>1498659602.5540884</v>
      </c>
      <c r="Q117" s="68">
        <f t="shared" ca="1" si="33"/>
        <v>107545080.41602112</v>
      </c>
      <c r="R117" s="28">
        <f t="shared" ca="1" si="34"/>
        <v>-1.6226754027149196E-2</v>
      </c>
    </row>
    <row r="118" spans="1:18" x14ac:dyDescent="0.2">
      <c r="A118" s="76">
        <v>23240.5</v>
      </c>
      <c r="B118" s="76">
        <v>2.1571649995166808E-2</v>
      </c>
      <c r="C118" s="76">
        <v>0.1</v>
      </c>
      <c r="D118" s="77">
        <f t="shared" si="20"/>
        <v>2.3240500000000002</v>
      </c>
      <c r="E118" s="77">
        <f t="shared" si="21"/>
        <v>2.1571649995166808E-2</v>
      </c>
      <c r="F118" s="68">
        <f t="shared" si="22"/>
        <v>0.23240500000000003</v>
      </c>
      <c r="G118" s="68">
        <f t="shared" si="23"/>
        <v>2.1571649995166808E-3</v>
      </c>
      <c r="H118" s="68">
        <f t="shared" si="24"/>
        <v>0.54012084025000007</v>
      </c>
      <c r="I118" s="68">
        <f t="shared" si="25"/>
        <v>1.2552678387830127</v>
      </c>
      <c r="J118" s="68">
        <f t="shared" si="26"/>
        <v>2.9173052207236609</v>
      </c>
      <c r="K118" s="68">
        <f t="shared" si="27"/>
        <v>5.0133593171267426E-3</v>
      </c>
      <c r="L118" s="68">
        <f t="shared" si="28"/>
        <v>1.1651297720968406E-2</v>
      </c>
      <c r="M118" s="68">
        <f t="shared" ca="1" si="29"/>
        <v>3.1114920916716589E-2</v>
      </c>
      <c r="N118" s="68">
        <f t="shared" ca="1" si="30"/>
        <v>9.1074019882097595E-6</v>
      </c>
      <c r="O118" s="84">
        <f t="shared" ca="1" si="31"/>
        <v>36381010.414186016</v>
      </c>
      <c r="P118" s="68">
        <f t="shared" ca="1" si="32"/>
        <v>1493192155.8129401</v>
      </c>
      <c r="Q118" s="68">
        <f t="shared" ca="1" si="33"/>
        <v>107093911.87117317</v>
      </c>
      <c r="R118" s="28">
        <f t="shared" ca="1" si="34"/>
        <v>-9.5432709215497805E-3</v>
      </c>
    </row>
    <row r="119" spans="1:18" x14ac:dyDescent="0.2">
      <c r="A119" s="76">
        <v>23249</v>
      </c>
      <c r="B119" s="76">
        <v>2.2445700000389479E-2</v>
      </c>
      <c r="C119" s="76">
        <v>0.1</v>
      </c>
      <c r="D119" s="77">
        <f t="shared" si="20"/>
        <v>2.3249</v>
      </c>
      <c r="E119" s="77">
        <f t="shared" si="21"/>
        <v>2.2445700000389479E-2</v>
      </c>
      <c r="F119" s="68">
        <f t="shared" si="22"/>
        <v>0.23249</v>
      </c>
      <c r="G119" s="68">
        <f t="shared" si="23"/>
        <v>2.244570000038948E-3</v>
      </c>
      <c r="H119" s="68">
        <f t="shared" si="24"/>
        <v>0.54051600099999997</v>
      </c>
      <c r="I119" s="68">
        <f t="shared" si="25"/>
        <v>1.2566456507249</v>
      </c>
      <c r="J119" s="68">
        <f t="shared" si="26"/>
        <v>2.9215754733703201</v>
      </c>
      <c r="K119" s="68">
        <f t="shared" si="27"/>
        <v>5.2184007930905505E-3</v>
      </c>
      <c r="L119" s="68">
        <f t="shared" si="28"/>
        <v>1.213226000385622E-2</v>
      </c>
      <c r="M119" s="68">
        <f t="shared" ca="1" si="29"/>
        <v>3.1148072063598931E-2</v>
      </c>
      <c r="N119" s="68">
        <f t="shared" ca="1" si="30"/>
        <v>7.5731279526528321E-6</v>
      </c>
      <c r="O119" s="84">
        <f t="shared" ca="1" si="31"/>
        <v>36384291.382111497</v>
      </c>
      <c r="P119" s="68">
        <f t="shared" ca="1" si="32"/>
        <v>1492283958.9230957</v>
      </c>
      <c r="Q119" s="68">
        <f t="shared" ca="1" si="33"/>
        <v>107019052.14453709</v>
      </c>
      <c r="R119" s="28">
        <f t="shared" ca="1" si="34"/>
        <v>-8.7023720632094514E-3</v>
      </c>
    </row>
    <row r="120" spans="1:18" x14ac:dyDescent="0.2">
      <c r="A120" s="76">
        <v>23261</v>
      </c>
      <c r="B120" s="76">
        <v>2.5797299997066148E-2</v>
      </c>
      <c r="C120" s="76">
        <v>0.1</v>
      </c>
      <c r="D120" s="77">
        <f t="shared" si="20"/>
        <v>2.3260999999999998</v>
      </c>
      <c r="E120" s="77">
        <f t="shared" si="21"/>
        <v>2.5797299997066148E-2</v>
      </c>
      <c r="F120" s="68">
        <f t="shared" si="22"/>
        <v>0.23260999999999998</v>
      </c>
      <c r="G120" s="68">
        <f t="shared" si="23"/>
        <v>2.579729999706615E-3</v>
      </c>
      <c r="H120" s="68">
        <f t="shared" si="24"/>
        <v>0.54107412099999996</v>
      </c>
      <c r="I120" s="68">
        <f t="shared" si="25"/>
        <v>1.2585925128580999</v>
      </c>
      <c r="J120" s="68">
        <f t="shared" si="26"/>
        <v>2.9276120441592259</v>
      </c>
      <c r="K120" s="68">
        <f t="shared" si="27"/>
        <v>6.0007099523175572E-3</v>
      </c>
      <c r="L120" s="68">
        <f t="shared" si="28"/>
        <v>1.3958251420085869E-2</v>
      </c>
      <c r="M120" s="68">
        <f t="shared" ca="1" si="29"/>
        <v>3.1194904736034632E-2</v>
      </c>
      <c r="N120" s="68">
        <f t="shared" ca="1" si="30"/>
        <v>2.9134136918135037E-6</v>
      </c>
      <c r="O120" s="84">
        <f t="shared" ca="1" si="31"/>
        <v>36388785.392467365</v>
      </c>
      <c r="P120" s="68">
        <f t="shared" ca="1" si="32"/>
        <v>1490999008.013093</v>
      </c>
      <c r="Q120" s="68">
        <f t="shared" ca="1" si="33"/>
        <v>106913177.98093377</v>
      </c>
      <c r="R120" s="28">
        <f t="shared" ca="1" si="34"/>
        <v>-5.3976047389684839E-3</v>
      </c>
    </row>
    <row r="121" spans="1:18" x14ac:dyDescent="0.2">
      <c r="A121" s="76">
        <v>23333</v>
      </c>
      <c r="B121" s="76">
        <v>4.2906899994704872E-2</v>
      </c>
      <c r="C121" s="76">
        <v>0.1</v>
      </c>
      <c r="D121" s="77">
        <f t="shared" si="20"/>
        <v>2.3332999999999999</v>
      </c>
      <c r="E121" s="77">
        <f t="shared" si="21"/>
        <v>4.2906899994704872E-2</v>
      </c>
      <c r="F121" s="68">
        <f t="shared" si="22"/>
        <v>0.23333000000000001</v>
      </c>
      <c r="G121" s="68">
        <f t="shared" si="23"/>
        <v>4.2906899994704876E-3</v>
      </c>
      <c r="H121" s="68">
        <f t="shared" si="24"/>
        <v>0.54442888899999997</v>
      </c>
      <c r="I121" s="68">
        <f t="shared" si="25"/>
        <v>1.2703159267036999</v>
      </c>
      <c r="J121" s="68">
        <f t="shared" si="26"/>
        <v>2.9640281517777427</v>
      </c>
      <c r="K121" s="68">
        <f t="shared" si="27"/>
        <v>1.0011466975764488E-2</v>
      </c>
      <c r="L121" s="68">
        <f t="shared" si="28"/>
        <v>2.335975589455128E-2</v>
      </c>
      <c r="M121" s="68">
        <f t="shared" ca="1" si="29"/>
        <v>3.1476664227578784E-2</v>
      </c>
      <c r="N121" s="68">
        <f t="shared" ca="1" si="30"/>
        <v>1.3065028969208852E-5</v>
      </c>
      <c r="O121" s="84">
        <f t="shared" ca="1" si="31"/>
        <v>36412356.501738086</v>
      </c>
      <c r="P121" s="68">
        <f t="shared" ca="1" si="32"/>
        <v>1483220962.0373144</v>
      </c>
      <c r="Q121" s="68">
        <f t="shared" ca="1" si="33"/>
        <v>106273287.68886195</v>
      </c>
      <c r="R121" s="28">
        <f t="shared" ca="1" si="34"/>
        <v>1.1430235767126089E-2</v>
      </c>
    </row>
    <row r="122" spans="1:18" x14ac:dyDescent="0.2">
      <c r="A122" s="76">
        <v>23377.5</v>
      </c>
      <c r="B122" s="76">
        <v>4.6835749999445397E-2</v>
      </c>
      <c r="C122" s="76">
        <v>0.1</v>
      </c>
      <c r="D122" s="77">
        <f t="shared" si="20"/>
        <v>2.3377500000000002</v>
      </c>
      <c r="E122" s="77">
        <f t="shared" si="21"/>
        <v>4.6835749999445397E-2</v>
      </c>
      <c r="F122" s="68">
        <f t="shared" si="22"/>
        <v>0.23377500000000004</v>
      </c>
      <c r="G122" s="68">
        <f t="shared" si="23"/>
        <v>4.6835749999445397E-3</v>
      </c>
      <c r="H122" s="68">
        <f t="shared" si="24"/>
        <v>0.54650750625000011</v>
      </c>
      <c r="I122" s="68">
        <f t="shared" si="25"/>
        <v>1.277597922735938</v>
      </c>
      <c r="J122" s="68">
        <f t="shared" si="26"/>
        <v>2.9867045438759394</v>
      </c>
      <c r="K122" s="68">
        <f t="shared" si="27"/>
        <v>1.0949027456120348E-2</v>
      </c>
      <c r="L122" s="68">
        <f t="shared" si="28"/>
        <v>2.5596088935545346E-2</v>
      </c>
      <c r="M122" s="68">
        <f t="shared" ca="1" si="29"/>
        <v>3.1651461669870685E-2</v>
      </c>
      <c r="N122" s="68">
        <f t="shared" ca="1" si="30"/>
        <v>2.3056261207565879E-5</v>
      </c>
      <c r="O122" s="84">
        <f t="shared" ca="1" si="31"/>
        <v>36424014.734976664</v>
      </c>
      <c r="P122" s="68">
        <f t="shared" ca="1" si="32"/>
        <v>1478355438.0661845</v>
      </c>
      <c r="Q122" s="68">
        <f t="shared" ca="1" si="33"/>
        <v>105873844.52083373</v>
      </c>
      <c r="R122" s="28">
        <f t="shared" ca="1" si="34"/>
        <v>1.5184288329574712E-2</v>
      </c>
    </row>
    <row r="123" spans="1:18" x14ac:dyDescent="0.2">
      <c r="A123" s="76">
        <v>23800</v>
      </c>
      <c r="B123" s="76">
        <v>4.2339999999967404E-2</v>
      </c>
      <c r="C123" s="76">
        <v>0.1</v>
      </c>
      <c r="D123" s="77">
        <f t="shared" si="20"/>
        <v>2.38</v>
      </c>
      <c r="E123" s="77">
        <f t="shared" si="21"/>
        <v>4.2339999999967404E-2</v>
      </c>
      <c r="F123" s="68">
        <f t="shared" si="22"/>
        <v>0.23799999999999999</v>
      </c>
      <c r="G123" s="68">
        <f t="shared" si="23"/>
        <v>4.2339999999967404E-3</v>
      </c>
      <c r="H123" s="68">
        <f t="shared" si="24"/>
        <v>0.56643999999999994</v>
      </c>
      <c r="I123" s="68">
        <f t="shared" si="25"/>
        <v>1.3481271999999997</v>
      </c>
      <c r="J123" s="68">
        <f t="shared" si="26"/>
        <v>3.2085427359999992</v>
      </c>
      <c r="K123" s="68">
        <f t="shared" si="27"/>
        <v>1.0076919999992242E-2</v>
      </c>
      <c r="L123" s="68">
        <f t="shared" si="28"/>
        <v>2.3983069599981536E-2</v>
      </c>
      <c r="M123" s="68">
        <f t="shared" ca="1" si="29"/>
        <v>3.3335962072900745E-2</v>
      </c>
      <c r="N123" s="68">
        <f t="shared" ca="1" si="30"/>
        <v>8.1072698992054856E-6</v>
      </c>
      <c r="O123" s="84">
        <f t="shared" ca="1" si="31"/>
        <v>36423815.704662673</v>
      </c>
      <c r="P123" s="68">
        <f t="shared" ca="1" si="32"/>
        <v>1429995962.680455</v>
      </c>
      <c r="Q123" s="68">
        <f t="shared" ca="1" si="33"/>
        <v>101935189.00510098</v>
      </c>
      <c r="R123" s="28">
        <f t="shared" ca="1" si="34"/>
        <v>9.004037927066659E-3</v>
      </c>
    </row>
    <row r="124" spans="1:18" x14ac:dyDescent="0.2">
      <c r="A124" s="76">
        <v>23808.5</v>
      </c>
      <c r="B124" s="76">
        <v>3.6214050000126008E-2</v>
      </c>
      <c r="C124" s="76">
        <v>0.1</v>
      </c>
      <c r="D124" s="77">
        <f t="shared" si="20"/>
        <v>2.3808500000000001</v>
      </c>
      <c r="E124" s="77">
        <f t="shared" si="21"/>
        <v>3.6214050000126008E-2</v>
      </c>
      <c r="F124" s="68">
        <f t="shared" si="22"/>
        <v>0.23808500000000002</v>
      </c>
      <c r="G124" s="68">
        <f t="shared" si="23"/>
        <v>3.6214050000126009E-3</v>
      </c>
      <c r="H124" s="68">
        <f t="shared" si="24"/>
        <v>0.56684467225000013</v>
      </c>
      <c r="I124" s="68">
        <f t="shared" si="25"/>
        <v>1.349572137926413</v>
      </c>
      <c r="J124" s="68">
        <f t="shared" si="26"/>
        <v>3.2131288245821006</v>
      </c>
      <c r="K124" s="68">
        <f t="shared" si="27"/>
        <v>8.6220220942800005E-3</v>
      </c>
      <c r="L124" s="68">
        <f t="shared" si="28"/>
        <v>2.0527741303166539E-2</v>
      </c>
      <c r="M124" s="68">
        <f t="shared" ca="1" si="29"/>
        <v>3.3370313884563095E-2</v>
      </c>
      <c r="N124" s="68">
        <f t="shared" ca="1" si="30"/>
        <v>8.0868350949568451E-7</v>
      </c>
      <c r="O124" s="84">
        <f t="shared" ca="1" si="31"/>
        <v>36421752.685063504</v>
      </c>
      <c r="P124" s="68">
        <f t="shared" ca="1" si="32"/>
        <v>1428983759.6764135</v>
      </c>
      <c r="Q124" s="68">
        <f t="shared" ca="1" si="33"/>
        <v>101853308.68950588</v>
      </c>
      <c r="R124" s="28">
        <f t="shared" ca="1" si="34"/>
        <v>2.8437361155629129E-3</v>
      </c>
    </row>
    <row r="125" spans="1:18" x14ac:dyDescent="0.2">
      <c r="A125" s="76">
        <v>23812</v>
      </c>
      <c r="B125" s="76">
        <v>4.3691599996236619E-2</v>
      </c>
      <c r="C125" s="76">
        <v>0.1</v>
      </c>
      <c r="D125" s="77">
        <f t="shared" si="20"/>
        <v>2.3812000000000002</v>
      </c>
      <c r="E125" s="77">
        <f t="shared" si="21"/>
        <v>4.3691599996236619E-2</v>
      </c>
      <c r="F125" s="68">
        <f t="shared" si="22"/>
        <v>0.23812000000000003</v>
      </c>
      <c r="G125" s="68">
        <f t="shared" si="23"/>
        <v>4.3691599996236617E-3</v>
      </c>
      <c r="H125" s="68">
        <f t="shared" si="24"/>
        <v>0.56701134400000008</v>
      </c>
      <c r="I125" s="68">
        <f t="shared" si="25"/>
        <v>1.3501674123328002</v>
      </c>
      <c r="J125" s="68">
        <f t="shared" si="26"/>
        <v>3.2150186422468643</v>
      </c>
      <c r="K125" s="68">
        <f t="shared" si="27"/>
        <v>1.0403843791103864E-2</v>
      </c>
      <c r="L125" s="68">
        <f t="shared" si="28"/>
        <v>2.4773632835376522E-2</v>
      </c>
      <c r="M125" s="68">
        <f t="shared" ca="1" si="29"/>
        <v>3.3384464049973001E-2</v>
      </c>
      <c r="N125" s="68">
        <f t="shared" ca="1" si="30"/>
        <v>1.0623705141475961E-5</v>
      </c>
      <c r="O125" s="84">
        <f t="shared" ca="1" si="31"/>
        <v>36420879.618527114</v>
      </c>
      <c r="P125" s="68">
        <f t="shared" ca="1" si="32"/>
        <v>1428566529.4011278</v>
      </c>
      <c r="Q125" s="68">
        <f t="shared" ca="1" si="33"/>
        <v>101819563.77296688</v>
      </c>
      <c r="R125" s="28">
        <f t="shared" ca="1" si="34"/>
        <v>1.0307135946263618E-2</v>
      </c>
    </row>
    <row r="126" spans="1:18" x14ac:dyDescent="0.2">
      <c r="A126" s="76">
        <v>23841</v>
      </c>
      <c r="B126" s="76">
        <v>4.8791299996082671E-2</v>
      </c>
      <c r="C126" s="76">
        <v>0.1</v>
      </c>
      <c r="D126" s="77">
        <f t="shared" si="20"/>
        <v>2.3841000000000001</v>
      </c>
      <c r="E126" s="77">
        <f t="shared" si="21"/>
        <v>4.8791299996082671E-2</v>
      </c>
      <c r="F126" s="68">
        <f t="shared" si="22"/>
        <v>0.23841000000000001</v>
      </c>
      <c r="G126" s="68">
        <f t="shared" si="23"/>
        <v>4.8791299996082671E-3</v>
      </c>
      <c r="H126" s="68">
        <f t="shared" si="24"/>
        <v>0.56839328100000008</v>
      </c>
      <c r="I126" s="68">
        <f t="shared" si="25"/>
        <v>1.3551064212321002</v>
      </c>
      <c r="J126" s="68">
        <f t="shared" si="26"/>
        <v>3.2307092188594502</v>
      </c>
      <c r="K126" s="68">
        <f t="shared" si="27"/>
        <v>1.163233383206607E-2</v>
      </c>
      <c r="L126" s="68">
        <f t="shared" si="28"/>
        <v>2.7732647089028721E-2</v>
      </c>
      <c r="M126" s="68">
        <f t="shared" ca="1" si="29"/>
        <v>3.3501827252218015E-2</v>
      </c>
      <c r="N126" s="68">
        <f t="shared" ca="1" si="30"/>
        <v>2.3376797678538024E-5</v>
      </c>
      <c r="O126" s="84">
        <f t="shared" ca="1" si="31"/>
        <v>36413116.391529441</v>
      </c>
      <c r="P126" s="68">
        <f t="shared" ca="1" si="32"/>
        <v>1425099607.6605413</v>
      </c>
      <c r="Q126" s="68">
        <f t="shared" ca="1" si="33"/>
        <v>101539302.91364107</v>
      </c>
      <c r="R126" s="28">
        <f t="shared" ca="1" si="34"/>
        <v>1.5289472743864656E-2</v>
      </c>
    </row>
    <row r="127" spans="1:18" x14ac:dyDescent="0.2">
      <c r="A127" s="76">
        <v>23853</v>
      </c>
      <c r="B127" s="76">
        <v>3.9142900001024827E-2</v>
      </c>
      <c r="C127" s="76">
        <v>0.1</v>
      </c>
      <c r="D127" s="77">
        <f t="shared" si="20"/>
        <v>2.3853</v>
      </c>
      <c r="E127" s="77">
        <f t="shared" si="21"/>
        <v>3.9142900001024827E-2</v>
      </c>
      <c r="F127" s="68">
        <f t="shared" si="22"/>
        <v>0.23853000000000002</v>
      </c>
      <c r="G127" s="68">
        <f t="shared" si="23"/>
        <v>3.9142900001024831E-3</v>
      </c>
      <c r="H127" s="68">
        <f t="shared" si="24"/>
        <v>0.56896560900000004</v>
      </c>
      <c r="I127" s="68">
        <f t="shared" si="25"/>
        <v>1.3571536671477</v>
      </c>
      <c r="J127" s="68">
        <f t="shared" si="26"/>
        <v>3.237218642247409</v>
      </c>
      <c r="K127" s="68">
        <f t="shared" si="27"/>
        <v>9.3367559372444526E-3</v>
      </c>
      <c r="L127" s="68">
        <f t="shared" si="28"/>
        <v>2.2270963937109194E-2</v>
      </c>
      <c r="M127" s="68">
        <f t="shared" ca="1" si="29"/>
        <v>3.3550453442520924E-2</v>
      </c>
      <c r="N127" s="68">
        <f t="shared" ca="1" si="30"/>
        <v>3.1275458509722157E-6</v>
      </c>
      <c r="O127" s="84">
        <f t="shared" ca="1" si="31"/>
        <v>36409627.791942552</v>
      </c>
      <c r="P127" s="68">
        <f t="shared" ca="1" si="32"/>
        <v>1423659878.4926968</v>
      </c>
      <c r="Q127" s="68">
        <f t="shared" ca="1" si="33"/>
        <v>101422989.27577434</v>
      </c>
      <c r="R127" s="28">
        <f t="shared" ca="1" si="34"/>
        <v>5.5924465585039038E-3</v>
      </c>
    </row>
    <row r="128" spans="1:18" x14ac:dyDescent="0.2">
      <c r="A128" s="76">
        <v>23956</v>
      </c>
      <c r="B128" s="76">
        <v>2.6910799992037937E-2</v>
      </c>
      <c r="C128" s="76">
        <v>0.1</v>
      </c>
      <c r="D128" s="77">
        <f t="shared" si="20"/>
        <v>2.3956</v>
      </c>
      <c r="E128" s="77">
        <f t="shared" si="21"/>
        <v>2.6910799992037937E-2</v>
      </c>
      <c r="F128" s="68">
        <f t="shared" si="22"/>
        <v>0.23956</v>
      </c>
      <c r="G128" s="68">
        <f t="shared" si="23"/>
        <v>2.6910799992037938E-3</v>
      </c>
      <c r="H128" s="68">
        <f t="shared" si="24"/>
        <v>0.57388993599999993</v>
      </c>
      <c r="I128" s="68">
        <f t="shared" si="25"/>
        <v>1.3748107306815998</v>
      </c>
      <c r="J128" s="68">
        <f t="shared" si="26"/>
        <v>3.2934965864208405</v>
      </c>
      <c r="K128" s="68">
        <f t="shared" si="27"/>
        <v>6.4467512460926087E-3</v>
      </c>
      <c r="L128" s="68">
        <f t="shared" si="28"/>
        <v>1.5443837285139452E-2</v>
      </c>
      <c r="M128" s="68">
        <f t="shared" ca="1" si="29"/>
        <v>3.3969323472008477E-2</v>
      </c>
      <c r="N128" s="68">
        <f t="shared" ca="1" si="30"/>
        <v>4.9822753717295421E-6</v>
      </c>
      <c r="O128" s="84">
        <f t="shared" ca="1" si="31"/>
        <v>36373037.790481456</v>
      </c>
      <c r="P128" s="68">
        <f t="shared" ca="1" si="32"/>
        <v>1411179370.2988389</v>
      </c>
      <c r="Q128" s="68">
        <f t="shared" ca="1" si="33"/>
        <v>100416433.54554358</v>
      </c>
      <c r="R128" s="28">
        <f t="shared" ca="1" si="34"/>
        <v>-7.0585234799705396E-3</v>
      </c>
    </row>
    <row r="129" spans="1:18" x14ac:dyDescent="0.2">
      <c r="A129" s="76">
        <v>23980</v>
      </c>
      <c r="B129" s="76">
        <v>4.1613999994297046E-2</v>
      </c>
      <c r="C129" s="76">
        <v>0.1</v>
      </c>
      <c r="D129" s="77">
        <f t="shared" si="20"/>
        <v>2.3980000000000001</v>
      </c>
      <c r="E129" s="77">
        <f t="shared" si="21"/>
        <v>4.1613999994297046E-2</v>
      </c>
      <c r="F129" s="68">
        <f t="shared" si="22"/>
        <v>0.23980000000000001</v>
      </c>
      <c r="G129" s="68">
        <f t="shared" si="23"/>
        <v>4.1613999994297044E-3</v>
      </c>
      <c r="H129" s="68">
        <f t="shared" si="24"/>
        <v>0.57504040000000012</v>
      </c>
      <c r="I129" s="68">
        <f t="shared" si="25"/>
        <v>1.3789468792000004</v>
      </c>
      <c r="J129" s="68">
        <f t="shared" si="26"/>
        <v>3.3067146163216012</v>
      </c>
      <c r="K129" s="68">
        <f t="shared" si="27"/>
        <v>9.9790371986324313E-3</v>
      </c>
      <c r="L129" s="68">
        <f t="shared" si="28"/>
        <v>2.3929731202320573E-2</v>
      </c>
      <c r="M129" s="68">
        <f t="shared" ca="1" si="29"/>
        <v>3.4067309013634375E-2</v>
      </c>
      <c r="N129" s="68">
        <f t="shared" ca="1" si="30"/>
        <v>5.6952544757615305E-6</v>
      </c>
      <c r="O129" s="84">
        <f t="shared" ca="1" si="31"/>
        <v>36362802.915436573</v>
      </c>
      <c r="P129" s="68">
        <f t="shared" ca="1" si="32"/>
        <v>1408239917.1149127</v>
      </c>
      <c r="Q129" s="68">
        <f t="shared" ca="1" si="33"/>
        <v>100179806.00445475</v>
      </c>
      <c r="R129" s="28">
        <f t="shared" ca="1" si="34"/>
        <v>7.5466909806626709E-3</v>
      </c>
    </row>
    <row r="130" spans="1:18" x14ac:dyDescent="0.2">
      <c r="A130" s="76">
        <v>24091</v>
      </c>
      <c r="B130" s="76">
        <v>4.0916300000390038E-2</v>
      </c>
      <c r="C130" s="76">
        <v>1</v>
      </c>
      <c r="D130" s="77">
        <f t="shared" si="20"/>
        <v>2.4091</v>
      </c>
      <c r="E130" s="77">
        <f t="shared" si="21"/>
        <v>4.0916300000390038E-2</v>
      </c>
      <c r="F130" s="68">
        <f t="shared" si="22"/>
        <v>2.4091</v>
      </c>
      <c r="G130" s="68">
        <f t="shared" si="23"/>
        <v>4.0916300000390038E-2</v>
      </c>
      <c r="H130" s="68">
        <f t="shared" si="24"/>
        <v>5.8037628100000003</v>
      </c>
      <c r="I130" s="68">
        <f t="shared" si="25"/>
        <v>13.981844985571001</v>
      </c>
      <c r="J130" s="68">
        <f t="shared" si="26"/>
        <v>33.683662754739103</v>
      </c>
      <c r="K130" s="68">
        <f t="shared" si="27"/>
        <v>9.8571458330939637E-2</v>
      </c>
      <c r="L130" s="68">
        <f t="shared" si="28"/>
        <v>0.23746850026506669</v>
      </c>
      <c r="M130" s="68">
        <f t="shared" ca="1" si="29"/>
        <v>3.4522383744529705E-2</v>
      </c>
      <c r="N130" s="68">
        <f t="shared" ca="1" si="30"/>
        <v>4.088216508695501E-5</v>
      </c>
      <c r="O130" s="84">
        <f t="shared" ca="1" si="31"/>
        <v>3630707615.7774248</v>
      </c>
      <c r="P130" s="68">
        <f t="shared" ca="1" si="32"/>
        <v>139449270064.51608</v>
      </c>
      <c r="Q130" s="68">
        <f t="shared" ca="1" si="33"/>
        <v>9907528892.4055004</v>
      </c>
      <c r="R130" s="28">
        <f t="shared" ca="1" si="34"/>
        <v>6.3939162558603324E-3</v>
      </c>
    </row>
    <row r="131" spans="1:18" x14ac:dyDescent="0.2">
      <c r="A131" s="76">
        <v>24410</v>
      </c>
      <c r="B131" s="76">
        <v>3.9712999998300802E-2</v>
      </c>
      <c r="C131" s="76">
        <v>1</v>
      </c>
      <c r="D131" s="77">
        <f t="shared" si="20"/>
        <v>2.4409999999999998</v>
      </c>
      <c r="E131" s="77">
        <f t="shared" si="21"/>
        <v>3.9712999998300802E-2</v>
      </c>
      <c r="F131" s="68">
        <f t="shared" si="22"/>
        <v>2.4409999999999998</v>
      </c>
      <c r="G131" s="68">
        <f t="shared" si="23"/>
        <v>3.9712999998300802E-2</v>
      </c>
      <c r="H131" s="68">
        <f t="shared" si="24"/>
        <v>5.958480999999999</v>
      </c>
      <c r="I131" s="68">
        <f t="shared" si="25"/>
        <v>14.544652120999997</v>
      </c>
      <c r="J131" s="68">
        <f t="shared" si="26"/>
        <v>35.503495827360993</v>
      </c>
      <c r="K131" s="68">
        <f t="shared" si="27"/>
        <v>9.6939432995852254E-2</v>
      </c>
      <c r="L131" s="68">
        <f t="shared" si="28"/>
        <v>0.23662915594287534</v>
      </c>
      <c r="M131" s="68">
        <f t="shared" ca="1" si="29"/>
        <v>3.5847526499158421E-2</v>
      </c>
      <c r="N131" s="68">
        <f t="shared" ca="1" si="30"/>
        <v>1.4941885372572047E-5</v>
      </c>
      <c r="O131" s="84">
        <f t="shared" ca="1" si="31"/>
        <v>3607040105.9736805</v>
      </c>
      <c r="P131" s="68">
        <f t="shared" ca="1" si="32"/>
        <v>135362721249.37462</v>
      </c>
      <c r="Q131" s="68">
        <f t="shared" ca="1" si="33"/>
        <v>9581135755.8848877</v>
      </c>
      <c r="R131" s="28">
        <f t="shared" ca="1" si="34"/>
        <v>3.8654734991423814E-3</v>
      </c>
    </row>
    <row r="132" spans="1:18" x14ac:dyDescent="0.2">
      <c r="A132" s="76">
        <v>24514</v>
      </c>
      <c r="B132" s="76">
        <v>3.2760199996118899E-2</v>
      </c>
      <c r="C132" s="76">
        <v>0.5</v>
      </c>
      <c r="D132" s="77">
        <f t="shared" si="20"/>
        <v>2.4514</v>
      </c>
      <c r="E132" s="77">
        <f t="shared" si="21"/>
        <v>3.2760199996118899E-2</v>
      </c>
      <c r="F132" s="68">
        <f t="shared" si="22"/>
        <v>1.2257</v>
      </c>
      <c r="G132" s="68">
        <f t="shared" si="23"/>
        <v>1.638009999805945E-2</v>
      </c>
      <c r="H132" s="68">
        <f t="shared" si="24"/>
        <v>3.0046809800000003</v>
      </c>
      <c r="I132" s="68">
        <f t="shared" si="25"/>
        <v>7.3656749543720004</v>
      </c>
      <c r="J132" s="68">
        <f t="shared" si="26"/>
        <v>18.056215583147523</v>
      </c>
      <c r="K132" s="68">
        <f t="shared" si="27"/>
        <v>4.0154177135242934E-2</v>
      </c>
      <c r="L132" s="68">
        <f t="shared" si="28"/>
        <v>9.8433949829334524E-2</v>
      </c>
      <c r="M132" s="68">
        <f t="shared" ca="1" si="29"/>
        <v>3.6285101201770746E-2</v>
      </c>
      <c r="N132" s="68">
        <f t="shared" ca="1" si="30"/>
        <v>6.2124642548029215E-6</v>
      </c>
      <c r="O132" s="84">
        <f t="shared" ca="1" si="31"/>
        <v>899220828.32979023</v>
      </c>
      <c r="P132" s="68">
        <f t="shared" ca="1" si="32"/>
        <v>33497069712.753174</v>
      </c>
      <c r="Q132" s="68">
        <f t="shared" ca="1" si="33"/>
        <v>2367990300.1618938</v>
      </c>
      <c r="R132" s="28">
        <f t="shared" ca="1" si="34"/>
        <v>-3.5249012056518467E-3</v>
      </c>
    </row>
    <row r="133" spans="1:18" x14ac:dyDescent="0.2">
      <c r="A133" s="76">
        <v>25135</v>
      </c>
      <c r="B133" s="76">
        <v>4.3205499998293817E-2</v>
      </c>
      <c r="C133" s="76">
        <v>0.1</v>
      </c>
      <c r="D133" s="77">
        <f t="shared" si="20"/>
        <v>2.5135000000000001</v>
      </c>
      <c r="E133" s="77">
        <f t="shared" si="21"/>
        <v>4.3205499998293817E-2</v>
      </c>
      <c r="F133" s="68">
        <f t="shared" si="22"/>
        <v>0.25135000000000002</v>
      </c>
      <c r="G133" s="68">
        <f t="shared" si="23"/>
        <v>4.3205499998293815E-3</v>
      </c>
      <c r="H133" s="68">
        <f t="shared" si="24"/>
        <v>0.63176822500000007</v>
      </c>
      <c r="I133" s="68">
        <f t="shared" si="25"/>
        <v>1.5879494335375002</v>
      </c>
      <c r="J133" s="68">
        <f t="shared" si="26"/>
        <v>3.9913109011965067</v>
      </c>
      <c r="K133" s="68">
        <f t="shared" si="27"/>
        <v>1.0859702424571151E-2</v>
      </c>
      <c r="L133" s="68">
        <f t="shared" si="28"/>
        <v>2.729586204415959E-2</v>
      </c>
      <c r="M133" s="68">
        <f t="shared" ca="1" si="29"/>
        <v>3.8954760303768071E-2</v>
      </c>
      <c r="N133" s="68">
        <f t="shared" ca="1" si="30"/>
        <v>1.8068787950616831E-6</v>
      </c>
      <c r="O133" s="84">
        <f t="shared" ca="1" si="31"/>
        <v>35116433.381188087</v>
      </c>
      <c r="P133" s="68">
        <f t="shared" ca="1" si="32"/>
        <v>1253793650.4821417</v>
      </c>
      <c r="Q133" s="68">
        <f t="shared" ca="1" si="33"/>
        <v>87941325.462439582</v>
      </c>
      <c r="R133" s="28">
        <f t="shared" ca="1" si="34"/>
        <v>4.2507396945257458E-3</v>
      </c>
    </row>
    <row r="134" spans="1:18" x14ac:dyDescent="0.2">
      <c r="A134" s="76">
        <v>25171</v>
      </c>
      <c r="B134" s="76">
        <v>4.7260300001653377E-2</v>
      </c>
      <c r="C134" s="76">
        <v>0.1</v>
      </c>
      <c r="D134" s="77">
        <f t="shared" si="20"/>
        <v>2.5171000000000001</v>
      </c>
      <c r="E134" s="77">
        <f t="shared" si="21"/>
        <v>4.7260300001653377E-2</v>
      </c>
      <c r="F134" s="68">
        <f t="shared" si="22"/>
        <v>0.25171000000000004</v>
      </c>
      <c r="G134" s="68">
        <f t="shared" si="23"/>
        <v>4.7260300001653382E-3</v>
      </c>
      <c r="H134" s="68">
        <f t="shared" si="24"/>
        <v>0.63357924100000018</v>
      </c>
      <c r="I134" s="68">
        <f t="shared" si="25"/>
        <v>1.5947823075211005</v>
      </c>
      <c r="J134" s="68">
        <f t="shared" si="26"/>
        <v>4.0142265462613622</v>
      </c>
      <c r="K134" s="68">
        <f t="shared" si="27"/>
        <v>1.1895890113416173E-2</v>
      </c>
      <c r="L134" s="68">
        <f t="shared" si="28"/>
        <v>2.9943145004479851E-2</v>
      </c>
      <c r="M134" s="68">
        <f t="shared" ca="1" si="29"/>
        <v>3.9112508812183207E-2</v>
      </c>
      <c r="N134" s="68">
        <f t="shared" ca="1" si="30"/>
        <v>6.6386501267207727E-6</v>
      </c>
      <c r="O134" s="84">
        <f t="shared" ca="1" si="31"/>
        <v>35054290.013909191</v>
      </c>
      <c r="P134" s="68">
        <f t="shared" ca="1" si="32"/>
        <v>1248603698.1165037</v>
      </c>
      <c r="Q134" s="68">
        <f t="shared" ca="1" si="33"/>
        <v>87535703.795194879</v>
      </c>
      <c r="R134" s="28">
        <f t="shared" ca="1" si="34"/>
        <v>8.1477911894701702E-3</v>
      </c>
    </row>
    <row r="135" spans="1:18" x14ac:dyDescent="0.2">
      <c r="A135" s="76">
        <v>25243</v>
      </c>
      <c r="B135" s="76">
        <v>2.636989999882644E-2</v>
      </c>
      <c r="C135" s="76">
        <v>0.1</v>
      </c>
      <c r="D135" s="77">
        <f t="shared" si="20"/>
        <v>2.5243000000000002</v>
      </c>
      <c r="E135" s="77">
        <f t="shared" si="21"/>
        <v>2.636989999882644E-2</v>
      </c>
      <c r="F135" s="68">
        <f t="shared" si="22"/>
        <v>0.25243000000000004</v>
      </c>
      <c r="G135" s="68">
        <f t="shared" si="23"/>
        <v>2.6369899998826443E-3</v>
      </c>
      <c r="H135" s="68">
        <f t="shared" si="24"/>
        <v>0.63720904900000019</v>
      </c>
      <c r="I135" s="68">
        <f t="shared" si="25"/>
        <v>1.6085068023907005</v>
      </c>
      <c r="J135" s="68">
        <f t="shared" si="26"/>
        <v>4.0603537212748453</v>
      </c>
      <c r="K135" s="68">
        <f t="shared" si="27"/>
        <v>6.65655385670376E-3</v>
      </c>
      <c r="L135" s="68">
        <f t="shared" si="28"/>
        <v>1.6803138900477303E-2</v>
      </c>
      <c r="M135" s="68">
        <f t="shared" ca="1" si="29"/>
        <v>3.9428987416494893E-2</v>
      </c>
      <c r="N135" s="68">
        <f t="shared" ca="1" si="30"/>
        <v>1.705397641823065E-5</v>
      </c>
      <c r="O135" s="84">
        <f t="shared" ca="1" si="31"/>
        <v>34925888.615223743</v>
      </c>
      <c r="P135" s="68">
        <f t="shared" ca="1" si="32"/>
        <v>1238162151.4400167</v>
      </c>
      <c r="Q135" s="68">
        <f t="shared" ca="1" si="33"/>
        <v>86720600.087507129</v>
      </c>
      <c r="R135" s="28">
        <f t="shared" ca="1" si="34"/>
        <v>-1.3059087417668452E-2</v>
      </c>
    </row>
    <row r="136" spans="1:18" x14ac:dyDescent="0.2">
      <c r="A136" s="76">
        <v>26949</v>
      </c>
      <c r="B136" s="76">
        <v>4.1855700001178775E-2</v>
      </c>
      <c r="C136" s="76">
        <v>0.1</v>
      </c>
      <c r="D136" s="77">
        <f t="shared" si="20"/>
        <v>2.6949000000000001</v>
      </c>
      <c r="E136" s="77">
        <f t="shared" si="21"/>
        <v>4.1855700001178775E-2</v>
      </c>
      <c r="F136" s="68">
        <f t="shared" si="22"/>
        <v>0.26949000000000001</v>
      </c>
      <c r="G136" s="68">
        <f t="shared" si="23"/>
        <v>4.1855700001178775E-3</v>
      </c>
      <c r="H136" s="68">
        <f t="shared" si="24"/>
        <v>0.72624860099999999</v>
      </c>
      <c r="I136" s="68">
        <f t="shared" si="25"/>
        <v>1.9571673548349</v>
      </c>
      <c r="J136" s="68">
        <f t="shared" si="26"/>
        <v>5.274370304544572</v>
      </c>
      <c r="K136" s="68">
        <f t="shared" si="27"/>
        <v>1.1279692593317668E-2</v>
      </c>
      <c r="L136" s="68">
        <f t="shared" si="28"/>
        <v>3.0397643569731785E-2</v>
      </c>
      <c r="M136" s="68">
        <f t="shared" ca="1" si="29"/>
        <v>4.7310670516250874E-2</v>
      </c>
      <c r="N136" s="68">
        <f t="shared" ca="1" si="30"/>
        <v>2.9756703320305971E-6</v>
      </c>
      <c r="O136" s="84">
        <f t="shared" ca="1" si="31"/>
        <v>30375603.778128795</v>
      </c>
      <c r="P136" s="68">
        <f t="shared" ca="1" si="32"/>
        <v>970865240.34592938</v>
      </c>
      <c r="Q136" s="68">
        <f t="shared" ca="1" si="33"/>
        <v>66228310.35721866</v>
      </c>
      <c r="R136" s="28">
        <f t="shared" ca="1" si="34"/>
        <v>-5.4549705150720995E-3</v>
      </c>
    </row>
    <row r="137" spans="1:18" x14ac:dyDescent="0.2">
      <c r="A137" s="76">
        <v>29375.5</v>
      </c>
      <c r="B137" s="76">
        <v>5.8417150001332629E-2</v>
      </c>
      <c r="C137" s="76">
        <v>1</v>
      </c>
      <c r="D137" s="77">
        <f t="shared" si="20"/>
        <v>2.9375499999999999</v>
      </c>
      <c r="E137" s="77">
        <f t="shared" si="21"/>
        <v>5.8417150001332629E-2</v>
      </c>
      <c r="F137" s="68">
        <f t="shared" si="22"/>
        <v>2.9375499999999999</v>
      </c>
      <c r="G137" s="68">
        <f t="shared" si="23"/>
        <v>5.8417150001332629E-2</v>
      </c>
      <c r="H137" s="68">
        <f t="shared" si="24"/>
        <v>8.6292000024999993</v>
      </c>
      <c r="I137" s="68">
        <f t="shared" si="25"/>
        <v>25.34870646734387</v>
      </c>
      <c r="J137" s="68">
        <f t="shared" si="26"/>
        <v>74.463092683145987</v>
      </c>
      <c r="K137" s="68">
        <f t="shared" si="27"/>
        <v>0.17160329898641466</v>
      </c>
      <c r="L137" s="68">
        <f t="shared" si="28"/>
        <v>0.50409327093754241</v>
      </c>
      <c r="M137" s="68">
        <f t="shared" ca="1" si="29"/>
        <v>5.9786850438254324E-2</v>
      </c>
      <c r="N137" s="68">
        <f t="shared" ca="1" si="30"/>
        <v>1.8760792869034815E-6</v>
      </c>
      <c r="O137" s="84">
        <f t="shared" ca="1" si="31"/>
        <v>2005089941.9623213</v>
      </c>
      <c r="P137" s="68">
        <f t="shared" ca="1" si="32"/>
        <v>56203082941.924438</v>
      </c>
      <c r="Q137" s="68">
        <f t="shared" ca="1" si="33"/>
        <v>3606943656.5193453</v>
      </c>
      <c r="R137" s="28">
        <f t="shared" ca="1" si="34"/>
        <v>-1.3697004369216947E-3</v>
      </c>
    </row>
    <row r="138" spans="1:18" x14ac:dyDescent="0.2">
      <c r="A138" s="76">
        <v>29475</v>
      </c>
      <c r="B138" s="76">
        <v>5.7717499999853317E-2</v>
      </c>
      <c r="C138" s="76">
        <v>1</v>
      </c>
      <c r="D138" s="77">
        <f t="shared" si="20"/>
        <v>2.9474999999999998</v>
      </c>
      <c r="E138" s="77">
        <f t="shared" si="21"/>
        <v>5.7717499999853317E-2</v>
      </c>
      <c r="F138" s="68">
        <f t="shared" si="22"/>
        <v>2.9474999999999998</v>
      </c>
      <c r="G138" s="68">
        <f t="shared" si="23"/>
        <v>5.7717499999853317E-2</v>
      </c>
      <c r="H138" s="68">
        <f t="shared" si="24"/>
        <v>8.6877562499999996</v>
      </c>
      <c r="I138" s="68">
        <f t="shared" si="25"/>
        <v>25.607161546874998</v>
      </c>
      <c r="J138" s="68">
        <f t="shared" si="26"/>
        <v>75.477108659414057</v>
      </c>
      <c r="K138" s="68">
        <f t="shared" si="27"/>
        <v>0.17012233124956763</v>
      </c>
      <c r="L138" s="68">
        <f t="shared" si="28"/>
        <v>0.50143557135810057</v>
      </c>
      <c r="M138" s="68">
        <f t="shared" ca="1" si="29"/>
        <v>6.0330170240107506E-2</v>
      </c>
      <c r="N138" s="68">
        <f t="shared" ca="1" si="30"/>
        <v>6.8260457843098815E-6</v>
      </c>
      <c r="O138" s="84">
        <f t="shared" ca="1" si="31"/>
        <v>1956945102.7471762</v>
      </c>
      <c r="P138" s="68">
        <f t="shared" ca="1" si="32"/>
        <v>54561924780.635147</v>
      </c>
      <c r="Q138" s="68">
        <f t="shared" ca="1" si="33"/>
        <v>3488989588.3545718</v>
      </c>
      <c r="R138" s="28">
        <f t="shared" ca="1" si="34"/>
        <v>-2.612670240254189E-3</v>
      </c>
    </row>
    <row r="139" spans="1:18" x14ac:dyDescent="0.2">
      <c r="A139" s="76">
        <v>29478.5</v>
      </c>
      <c r="B139" s="76">
        <v>6.134504999499768E-2</v>
      </c>
      <c r="C139" s="76">
        <v>1</v>
      </c>
      <c r="D139" s="77">
        <f t="shared" si="20"/>
        <v>2.9478499999999999</v>
      </c>
      <c r="E139" s="77">
        <f t="shared" si="21"/>
        <v>6.134504999499768E-2</v>
      </c>
      <c r="F139" s="68">
        <f t="shared" si="22"/>
        <v>2.9478499999999999</v>
      </c>
      <c r="G139" s="68">
        <f t="shared" si="23"/>
        <v>6.134504999499768E-2</v>
      </c>
      <c r="H139" s="68">
        <f t="shared" si="24"/>
        <v>8.6898196225</v>
      </c>
      <c r="I139" s="68">
        <f t="shared" si="25"/>
        <v>25.616284774186624</v>
      </c>
      <c r="J139" s="68">
        <f t="shared" si="26"/>
        <v>75.512965071586038</v>
      </c>
      <c r="K139" s="68">
        <f t="shared" si="27"/>
        <v>0.1808360056277539</v>
      </c>
      <c r="L139" s="68">
        <f t="shared" si="28"/>
        <v>0.53307741918977436</v>
      </c>
      <c r="M139" s="68">
        <f t="shared" ca="1" si="29"/>
        <v>6.0349327498912843E-2</v>
      </c>
      <c r="N139" s="68">
        <f t="shared" ca="1" si="30"/>
        <v>9.9146328920941903E-7</v>
      </c>
      <c r="O139" s="84">
        <f t="shared" ca="1" si="31"/>
        <v>1955247372.4475942</v>
      </c>
      <c r="P139" s="68">
        <f t="shared" ca="1" si="32"/>
        <v>54504349413.50386</v>
      </c>
      <c r="Q139" s="68">
        <f t="shared" ca="1" si="33"/>
        <v>3484856539.5404224</v>
      </c>
      <c r="R139" s="28">
        <f t="shared" ca="1" si="34"/>
        <v>9.9572249608483737E-4</v>
      </c>
    </row>
    <row r="140" spans="1:18" x14ac:dyDescent="0.2">
      <c r="A140" s="76">
        <v>29480</v>
      </c>
      <c r="B140" s="76">
        <v>5.9763999997812789E-2</v>
      </c>
      <c r="C140" s="76">
        <v>1</v>
      </c>
      <c r="D140" s="77">
        <f t="shared" si="20"/>
        <v>2.948</v>
      </c>
      <c r="E140" s="77">
        <f t="shared" si="21"/>
        <v>5.9763999997812789E-2</v>
      </c>
      <c r="F140" s="68">
        <f t="shared" si="22"/>
        <v>2.948</v>
      </c>
      <c r="G140" s="68">
        <f t="shared" si="23"/>
        <v>5.9763999997812789E-2</v>
      </c>
      <c r="H140" s="68">
        <f t="shared" si="24"/>
        <v>8.6907040000000002</v>
      </c>
      <c r="I140" s="68">
        <f t="shared" si="25"/>
        <v>25.620195391999999</v>
      </c>
      <c r="J140" s="68">
        <f t="shared" si="26"/>
        <v>75.528336015615992</v>
      </c>
      <c r="K140" s="68">
        <f t="shared" si="27"/>
        <v>0.17618427199355211</v>
      </c>
      <c r="L140" s="68">
        <f t="shared" si="28"/>
        <v>0.51939123383699159</v>
      </c>
      <c r="M140" s="68">
        <f t="shared" ca="1" si="29"/>
        <v>6.0357538699433756E-2</v>
      </c>
      <c r="N140" s="68">
        <f t="shared" ca="1" si="30"/>
        <v>3.5228819032190363E-7</v>
      </c>
      <c r="O140" s="84">
        <f t="shared" ca="1" si="31"/>
        <v>1954519690.4955647</v>
      </c>
      <c r="P140" s="68">
        <f t="shared" ca="1" si="32"/>
        <v>54479677550.72451</v>
      </c>
      <c r="Q140" s="68">
        <f t="shared" ca="1" si="33"/>
        <v>3483085574.8392043</v>
      </c>
      <c r="R140" s="28">
        <f t="shared" ca="1" si="34"/>
        <v>-5.9353870162096728E-4</v>
      </c>
    </row>
    <row r="141" spans="1:18" x14ac:dyDescent="0.2">
      <c r="A141" s="76">
        <v>29971</v>
      </c>
      <c r="B141" s="76">
        <v>6.4350300002843142E-2</v>
      </c>
      <c r="C141" s="76">
        <v>1</v>
      </c>
      <c r="D141" s="77">
        <f t="shared" si="20"/>
        <v>2.9971000000000001</v>
      </c>
      <c r="E141" s="77">
        <f t="shared" si="21"/>
        <v>6.4350300002843142E-2</v>
      </c>
      <c r="F141" s="68">
        <f t="shared" si="22"/>
        <v>2.9971000000000001</v>
      </c>
      <c r="G141" s="68">
        <f t="shared" si="23"/>
        <v>6.4350300002843142E-2</v>
      </c>
      <c r="H141" s="68">
        <f t="shared" si="24"/>
        <v>8.982608410000001</v>
      </c>
      <c r="I141" s="68">
        <f t="shared" si="25"/>
        <v>26.921775665611005</v>
      </c>
      <c r="J141" s="68">
        <f t="shared" si="26"/>
        <v>80.687253847402744</v>
      </c>
      <c r="K141" s="68">
        <f t="shared" si="27"/>
        <v>0.19286428413852119</v>
      </c>
      <c r="L141" s="68">
        <f t="shared" si="28"/>
        <v>0.57803354599156187</v>
      </c>
      <c r="M141" s="68">
        <f t="shared" ca="1" si="29"/>
        <v>6.3075863674929372E-2</v>
      </c>
      <c r="N141" s="68">
        <f t="shared" ca="1" si="30"/>
        <v>1.6241879539063327E-6</v>
      </c>
      <c r="O141" s="84">
        <f t="shared" ca="1" si="31"/>
        <v>1714266346.0213702</v>
      </c>
      <c r="P141" s="68">
        <f t="shared" ca="1" si="32"/>
        <v>46524657277.594231</v>
      </c>
      <c r="Q141" s="68">
        <f t="shared" ca="1" si="33"/>
        <v>2915532366.7232919</v>
      </c>
      <c r="R141" s="28">
        <f t="shared" ca="1" si="34"/>
        <v>1.2744363279137694E-3</v>
      </c>
    </row>
    <row r="142" spans="1:18" x14ac:dyDescent="0.2">
      <c r="A142" s="76">
        <v>30070.5</v>
      </c>
      <c r="B142" s="76">
        <v>6.7890649996115826E-2</v>
      </c>
      <c r="C142" s="76">
        <v>1</v>
      </c>
      <c r="D142" s="77">
        <f t="shared" si="20"/>
        <v>3.00705</v>
      </c>
      <c r="E142" s="77">
        <f t="shared" si="21"/>
        <v>6.7890649996115826E-2</v>
      </c>
      <c r="F142" s="68">
        <f t="shared" si="22"/>
        <v>3.00705</v>
      </c>
      <c r="G142" s="68">
        <f t="shared" si="23"/>
        <v>6.7890649996115826E-2</v>
      </c>
      <c r="H142" s="68">
        <f t="shared" si="24"/>
        <v>9.0423497024999993</v>
      </c>
      <c r="I142" s="68">
        <f t="shared" si="25"/>
        <v>27.190797672902622</v>
      </c>
      <c r="J142" s="68">
        <f t="shared" si="26"/>
        <v>81.76408814230183</v>
      </c>
      <c r="K142" s="68">
        <f t="shared" si="27"/>
        <v>0.2041505790708201</v>
      </c>
      <c r="L142" s="68">
        <f t="shared" si="28"/>
        <v>0.6138909987949096</v>
      </c>
      <c r="M142" s="68">
        <f t="shared" ca="1" si="29"/>
        <v>6.3634142650353484E-2</v>
      </c>
      <c r="N142" s="68">
        <f t="shared" ca="1" si="30"/>
        <v>1.8117854784528779E-5</v>
      </c>
      <c r="O142" s="84">
        <f t="shared" ca="1" si="31"/>
        <v>1665265215.5556347</v>
      </c>
      <c r="P142" s="68">
        <f t="shared" ca="1" si="32"/>
        <v>44946284725.287399</v>
      </c>
      <c r="Q142" s="68">
        <f t="shared" ca="1" si="33"/>
        <v>2803797905.3685851</v>
      </c>
      <c r="R142" s="28">
        <f t="shared" ca="1" si="34"/>
        <v>4.256507345762342E-3</v>
      </c>
    </row>
    <row r="143" spans="1:18" x14ac:dyDescent="0.2">
      <c r="A143" s="76">
        <v>30078</v>
      </c>
      <c r="B143" s="76">
        <v>6.6615399999136571E-2</v>
      </c>
      <c r="C143" s="76">
        <v>1</v>
      </c>
      <c r="D143" s="77">
        <f t="shared" si="20"/>
        <v>3.0078</v>
      </c>
      <c r="E143" s="77">
        <f t="shared" si="21"/>
        <v>6.6615399999136571E-2</v>
      </c>
      <c r="F143" s="68">
        <f t="shared" si="22"/>
        <v>3.0078</v>
      </c>
      <c r="G143" s="68">
        <f t="shared" si="23"/>
        <v>6.6615399999136571E-2</v>
      </c>
      <c r="H143" s="68">
        <f t="shared" si="24"/>
        <v>9.0468608400000008</v>
      </c>
      <c r="I143" s="68">
        <f t="shared" si="25"/>
        <v>27.211148034552004</v>
      </c>
      <c r="J143" s="68">
        <f t="shared" si="26"/>
        <v>81.845691058325514</v>
      </c>
      <c r="K143" s="68">
        <f t="shared" si="27"/>
        <v>0.20036580011740299</v>
      </c>
      <c r="L143" s="68">
        <f t="shared" si="28"/>
        <v>0.6026602535931247</v>
      </c>
      <c r="M143" s="68">
        <f t="shared" ca="1" si="29"/>
        <v>6.3676325282108148E-2</v>
      </c>
      <c r="N143" s="68">
        <f t="shared" ca="1" si="30"/>
        <v>8.6381601922757018E-6</v>
      </c>
      <c r="O143" s="84">
        <f t="shared" ca="1" si="31"/>
        <v>1661569996.2796206</v>
      </c>
      <c r="P143" s="68">
        <f t="shared" ca="1" si="32"/>
        <v>44827832542.983749</v>
      </c>
      <c r="Q143" s="68">
        <f t="shared" ca="1" si="33"/>
        <v>2795425088.4070764</v>
      </c>
      <c r="R143" s="28">
        <f t="shared" ca="1" si="34"/>
        <v>2.9390747170284226E-3</v>
      </c>
    </row>
    <row r="144" spans="1:18" x14ac:dyDescent="0.2">
      <c r="A144" s="76">
        <v>31328.5</v>
      </c>
      <c r="B144" s="76">
        <v>7.0150049999938346E-2</v>
      </c>
      <c r="C144" s="76">
        <v>1</v>
      </c>
      <c r="D144" s="77">
        <f t="shared" si="20"/>
        <v>3.1328499999999999</v>
      </c>
      <c r="E144" s="77">
        <f t="shared" si="21"/>
        <v>7.0150049999938346E-2</v>
      </c>
      <c r="F144" s="68">
        <f t="shared" si="22"/>
        <v>3.1328499999999999</v>
      </c>
      <c r="G144" s="68">
        <f t="shared" si="23"/>
        <v>7.0150049999938346E-2</v>
      </c>
      <c r="H144" s="68">
        <f t="shared" si="24"/>
        <v>9.8147491225000003</v>
      </c>
      <c r="I144" s="68">
        <f t="shared" si="25"/>
        <v>30.748136788424127</v>
      </c>
      <c r="J144" s="68">
        <f t="shared" si="26"/>
        <v>96.329300337614526</v>
      </c>
      <c r="K144" s="68">
        <f t="shared" si="27"/>
        <v>0.21976958414230685</v>
      </c>
      <c r="L144" s="68">
        <f t="shared" si="28"/>
        <v>0.68850514168022603</v>
      </c>
      <c r="M144" s="68">
        <f t="shared" ca="1" si="29"/>
        <v>7.0908156810311401E-2</v>
      </c>
      <c r="N144" s="68">
        <f t="shared" ca="1" si="30"/>
        <v>5.7472593593400696E-7</v>
      </c>
      <c r="O144" s="84">
        <f t="shared" ca="1" si="31"/>
        <v>1054731828.9418888</v>
      </c>
      <c r="P144" s="68">
        <f t="shared" ca="1" si="32"/>
        <v>26378969568.255566</v>
      </c>
      <c r="Q144" s="68">
        <f t="shared" ca="1" si="33"/>
        <v>1517476248.8985062</v>
      </c>
      <c r="R144" s="28">
        <f t="shared" ca="1" si="34"/>
        <v>-7.5810681037305483E-4</v>
      </c>
    </row>
    <row r="145" spans="1:18" x14ac:dyDescent="0.2">
      <c r="A145" s="76">
        <v>31768</v>
      </c>
      <c r="B145" s="76">
        <v>7.2602399995957967E-2</v>
      </c>
      <c r="C145" s="76">
        <v>1</v>
      </c>
      <c r="D145" s="77">
        <f t="shared" si="20"/>
        <v>3.1768000000000001</v>
      </c>
      <c r="E145" s="77">
        <f t="shared" si="21"/>
        <v>7.2602399995957967E-2</v>
      </c>
      <c r="F145" s="68">
        <f t="shared" si="22"/>
        <v>3.1768000000000001</v>
      </c>
      <c r="G145" s="68">
        <f t="shared" si="23"/>
        <v>7.2602399995957967E-2</v>
      </c>
      <c r="H145" s="68">
        <f t="shared" si="24"/>
        <v>10.09205824</v>
      </c>
      <c r="I145" s="68">
        <f t="shared" si="25"/>
        <v>32.060450616832</v>
      </c>
      <c r="J145" s="68">
        <f t="shared" si="26"/>
        <v>101.8496395195519</v>
      </c>
      <c r="K145" s="68">
        <f t="shared" si="27"/>
        <v>0.23064330430715926</v>
      </c>
      <c r="L145" s="68">
        <f t="shared" si="28"/>
        <v>0.73270764912298358</v>
      </c>
      <c r="M145" s="68">
        <f t="shared" ca="1" si="29"/>
        <v>7.3543612258229862E-2</v>
      </c>
      <c r="N145" s="68">
        <f t="shared" ca="1" si="30"/>
        <v>8.8588052265097937E-7</v>
      </c>
      <c r="O145" s="84">
        <f t="shared" ca="1" si="31"/>
        <v>853731574.77587402</v>
      </c>
      <c r="P145" s="68">
        <f t="shared" ca="1" si="32"/>
        <v>20681523320.963326</v>
      </c>
      <c r="Q145" s="68">
        <f t="shared" ca="1" si="33"/>
        <v>1137126621.9867148</v>
      </c>
      <c r="R145" s="28">
        <f t="shared" ca="1" si="34"/>
        <v>-9.4121226227189547E-4</v>
      </c>
    </row>
    <row r="146" spans="1:18" x14ac:dyDescent="0.2">
      <c r="A146" s="76">
        <v>32061</v>
      </c>
      <c r="B146" s="76">
        <v>7.8937299993413035E-2</v>
      </c>
      <c r="C146" s="76">
        <v>1</v>
      </c>
      <c r="D146" s="77">
        <f t="shared" si="20"/>
        <v>3.2061000000000002</v>
      </c>
      <c r="E146" s="77">
        <f t="shared" si="21"/>
        <v>7.8937299993413035E-2</v>
      </c>
      <c r="F146" s="68">
        <f t="shared" si="22"/>
        <v>3.2061000000000002</v>
      </c>
      <c r="G146" s="68">
        <f t="shared" si="23"/>
        <v>7.8937299993413035E-2</v>
      </c>
      <c r="H146" s="68">
        <f t="shared" si="24"/>
        <v>10.279077210000001</v>
      </c>
      <c r="I146" s="68">
        <f t="shared" si="25"/>
        <v>32.955749442981002</v>
      </c>
      <c r="J146" s="68">
        <f t="shared" si="26"/>
        <v>105.6594282891414</v>
      </c>
      <c r="K146" s="68">
        <f t="shared" si="27"/>
        <v>0.25308087750888153</v>
      </c>
      <c r="L146" s="68">
        <f t="shared" si="28"/>
        <v>0.81140260138122511</v>
      </c>
      <c r="M146" s="68">
        <f t="shared" ca="1" si="29"/>
        <v>7.5327674989869919E-2</v>
      </c>
      <c r="N146" s="68">
        <f t="shared" ca="1" si="30"/>
        <v>1.3029392666203636E-5</v>
      </c>
      <c r="O146" s="84">
        <f t="shared" ca="1" si="31"/>
        <v>726129105.2059499</v>
      </c>
      <c r="P146" s="68">
        <f t="shared" ca="1" si="32"/>
        <v>17171161913.055996</v>
      </c>
      <c r="Q146" s="68">
        <f t="shared" ca="1" si="33"/>
        <v>908023292.47480285</v>
      </c>
      <c r="R146" s="28">
        <f t="shared" ca="1" si="34"/>
        <v>3.6096250035431154E-3</v>
      </c>
    </row>
    <row r="147" spans="1:18" x14ac:dyDescent="0.2">
      <c r="A147" s="76">
        <v>32088</v>
      </c>
      <c r="B147" s="76">
        <v>7.7678399997239467E-2</v>
      </c>
      <c r="C147" s="76">
        <v>1</v>
      </c>
      <c r="D147" s="77">
        <f t="shared" si="20"/>
        <v>3.2088000000000001</v>
      </c>
      <c r="E147" s="77">
        <f t="shared" si="21"/>
        <v>7.7678399997239467E-2</v>
      </c>
      <c r="F147" s="68">
        <f t="shared" si="22"/>
        <v>3.2088000000000001</v>
      </c>
      <c r="G147" s="68">
        <f t="shared" si="23"/>
        <v>7.7678399997239467E-2</v>
      </c>
      <c r="H147" s="68">
        <f t="shared" si="24"/>
        <v>10.29639744</v>
      </c>
      <c r="I147" s="68">
        <f t="shared" si="25"/>
        <v>33.039080105472003</v>
      </c>
      <c r="J147" s="68">
        <f t="shared" si="26"/>
        <v>106.01580024243857</v>
      </c>
      <c r="K147" s="68">
        <f t="shared" si="27"/>
        <v>0.24925444991114201</v>
      </c>
      <c r="L147" s="68">
        <f t="shared" si="28"/>
        <v>0.79980767887487247</v>
      </c>
      <c r="M147" s="68">
        <f t="shared" ca="1" si="29"/>
        <v>7.549316732779518E-2</v>
      </c>
      <c r="N147" s="68">
        <f t="shared" ca="1" si="30"/>
        <v>4.7752418196066041E-6</v>
      </c>
      <c r="O147" s="84">
        <f t="shared" ca="1" si="31"/>
        <v>714674864.39415133</v>
      </c>
      <c r="P147" s="68">
        <f t="shared" ca="1" si="32"/>
        <v>16860246872.560652</v>
      </c>
      <c r="Q147" s="68">
        <f t="shared" ca="1" si="33"/>
        <v>887969660.13206398</v>
      </c>
      <c r="R147" s="28">
        <f t="shared" ca="1" si="34"/>
        <v>2.185232669444287E-3</v>
      </c>
    </row>
    <row r="148" spans="1:18" x14ac:dyDescent="0.2">
      <c r="A148" s="76">
        <v>33123.5</v>
      </c>
      <c r="B148" s="76">
        <v>8.0393550000735559E-2</v>
      </c>
      <c r="C148" s="76">
        <v>1</v>
      </c>
      <c r="D148" s="77">
        <f t="shared" si="20"/>
        <v>3.3123499999999999</v>
      </c>
      <c r="E148" s="77">
        <f t="shared" si="21"/>
        <v>8.0393550000735559E-2</v>
      </c>
      <c r="F148" s="68">
        <f t="shared" si="22"/>
        <v>3.3123499999999999</v>
      </c>
      <c r="G148" s="68">
        <f t="shared" si="23"/>
        <v>8.0393550000735559E-2</v>
      </c>
      <c r="H148" s="68">
        <f t="shared" si="24"/>
        <v>10.971662522499999</v>
      </c>
      <c r="I148" s="68">
        <f t="shared" si="25"/>
        <v>36.34198635640287</v>
      </c>
      <c r="J148" s="68">
        <f t="shared" si="26"/>
        <v>120.37737850763105</v>
      </c>
      <c r="K148" s="68">
        <f t="shared" si="27"/>
        <v>0.26629157534493642</v>
      </c>
      <c r="L148" s="68">
        <f t="shared" si="28"/>
        <v>0.88205089959380012</v>
      </c>
      <c r="M148" s="68">
        <f t="shared" ca="1" si="29"/>
        <v>8.1978988821778759E-2</v>
      </c>
      <c r="N148" s="68">
        <f t="shared" ca="1" si="30"/>
        <v>2.5136162552708525E-6</v>
      </c>
      <c r="O148" s="84">
        <f t="shared" ca="1" si="31"/>
        <v>325355383.71404272</v>
      </c>
      <c r="P148" s="68">
        <f t="shared" ca="1" si="32"/>
        <v>6765399038.2243156</v>
      </c>
      <c r="Q148" s="68">
        <f t="shared" ca="1" si="33"/>
        <v>270903770.43775862</v>
      </c>
      <c r="R148" s="28">
        <f t="shared" ca="1" si="34"/>
        <v>-1.5854388210432002E-3</v>
      </c>
    </row>
    <row r="149" spans="1:18" x14ac:dyDescent="0.2">
      <c r="A149" s="76">
        <v>33128.5</v>
      </c>
      <c r="B149" s="76">
        <v>8.2190049994096626E-2</v>
      </c>
      <c r="C149" s="76">
        <v>1</v>
      </c>
      <c r="D149" s="77">
        <f t="shared" ref="D149:D212" si="35">A149/A$18</f>
        <v>3.3128500000000001</v>
      </c>
      <c r="E149" s="77">
        <f t="shared" ref="E149:E212" si="36">B149/B$18</f>
        <v>8.2190049994096626E-2</v>
      </c>
      <c r="F149" s="68">
        <f t="shared" ref="F149:F212" si="37">$C149*D149</f>
        <v>3.3128500000000001</v>
      </c>
      <c r="G149" s="68">
        <f t="shared" ref="G149:G212" si="38">$C149*E149</f>
        <v>8.2190049994096626E-2</v>
      </c>
      <c r="H149" s="68">
        <f t="shared" ref="H149:H212" si="39">C149*D149*D149</f>
        <v>10.9749751225</v>
      </c>
      <c r="I149" s="68">
        <f t="shared" ref="I149:I212" si="40">C149*D149*D149*D149</f>
        <v>36.358446334574126</v>
      </c>
      <c r="J149" s="68">
        <f t="shared" ref="J149:J212" si="41">C149*D149*D149*D149*D149</f>
        <v>120.45007893949389</v>
      </c>
      <c r="K149" s="68">
        <f t="shared" ref="K149:K212" si="42">C149*E149*D149</f>
        <v>0.27228330712294302</v>
      </c>
      <c r="L149" s="68">
        <f t="shared" ref="L149:L212" si="43">C149*E149*D149*D149</f>
        <v>0.90203375400224184</v>
      </c>
      <c r="M149" s="68">
        <f t="shared" ref="M149:M212" ca="1" si="44">+E$4+E$5*D149+E$6*D149^2</f>
        <v>8.2010962890577521E-2</v>
      </c>
      <c r="N149" s="68">
        <f t="shared" ref="N149:N212" ca="1" si="45">C149*(M149-E149)^2</f>
        <v>3.2072190646862411E-8</v>
      </c>
      <c r="O149" s="84">
        <f t="shared" ref="O149:O212" ca="1" si="46">(C149*O$1-O$2*F149+O$3*H149)^2</f>
        <v>323755224.7617377</v>
      </c>
      <c r="P149" s="68">
        <f t="shared" ref="P149:P212" ca="1" si="47">(-C149*O$2+O$4*F149-O$5*H149)^2</f>
        <v>6726181288.8324499</v>
      </c>
      <c r="Q149" s="68">
        <f t="shared" ref="Q149:Q212" ca="1" si="48">+(C149*O$3-F149*O$5+H149*O$6)^2</f>
        <v>268708999.93358487</v>
      </c>
      <c r="R149" s="28">
        <f t="shared" ref="R149:R212" ca="1" si="49">+E149-M149</f>
        <v>1.790871035191044E-4</v>
      </c>
    </row>
    <row r="150" spans="1:18" x14ac:dyDescent="0.2">
      <c r="A150" s="76">
        <v>33175</v>
      </c>
      <c r="B150" s="76">
        <v>8.6777500000607688E-2</v>
      </c>
      <c r="C150" s="76">
        <v>1</v>
      </c>
      <c r="D150" s="77">
        <f t="shared" si="35"/>
        <v>3.3174999999999999</v>
      </c>
      <c r="E150" s="77">
        <f t="shared" si="36"/>
        <v>8.6777500000607688E-2</v>
      </c>
      <c r="F150" s="68">
        <f t="shared" si="37"/>
        <v>3.3174999999999999</v>
      </c>
      <c r="G150" s="68">
        <f t="shared" si="38"/>
        <v>8.6777500000607688E-2</v>
      </c>
      <c r="H150" s="68">
        <f t="shared" si="39"/>
        <v>11.005806249999999</v>
      </c>
      <c r="I150" s="68">
        <f t="shared" si="40"/>
        <v>36.511762234374999</v>
      </c>
      <c r="J150" s="68">
        <f t="shared" si="41"/>
        <v>121.12777121253906</v>
      </c>
      <c r="K150" s="68">
        <f t="shared" si="42"/>
        <v>0.28788435625201597</v>
      </c>
      <c r="L150" s="68">
        <f t="shared" si="43"/>
        <v>0.95505635186606297</v>
      </c>
      <c r="M150" s="68">
        <f t="shared" ca="1" si="44"/>
        <v>8.2308624026782184E-2</v>
      </c>
      <c r="N150" s="68">
        <f t="shared" ca="1" si="45"/>
        <v>1.9970852469434842E-5</v>
      </c>
      <c r="O150" s="84">
        <f t="shared" ca="1" si="46"/>
        <v>309023469.94049793</v>
      </c>
      <c r="P150" s="68">
        <f t="shared" ca="1" si="47"/>
        <v>6366260264.6858406</v>
      </c>
      <c r="Q150" s="68">
        <f t="shared" ca="1" si="48"/>
        <v>248690382.54651418</v>
      </c>
      <c r="R150" s="28">
        <f t="shared" ca="1" si="49"/>
        <v>4.4688759738255035E-3</v>
      </c>
    </row>
    <row r="151" spans="1:18" x14ac:dyDescent="0.2">
      <c r="A151" s="76">
        <v>33180</v>
      </c>
      <c r="B151" s="76">
        <v>8.1173999999009538E-2</v>
      </c>
      <c r="C151" s="76">
        <v>1</v>
      </c>
      <c r="D151" s="77">
        <f t="shared" si="35"/>
        <v>3.3180000000000001</v>
      </c>
      <c r="E151" s="77">
        <f t="shared" si="36"/>
        <v>8.1173999999009538E-2</v>
      </c>
      <c r="F151" s="68">
        <f t="shared" si="37"/>
        <v>3.3180000000000001</v>
      </c>
      <c r="G151" s="68">
        <f t="shared" si="38"/>
        <v>8.1173999999009538E-2</v>
      </c>
      <c r="H151" s="68">
        <f t="shared" si="39"/>
        <v>11.009124</v>
      </c>
      <c r="I151" s="68">
        <f t="shared" si="40"/>
        <v>36.528273431999999</v>
      </c>
      <c r="J151" s="68">
        <f t="shared" si="41"/>
        <v>121.200811247376</v>
      </c>
      <c r="K151" s="68">
        <f t="shared" si="42"/>
        <v>0.26933533199671367</v>
      </c>
      <c r="L151" s="68">
        <f t="shared" si="43"/>
        <v>0.89365463156509595</v>
      </c>
      <c r="M151" s="68">
        <f t="shared" ca="1" si="44"/>
        <v>8.2340663105554324E-2</v>
      </c>
      <c r="N151" s="68">
        <f t="shared" ca="1" si="45"/>
        <v>1.3611028041727289E-6</v>
      </c>
      <c r="O151" s="84">
        <f t="shared" ca="1" si="46"/>
        <v>307455630.24453115</v>
      </c>
      <c r="P151" s="68">
        <f t="shared" ca="1" si="47"/>
        <v>6328078032.5567989</v>
      </c>
      <c r="Q151" s="68">
        <f t="shared" ca="1" si="48"/>
        <v>246580253.50323939</v>
      </c>
      <c r="R151" s="28">
        <f t="shared" ca="1" si="49"/>
        <v>-1.1666631065447852E-3</v>
      </c>
    </row>
    <row r="152" spans="1:18" x14ac:dyDescent="0.2">
      <c r="A152" s="76">
        <v>33228</v>
      </c>
      <c r="B152" s="76">
        <v>8.2480399993073661E-2</v>
      </c>
      <c r="C152" s="76">
        <v>1</v>
      </c>
      <c r="D152" s="77">
        <f t="shared" si="35"/>
        <v>3.3228</v>
      </c>
      <c r="E152" s="77">
        <f t="shared" si="36"/>
        <v>8.2480399993073661E-2</v>
      </c>
      <c r="F152" s="68">
        <f t="shared" si="37"/>
        <v>3.3228</v>
      </c>
      <c r="G152" s="68">
        <f t="shared" si="38"/>
        <v>8.2480399993073661E-2</v>
      </c>
      <c r="H152" s="68">
        <f t="shared" si="39"/>
        <v>11.04099984</v>
      </c>
      <c r="I152" s="68">
        <f t="shared" si="40"/>
        <v>36.687034268352001</v>
      </c>
      <c r="J152" s="68">
        <f t="shared" si="41"/>
        <v>121.90367746688003</v>
      </c>
      <c r="K152" s="68">
        <f t="shared" si="42"/>
        <v>0.27406587309698516</v>
      </c>
      <c r="L152" s="68">
        <f t="shared" si="43"/>
        <v>0.91066608312666231</v>
      </c>
      <c r="M152" s="68">
        <f t="shared" ca="1" si="44"/>
        <v>8.2648559398411925E-2</v>
      </c>
      <c r="N152" s="68">
        <f t="shared" ca="1" si="45"/>
        <v>2.8277585603718574E-8</v>
      </c>
      <c r="O152" s="84">
        <f t="shared" ca="1" si="46"/>
        <v>292566721.2837128</v>
      </c>
      <c r="P152" s="68">
        <f t="shared" ca="1" si="47"/>
        <v>5966697308.61514</v>
      </c>
      <c r="Q152" s="68">
        <f t="shared" ca="1" si="48"/>
        <v>226745141.54863295</v>
      </c>
      <c r="R152" s="28">
        <f t="shared" ca="1" si="49"/>
        <v>-1.6815940533826401E-4</v>
      </c>
    </row>
    <row r="153" spans="1:18" x14ac:dyDescent="0.2">
      <c r="A153" s="76">
        <v>33238.5</v>
      </c>
      <c r="B153" s="76">
        <v>8.1513049997738563E-2</v>
      </c>
      <c r="C153" s="76">
        <v>1</v>
      </c>
      <c r="D153" s="77">
        <f t="shared" si="35"/>
        <v>3.3238500000000002</v>
      </c>
      <c r="E153" s="77">
        <f t="shared" si="36"/>
        <v>8.1513049997738563E-2</v>
      </c>
      <c r="F153" s="68">
        <f t="shared" si="37"/>
        <v>3.3238500000000002</v>
      </c>
      <c r="G153" s="68">
        <f t="shared" si="38"/>
        <v>8.1513049997738563E-2</v>
      </c>
      <c r="H153" s="68">
        <f t="shared" si="39"/>
        <v>11.047978822500001</v>
      </c>
      <c r="I153" s="68">
        <f t="shared" si="40"/>
        <v>36.721824409166629</v>
      </c>
      <c r="J153" s="68">
        <f t="shared" si="41"/>
        <v>122.05783606240851</v>
      </c>
      <c r="K153" s="68">
        <f t="shared" si="42"/>
        <v>0.27093715123498335</v>
      </c>
      <c r="L153" s="68">
        <f t="shared" si="43"/>
        <v>0.90055445013239943</v>
      </c>
      <c r="M153" s="68">
        <f t="shared" ca="1" si="44"/>
        <v>8.2715989251068989E-2</v>
      </c>
      <c r="N153" s="68">
        <f t="shared" ca="1" si="45"/>
        <v>1.4470628472031633E-6</v>
      </c>
      <c r="O153" s="84">
        <f t="shared" ca="1" si="46"/>
        <v>289349297.76717591</v>
      </c>
      <c r="P153" s="68">
        <f t="shared" ca="1" si="47"/>
        <v>5888899691.6040392</v>
      </c>
      <c r="Q153" s="68">
        <f t="shared" ca="1" si="48"/>
        <v>222508616.4441517</v>
      </c>
      <c r="R153" s="28">
        <f t="shared" ca="1" si="49"/>
        <v>-1.2029392533304262E-3</v>
      </c>
    </row>
    <row r="154" spans="1:18" x14ac:dyDescent="0.2">
      <c r="A154" s="76">
        <v>33238.5</v>
      </c>
      <c r="B154" s="76">
        <v>8.2303049995971378E-2</v>
      </c>
      <c r="C154" s="76">
        <v>0.5</v>
      </c>
      <c r="D154" s="77">
        <f t="shared" si="35"/>
        <v>3.3238500000000002</v>
      </c>
      <c r="E154" s="77">
        <f t="shared" si="36"/>
        <v>8.2303049995971378E-2</v>
      </c>
      <c r="F154" s="68">
        <f t="shared" si="37"/>
        <v>1.6619250000000001</v>
      </c>
      <c r="G154" s="68">
        <f t="shared" si="38"/>
        <v>4.1151524997985689E-2</v>
      </c>
      <c r="H154" s="68">
        <f t="shared" si="39"/>
        <v>5.5239894112500005</v>
      </c>
      <c r="I154" s="68">
        <f t="shared" si="40"/>
        <v>18.360912204583315</v>
      </c>
      <c r="J154" s="68">
        <f t="shared" si="41"/>
        <v>61.028918031204256</v>
      </c>
      <c r="K154" s="68">
        <f t="shared" si="42"/>
        <v>0.13678149636455475</v>
      </c>
      <c r="L154" s="68">
        <f t="shared" si="43"/>
        <v>0.45464117669132531</v>
      </c>
      <c r="M154" s="68">
        <f t="shared" ca="1" si="44"/>
        <v>8.2715989251068989E-2</v>
      </c>
      <c r="N154" s="68">
        <f t="shared" ca="1" si="45"/>
        <v>8.525941420028482E-8</v>
      </c>
      <c r="O154" s="84">
        <f t="shared" ca="1" si="46"/>
        <v>72337324.441793978</v>
      </c>
      <c r="P154" s="68">
        <f t="shared" ca="1" si="47"/>
        <v>1472224922.9010098</v>
      </c>
      <c r="Q154" s="68">
        <f t="shared" ca="1" si="48"/>
        <v>55627154.111037925</v>
      </c>
      <c r="R154" s="28">
        <f t="shared" ca="1" si="49"/>
        <v>-4.1293925509761076E-4</v>
      </c>
    </row>
    <row r="155" spans="1:18" x14ac:dyDescent="0.2">
      <c r="A155" s="76">
        <v>33288</v>
      </c>
      <c r="B155" s="76">
        <v>7.953839999390766E-2</v>
      </c>
      <c r="C155" s="76">
        <v>1</v>
      </c>
      <c r="D155" s="77">
        <f t="shared" si="35"/>
        <v>3.3288000000000002</v>
      </c>
      <c r="E155" s="77">
        <f t="shared" si="36"/>
        <v>7.953839999390766E-2</v>
      </c>
      <c r="F155" s="68">
        <f t="shared" si="37"/>
        <v>3.3288000000000002</v>
      </c>
      <c r="G155" s="68">
        <f t="shared" si="38"/>
        <v>7.953839999390766E-2</v>
      </c>
      <c r="H155" s="68">
        <f t="shared" si="39"/>
        <v>11.080909440000001</v>
      </c>
      <c r="I155" s="68">
        <f t="shared" si="40"/>
        <v>36.886131343872009</v>
      </c>
      <c r="J155" s="68">
        <f t="shared" si="41"/>
        <v>122.78655401748115</v>
      </c>
      <c r="K155" s="68">
        <f t="shared" si="42"/>
        <v>0.26476742589971985</v>
      </c>
      <c r="L155" s="68">
        <f t="shared" si="43"/>
        <v>0.88135780733498748</v>
      </c>
      <c r="M155" s="68">
        <f t="shared" ca="1" si="44"/>
        <v>8.3034247754051743E-2</v>
      </c>
      <c r="N155" s="68">
        <f t="shared" ca="1" si="45"/>
        <v>1.2220951562104401E-5</v>
      </c>
      <c r="O155" s="84">
        <f t="shared" ca="1" si="46"/>
        <v>274375238.65450323</v>
      </c>
      <c r="P155" s="68">
        <f t="shared" ca="1" si="47"/>
        <v>5528257793.1578951</v>
      </c>
      <c r="Q155" s="68">
        <f t="shared" ca="1" si="48"/>
        <v>203035553.70816725</v>
      </c>
      <c r="R155" s="28">
        <f t="shared" ca="1" si="49"/>
        <v>-3.4958477601440829E-3</v>
      </c>
    </row>
    <row r="156" spans="1:18" x14ac:dyDescent="0.2">
      <c r="A156" s="76">
        <v>33295</v>
      </c>
      <c r="B156" s="76">
        <v>8.0793499997525942E-2</v>
      </c>
      <c r="C156" s="76">
        <v>1</v>
      </c>
      <c r="D156" s="77">
        <f t="shared" si="35"/>
        <v>3.3294999999999999</v>
      </c>
      <c r="E156" s="77">
        <f t="shared" si="36"/>
        <v>8.0793499997525942E-2</v>
      </c>
      <c r="F156" s="68">
        <f t="shared" si="37"/>
        <v>3.3294999999999999</v>
      </c>
      <c r="G156" s="68">
        <f t="shared" si="38"/>
        <v>8.0793499997525942E-2</v>
      </c>
      <c r="H156" s="68">
        <f t="shared" si="39"/>
        <v>11.08557025</v>
      </c>
      <c r="I156" s="68">
        <f t="shared" si="40"/>
        <v>36.909406147375002</v>
      </c>
      <c r="J156" s="68">
        <f t="shared" si="41"/>
        <v>122.88986776768506</v>
      </c>
      <c r="K156" s="68">
        <f t="shared" si="42"/>
        <v>0.2690019582417626</v>
      </c>
      <c r="L156" s="68">
        <f t="shared" si="43"/>
        <v>0.8956420199659485</v>
      </c>
      <c r="M156" s="68">
        <f t="shared" ca="1" si="44"/>
        <v>8.3079303932133697E-2</v>
      </c>
      <c r="N156" s="68">
        <f t="shared" ca="1" si="45"/>
        <v>5.224899627468295E-6</v>
      </c>
      <c r="O156" s="84">
        <f t="shared" ca="1" si="46"/>
        <v>272283723.91964489</v>
      </c>
      <c r="P156" s="68">
        <f t="shared" ca="1" si="47"/>
        <v>5478077057.7735376</v>
      </c>
      <c r="Q156" s="68">
        <f t="shared" ca="1" si="48"/>
        <v>200348582.85630366</v>
      </c>
      <c r="R156" s="28">
        <f t="shared" ca="1" si="49"/>
        <v>-2.2858039346077552E-3</v>
      </c>
    </row>
    <row r="157" spans="1:18" x14ac:dyDescent="0.2">
      <c r="A157" s="76">
        <v>33300</v>
      </c>
      <c r="B157" s="76">
        <v>8.0690000002505258E-2</v>
      </c>
      <c r="C157" s="76">
        <v>1</v>
      </c>
      <c r="D157" s="77">
        <f t="shared" si="35"/>
        <v>3.33</v>
      </c>
      <c r="E157" s="77">
        <f t="shared" si="36"/>
        <v>8.0690000002505258E-2</v>
      </c>
      <c r="F157" s="68">
        <f t="shared" si="37"/>
        <v>3.33</v>
      </c>
      <c r="G157" s="68">
        <f t="shared" si="38"/>
        <v>8.0690000002505258E-2</v>
      </c>
      <c r="H157" s="68">
        <f t="shared" si="39"/>
        <v>11.088900000000001</v>
      </c>
      <c r="I157" s="68">
        <f t="shared" si="40"/>
        <v>36.926037000000001</v>
      </c>
      <c r="J157" s="68">
        <f t="shared" si="41"/>
        <v>122.96370321000001</v>
      </c>
      <c r="K157" s="68">
        <f t="shared" si="42"/>
        <v>0.26869770000834253</v>
      </c>
      <c r="L157" s="68">
        <f t="shared" si="43"/>
        <v>0.89476334102778066</v>
      </c>
      <c r="M157" s="68">
        <f t="shared" ca="1" si="44"/>
        <v>8.3111494490455434E-2</v>
      </c>
      <c r="N157" s="68">
        <f t="shared" ca="1" si="45"/>
        <v>5.8636355551730873E-6</v>
      </c>
      <c r="O157" s="84">
        <f t="shared" ca="1" si="46"/>
        <v>270793764.61038041</v>
      </c>
      <c r="P157" s="68">
        <f t="shared" ca="1" si="47"/>
        <v>5442358554.3029718</v>
      </c>
      <c r="Q157" s="68">
        <f t="shared" ca="1" si="48"/>
        <v>198439497.22116718</v>
      </c>
      <c r="R157" s="28">
        <f t="shared" ca="1" si="49"/>
        <v>-2.4214944879501765E-3</v>
      </c>
    </row>
    <row r="158" spans="1:18" x14ac:dyDescent="0.2">
      <c r="A158" s="76">
        <v>33353</v>
      </c>
      <c r="B158" s="76">
        <v>8.0892899997706991E-2</v>
      </c>
      <c r="C158" s="76">
        <v>1</v>
      </c>
      <c r="D158" s="77">
        <f t="shared" si="35"/>
        <v>3.3353000000000002</v>
      </c>
      <c r="E158" s="77">
        <f t="shared" si="36"/>
        <v>8.0892899997706991E-2</v>
      </c>
      <c r="F158" s="68">
        <f t="shared" si="37"/>
        <v>3.3353000000000002</v>
      </c>
      <c r="G158" s="68">
        <f t="shared" si="38"/>
        <v>8.0892899997706991E-2</v>
      </c>
      <c r="H158" s="68">
        <f t="shared" si="39"/>
        <v>11.124226090000001</v>
      </c>
      <c r="I158" s="68">
        <f t="shared" si="40"/>
        <v>37.102631277977004</v>
      </c>
      <c r="J158" s="68">
        <f t="shared" si="41"/>
        <v>123.7484061014367</v>
      </c>
      <c r="K158" s="68">
        <f t="shared" si="42"/>
        <v>0.26980208936235212</v>
      </c>
      <c r="L158" s="68">
        <f t="shared" si="43"/>
        <v>0.8998709086502531</v>
      </c>
      <c r="M158" s="68">
        <f t="shared" ca="1" si="44"/>
        <v>8.3453102448778627E-2</v>
      </c>
      <c r="N158" s="68">
        <f t="shared" ca="1" si="45"/>
        <v>6.5546365904732126E-6</v>
      </c>
      <c r="O158" s="84">
        <f t="shared" ca="1" si="46"/>
        <v>255205778.17410085</v>
      </c>
      <c r="P158" s="68">
        <f t="shared" ca="1" si="47"/>
        <v>5070173566.2388248</v>
      </c>
      <c r="Q158" s="68">
        <f t="shared" ca="1" si="48"/>
        <v>178727198.22295761</v>
      </c>
      <c r="R158" s="28">
        <f t="shared" ca="1" si="49"/>
        <v>-2.5602024510716359E-3</v>
      </c>
    </row>
    <row r="159" spans="1:18" x14ac:dyDescent="0.2">
      <c r="A159" s="76">
        <v>33356.5</v>
      </c>
      <c r="B159" s="76">
        <v>8.2670449999568518E-2</v>
      </c>
      <c r="C159" s="76">
        <v>1</v>
      </c>
      <c r="D159" s="77">
        <f t="shared" si="35"/>
        <v>3.3356499999999998</v>
      </c>
      <c r="E159" s="77">
        <f t="shared" si="36"/>
        <v>8.2670449999568518E-2</v>
      </c>
      <c r="F159" s="68">
        <f t="shared" si="37"/>
        <v>3.3356499999999998</v>
      </c>
      <c r="G159" s="68">
        <f t="shared" si="38"/>
        <v>8.2670449999568518E-2</v>
      </c>
      <c r="H159" s="68">
        <f t="shared" si="39"/>
        <v>11.126560922499998</v>
      </c>
      <c r="I159" s="68">
        <f t="shared" si="40"/>
        <v>37.114312941137115</v>
      </c>
      <c r="J159" s="68">
        <f t="shared" si="41"/>
        <v>123.80035796210402</v>
      </c>
      <c r="K159" s="68">
        <f t="shared" si="42"/>
        <v>0.2757596865410607</v>
      </c>
      <c r="L159" s="68">
        <f t="shared" si="43"/>
        <v>0.91983779841068902</v>
      </c>
      <c r="M159" s="68">
        <f t="shared" ca="1" si="44"/>
        <v>8.3475686427461726E-2</v>
      </c>
      <c r="N159" s="68">
        <f t="shared" ca="1" si="45"/>
        <v>6.4840570480621332E-7</v>
      </c>
      <c r="O159" s="84">
        <f t="shared" ca="1" si="46"/>
        <v>254189710.6293239</v>
      </c>
      <c r="P159" s="68">
        <f t="shared" ca="1" si="47"/>
        <v>5046011049.460146</v>
      </c>
      <c r="Q159" s="68">
        <f t="shared" ca="1" si="48"/>
        <v>177459303.85498708</v>
      </c>
      <c r="R159" s="28">
        <f t="shared" ca="1" si="49"/>
        <v>-8.0523642789320782E-4</v>
      </c>
    </row>
    <row r="160" spans="1:18" x14ac:dyDescent="0.2">
      <c r="A160" s="76">
        <v>33360</v>
      </c>
      <c r="B160" s="76">
        <v>8.1147999990207609E-2</v>
      </c>
      <c r="C160" s="76">
        <v>1</v>
      </c>
      <c r="D160" s="77">
        <f t="shared" si="35"/>
        <v>3.3359999999999999</v>
      </c>
      <c r="E160" s="77">
        <f t="shared" si="36"/>
        <v>8.1147999990207609E-2</v>
      </c>
      <c r="F160" s="68">
        <f t="shared" si="37"/>
        <v>3.3359999999999999</v>
      </c>
      <c r="G160" s="68">
        <f t="shared" si="38"/>
        <v>8.1147999990207609E-2</v>
      </c>
      <c r="H160" s="68">
        <f t="shared" si="39"/>
        <v>11.128895999999999</v>
      </c>
      <c r="I160" s="68">
        <f t="shared" si="40"/>
        <v>37.125997055999996</v>
      </c>
      <c r="J160" s="68">
        <f t="shared" si="41"/>
        <v>123.85232617881599</v>
      </c>
      <c r="K160" s="68">
        <f t="shared" si="42"/>
        <v>0.27070972796733256</v>
      </c>
      <c r="L160" s="68">
        <f t="shared" si="43"/>
        <v>0.90308765249902134</v>
      </c>
      <c r="M160" s="68">
        <f t="shared" ca="1" si="44"/>
        <v>8.3498273498852332E-2</v>
      </c>
      <c r="N160" s="68">
        <f t="shared" ca="1" si="45"/>
        <v>5.5237855654371795E-6</v>
      </c>
      <c r="O160" s="84">
        <f t="shared" ca="1" si="46"/>
        <v>253175306.74993816</v>
      </c>
      <c r="P160" s="68">
        <f t="shared" ca="1" si="47"/>
        <v>5021900284.6516132</v>
      </c>
      <c r="Q160" s="68">
        <f t="shared" ca="1" si="48"/>
        <v>176195623.05377617</v>
      </c>
      <c r="R160" s="28">
        <f t="shared" ca="1" si="49"/>
        <v>-2.3502735086447235E-3</v>
      </c>
    </row>
    <row r="161" spans="1:18" x14ac:dyDescent="0.2">
      <c r="A161" s="76">
        <v>33370.5</v>
      </c>
      <c r="B161" s="76">
        <v>8.4780649995082058E-2</v>
      </c>
      <c r="C161" s="76">
        <v>1</v>
      </c>
      <c r="D161" s="77">
        <f t="shared" si="35"/>
        <v>3.3370500000000001</v>
      </c>
      <c r="E161" s="77">
        <f t="shared" si="36"/>
        <v>8.4780649995082058E-2</v>
      </c>
      <c r="F161" s="68">
        <f t="shared" si="37"/>
        <v>3.3370500000000001</v>
      </c>
      <c r="G161" s="68">
        <f t="shared" si="38"/>
        <v>8.4780649995082058E-2</v>
      </c>
      <c r="H161" s="68">
        <f t="shared" si="39"/>
        <v>11.135902702500001</v>
      </c>
      <c r="I161" s="68">
        <f t="shared" si="40"/>
        <v>37.161064113377627</v>
      </c>
      <c r="J161" s="68">
        <f t="shared" si="41"/>
        <v>124.00832899954682</v>
      </c>
      <c r="K161" s="68">
        <f t="shared" si="42"/>
        <v>0.28291726806608858</v>
      </c>
      <c r="L161" s="68">
        <f t="shared" si="43"/>
        <v>0.94410906939994088</v>
      </c>
      <c r="M161" s="68">
        <f t="shared" ca="1" si="44"/>
        <v>8.3566053269268969E-2</v>
      </c>
      <c r="N161" s="68">
        <f t="shared" ca="1" si="45"/>
        <v>1.4752452063558749E-6</v>
      </c>
      <c r="O161" s="84">
        <f t="shared" ca="1" si="46"/>
        <v>250142098.90526423</v>
      </c>
      <c r="P161" s="68">
        <f t="shared" ca="1" si="47"/>
        <v>4949878930.8287354</v>
      </c>
      <c r="Q161" s="68">
        <f t="shared" ca="1" si="48"/>
        <v>172429894.23773322</v>
      </c>
      <c r="R161" s="28">
        <f t="shared" ca="1" si="49"/>
        <v>1.2145967258130885E-3</v>
      </c>
    </row>
    <row r="162" spans="1:18" x14ac:dyDescent="0.2">
      <c r="A162" s="76">
        <v>33780.5</v>
      </c>
      <c r="B162" s="76">
        <v>8.5193650003930088E-2</v>
      </c>
      <c r="C162" s="76">
        <v>1</v>
      </c>
      <c r="D162" s="77">
        <f t="shared" si="35"/>
        <v>3.37805</v>
      </c>
      <c r="E162" s="77">
        <f t="shared" si="36"/>
        <v>8.5193650003930088E-2</v>
      </c>
      <c r="F162" s="68">
        <f t="shared" si="37"/>
        <v>3.37805</v>
      </c>
      <c r="G162" s="68">
        <f t="shared" si="38"/>
        <v>8.5193650003930088E-2</v>
      </c>
      <c r="H162" s="68">
        <f t="shared" si="39"/>
        <v>11.4112218025</v>
      </c>
      <c r="I162" s="68">
        <f t="shared" si="40"/>
        <v>38.547677809935124</v>
      </c>
      <c r="J162" s="68">
        <f t="shared" si="41"/>
        <v>130.21598302585136</v>
      </c>
      <c r="K162" s="68">
        <f t="shared" si="42"/>
        <v>0.28778840939577605</v>
      </c>
      <c r="L162" s="68">
        <f t="shared" si="43"/>
        <v>0.97216363635940128</v>
      </c>
      <c r="M162" s="68">
        <f t="shared" ca="1" si="44"/>
        <v>8.6234455116755648E-2</v>
      </c>
      <c r="N162" s="68">
        <f t="shared" ca="1" si="45"/>
        <v>1.0832752828838272E-6</v>
      </c>
      <c r="O162" s="84">
        <f t="shared" ca="1" si="46"/>
        <v>144061505.92703229</v>
      </c>
      <c r="P162" s="68">
        <f t="shared" ca="1" si="47"/>
        <v>2514571128.5848551</v>
      </c>
      <c r="Q162" s="68">
        <f t="shared" ca="1" si="48"/>
        <v>55996766.674141698</v>
      </c>
      <c r="R162" s="28">
        <f t="shared" ca="1" si="49"/>
        <v>-1.0408051128255602E-3</v>
      </c>
    </row>
    <row r="163" spans="1:18" x14ac:dyDescent="0.2">
      <c r="A163" s="76">
        <v>33815</v>
      </c>
      <c r="B163" s="76">
        <v>8.5129499995673541E-2</v>
      </c>
      <c r="C163" s="76">
        <v>1</v>
      </c>
      <c r="D163" s="77">
        <f t="shared" si="35"/>
        <v>3.3815</v>
      </c>
      <c r="E163" s="77">
        <f t="shared" si="36"/>
        <v>8.5129499995673541E-2</v>
      </c>
      <c r="F163" s="68">
        <f t="shared" si="37"/>
        <v>3.3815</v>
      </c>
      <c r="G163" s="68">
        <f t="shared" si="38"/>
        <v>8.5129499995673541E-2</v>
      </c>
      <c r="H163" s="68">
        <f t="shared" si="39"/>
        <v>11.43454225</v>
      </c>
      <c r="I163" s="68">
        <f t="shared" si="40"/>
        <v>38.665904618375002</v>
      </c>
      <c r="J163" s="68">
        <f t="shared" si="41"/>
        <v>130.74875646703507</v>
      </c>
      <c r="K163" s="68">
        <f t="shared" si="42"/>
        <v>0.28786540423537005</v>
      </c>
      <c r="L163" s="68">
        <f t="shared" si="43"/>
        <v>0.97341686442190378</v>
      </c>
      <c r="M163" s="68">
        <f t="shared" ca="1" si="44"/>
        <v>8.6460927183744984E-2</v>
      </c>
      <c r="N163" s="68">
        <f t="shared" ca="1" si="45"/>
        <v>1.7726983571358309E-6</v>
      </c>
      <c r="O163" s="84">
        <f t="shared" ca="1" si="46"/>
        <v>136295001.00729078</v>
      </c>
      <c r="P163" s="68">
        <f t="shared" ca="1" si="47"/>
        <v>2344359837.8731709</v>
      </c>
      <c r="Q163" s="68">
        <f t="shared" ca="1" si="48"/>
        <v>49010654.547250569</v>
      </c>
      <c r="R163" s="28">
        <f t="shared" ca="1" si="49"/>
        <v>-1.3314271880714434E-3</v>
      </c>
    </row>
    <row r="164" spans="1:18" x14ac:dyDescent="0.2">
      <c r="A164" s="76">
        <v>33818.5</v>
      </c>
      <c r="B164" s="76">
        <v>8.6117049999302253E-2</v>
      </c>
      <c r="C164" s="76">
        <v>0.5</v>
      </c>
      <c r="D164" s="77">
        <f t="shared" si="35"/>
        <v>3.38185</v>
      </c>
      <c r="E164" s="77">
        <f t="shared" si="36"/>
        <v>8.6117049999302253E-2</v>
      </c>
      <c r="F164" s="68">
        <f t="shared" si="37"/>
        <v>1.690925</v>
      </c>
      <c r="G164" s="68">
        <f t="shared" si="38"/>
        <v>4.3058524999651127E-2</v>
      </c>
      <c r="H164" s="68">
        <f t="shared" si="39"/>
        <v>5.7184547112499997</v>
      </c>
      <c r="I164" s="68">
        <f t="shared" si="40"/>
        <v>19.338956065240811</v>
      </c>
      <c r="J164" s="68">
        <f t="shared" si="41"/>
        <v>65.401448569234645</v>
      </c>
      <c r="K164" s="68">
        <f t="shared" si="42"/>
        <v>0.14561747277007017</v>
      </c>
      <c r="L164" s="68">
        <f t="shared" si="43"/>
        <v>0.49245645028746182</v>
      </c>
      <c r="M164" s="68">
        <f t="shared" ca="1" si="44"/>
        <v>8.6483919399814257E-2</v>
      </c>
      <c r="N164" s="68">
        <f t="shared" ca="1" si="45"/>
        <v>6.729657851601872E-8</v>
      </c>
      <c r="O164" s="84">
        <f t="shared" ca="1" si="46"/>
        <v>33879418.921339124</v>
      </c>
      <c r="P164" s="68">
        <f t="shared" ca="1" si="47"/>
        <v>581850808.83515608</v>
      </c>
      <c r="Q164" s="68">
        <f t="shared" ca="1" si="48"/>
        <v>12081765.765554182</v>
      </c>
      <c r="R164" s="28">
        <f t="shared" ca="1" si="49"/>
        <v>-3.6686940051200434E-4</v>
      </c>
    </row>
    <row r="165" spans="1:18" x14ac:dyDescent="0.2">
      <c r="A165" s="76">
        <v>33827</v>
      </c>
      <c r="B165" s="76">
        <v>8.4281099996587727E-2</v>
      </c>
      <c r="C165" s="76">
        <v>1</v>
      </c>
      <c r="D165" s="77">
        <f t="shared" si="35"/>
        <v>3.3826999999999998</v>
      </c>
      <c r="E165" s="77">
        <f t="shared" si="36"/>
        <v>8.4281099996587727E-2</v>
      </c>
      <c r="F165" s="68">
        <f t="shared" si="37"/>
        <v>3.3826999999999998</v>
      </c>
      <c r="G165" s="68">
        <f t="shared" si="38"/>
        <v>8.4281099996587727E-2</v>
      </c>
      <c r="H165" s="68">
        <f t="shared" si="39"/>
        <v>11.442659289999998</v>
      </c>
      <c r="I165" s="68">
        <f t="shared" si="40"/>
        <v>38.70708358028299</v>
      </c>
      <c r="J165" s="68">
        <f t="shared" si="41"/>
        <v>130.93445162702326</v>
      </c>
      <c r="K165" s="68">
        <f t="shared" si="42"/>
        <v>0.28509767695845728</v>
      </c>
      <c r="L165" s="68">
        <f t="shared" si="43"/>
        <v>0.96439991184737339</v>
      </c>
      <c r="M165" s="68">
        <f t="shared" ca="1" si="44"/>
        <v>8.6539770514601377E-2</v>
      </c>
      <c r="N165" s="68">
        <f t="shared" ca="1" si="45"/>
        <v>5.1015925089440503E-6</v>
      </c>
      <c r="O165" s="84">
        <f t="shared" ca="1" si="46"/>
        <v>133638042.39735417</v>
      </c>
      <c r="P165" s="68">
        <f t="shared" ca="1" si="47"/>
        <v>2286462402.6301775</v>
      </c>
      <c r="Q165" s="68">
        <f t="shared" ca="1" si="48"/>
        <v>46686257.243860386</v>
      </c>
      <c r="R165" s="28">
        <f t="shared" ca="1" si="49"/>
        <v>-2.2586705180136502E-3</v>
      </c>
    </row>
    <row r="166" spans="1:18" x14ac:dyDescent="0.2">
      <c r="A166" s="76">
        <v>33835.5</v>
      </c>
      <c r="B166" s="76">
        <v>8.4955149999586865E-2</v>
      </c>
      <c r="C166" s="76">
        <v>1</v>
      </c>
      <c r="D166" s="77">
        <f t="shared" si="35"/>
        <v>3.3835500000000001</v>
      </c>
      <c r="E166" s="77">
        <f t="shared" si="36"/>
        <v>8.4955149999586865E-2</v>
      </c>
      <c r="F166" s="68">
        <f t="shared" si="37"/>
        <v>3.3835500000000001</v>
      </c>
      <c r="G166" s="68">
        <f t="shared" si="38"/>
        <v>8.4955149999586865E-2</v>
      </c>
      <c r="H166" s="68">
        <f t="shared" si="39"/>
        <v>11.448410602500001</v>
      </c>
      <c r="I166" s="68">
        <f t="shared" si="40"/>
        <v>38.736269694088882</v>
      </c>
      <c r="J166" s="68">
        <f t="shared" si="41"/>
        <v>131.06610532343444</v>
      </c>
      <c r="K166" s="68">
        <f t="shared" si="42"/>
        <v>0.28744999778110214</v>
      </c>
      <c r="L166" s="68">
        <f t="shared" si="43"/>
        <v>0.97260143999224813</v>
      </c>
      <c r="M166" s="68">
        <f t="shared" ca="1" si="44"/>
        <v>8.6595639870050978E-2</v>
      </c>
      <c r="N166" s="68">
        <f t="shared" ca="1" si="45"/>
        <v>2.6912070150953606E-6</v>
      </c>
      <c r="O166" s="84">
        <f t="shared" ca="1" si="46"/>
        <v>131769990.84317616</v>
      </c>
      <c r="P166" s="68">
        <f t="shared" ca="1" si="47"/>
        <v>2245861354.1411095</v>
      </c>
      <c r="Q166" s="68">
        <f t="shared" ca="1" si="48"/>
        <v>45072894.975231759</v>
      </c>
      <c r="R166" s="28">
        <f t="shared" ca="1" si="49"/>
        <v>-1.6404898704641124E-3</v>
      </c>
    </row>
    <row r="167" spans="1:18" x14ac:dyDescent="0.2">
      <c r="A167" s="76">
        <v>33851</v>
      </c>
      <c r="B167" s="76">
        <v>8.6184299994783942E-2</v>
      </c>
      <c r="C167" s="76">
        <v>1</v>
      </c>
      <c r="D167" s="77">
        <f t="shared" si="35"/>
        <v>3.3851</v>
      </c>
      <c r="E167" s="77">
        <f t="shared" si="36"/>
        <v>8.6184299994783942E-2</v>
      </c>
      <c r="F167" s="68">
        <f t="shared" si="37"/>
        <v>3.3851</v>
      </c>
      <c r="G167" s="68">
        <f t="shared" si="38"/>
        <v>8.6184299994783942E-2</v>
      </c>
      <c r="H167" s="68">
        <f t="shared" si="39"/>
        <v>11.458902009999999</v>
      </c>
      <c r="I167" s="68">
        <f t="shared" si="40"/>
        <v>38.789529194050999</v>
      </c>
      <c r="J167" s="68">
        <f t="shared" si="41"/>
        <v>131.30643527478205</v>
      </c>
      <c r="K167" s="68">
        <f t="shared" si="42"/>
        <v>0.29174247391234315</v>
      </c>
      <c r="L167" s="68">
        <f t="shared" si="43"/>
        <v>0.98757744844067274</v>
      </c>
      <c r="M167" s="68">
        <f t="shared" ca="1" si="44"/>
        <v>8.6697566241589946E-2</v>
      </c>
      <c r="N167" s="68">
        <f t="shared" ca="1" si="45"/>
        <v>2.6344224011032234E-7</v>
      </c>
      <c r="O167" s="84">
        <f t="shared" ca="1" si="46"/>
        <v>128393467.26110265</v>
      </c>
      <c r="P167" s="68">
        <f t="shared" ca="1" si="47"/>
        <v>2172700969.2339072</v>
      </c>
      <c r="Q167" s="68">
        <f t="shared" ca="1" si="48"/>
        <v>42201688.075008929</v>
      </c>
      <c r="R167" s="28">
        <f t="shared" ca="1" si="49"/>
        <v>-5.1326624680600452E-4</v>
      </c>
    </row>
    <row r="168" spans="1:18" x14ac:dyDescent="0.2">
      <c r="A168" s="76">
        <v>33938.5</v>
      </c>
      <c r="B168" s="76">
        <v>8.8123050001740921E-2</v>
      </c>
      <c r="C168" s="76">
        <v>1</v>
      </c>
      <c r="D168" s="77">
        <f t="shared" si="35"/>
        <v>3.39385</v>
      </c>
      <c r="E168" s="77">
        <f t="shared" si="36"/>
        <v>8.8123050001740921E-2</v>
      </c>
      <c r="F168" s="68">
        <f t="shared" si="37"/>
        <v>3.39385</v>
      </c>
      <c r="G168" s="68">
        <f t="shared" si="38"/>
        <v>8.8123050001740921E-2</v>
      </c>
      <c r="H168" s="68">
        <f t="shared" si="39"/>
        <v>11.5182178225</v>
      </c>
      <c r="I168" s="68">
        <f t="shared" si="40"/>
        <v>39.091103556891625</v>
      </c>
      <c r="J168" s="68">
        <f t="shared" si="41"/>
        <v>132.66934180655664</v>
      </c>
      <c r="K168" s="68">
        <f t="shared" si="42"/>
        <v>0.29907641324840845</v>
      </c>
      <c r="L168" s="68">
        <f t="shared" si="43"/>
        <v>1.015020485103111</v>
      </c>
      <c r="M168" s="68">
        <f t="shared" ca="1" si="44"/>
        <v>8.7274094723198858E-2</v>
      </c>
      <c r="N168" s="68">
        <f t="shared" ca="1" si="45"/>
        <v>7.2072506496443151E-7</v>
      </c>
      <c r="O168" s="84">
        <f t="shared" ca="1" si="46"/>
        <v>110066359.52812473</v>
      </c>
      <c r="P168" s="68">
        <f t="shared" ca="1" si="47"/>
        <v>1781115126.1980894</v>
      </c>
      <c r="Q168" s="68">
        <f t="shared" ca="1" si="48"/>
        <v>27721707.797433622</v>
      </c>
      <c r="R168" s="28">
        <f t="shared" ca="1" si="49"/>
        <v>8.4895527854206287E-4</v>
      </c>
    </row>
    <row r="169" spans="1:18" x14ac:dyDescent="0.2">
      <c r="A169" s="76">
        <v>33960.5</v>
      </c>
      <c r="B169" s="76">
        <v>8.7427649996243417E-2</v>
      </c>
      <c r="C169" s="76">
        <v>0.5</v>
      </c>
      <c r="D169" s="77">
        <f t="shared" si="35"/>
        <v>3.3960499999999998</v>
      </c>
      <c r="E169" s="77">
        <f t="shared" si="36"/>
        <v>8.7427649996243417E-2</v>
      </c>
      <c r="F169" s="68">
        <f t="shared" si="37"/>
        <v>1.6980249999999999</v>
      </c>
      <c r="G169" s="68">
        <f t="shared" si="38"/>
        <v>4.3713824998121709E-2</v>
      </c>
      <c r="H169" s="68">
        <f t="shared" si="39"/>
        <v>5.7665778012499995</v>
      </c>
      <c r="I169" s="68">
        <f t="shared" si="40"/>
        <v>19.583586541935059</v>
      </c>
      <c r="J169" s="68">
        <f t="shared" si="41"/>
        <v>66.506839075738554</v>
      </c>
      <c r="K169" s="68">
        <f t="shared" si="42"/>
        <v>0.14845433538487121</v>
      </c>
      <c r="L169" s="68">
        <f t="shared" si="43"/>
        <v>0.50415834568379181</v>
      </c>
      <c r="M169" s="68">
        <f t="shared" ca="1" si="44"/>
        <v>8.7419354550913458E-2</v>
      </c>
      <c r="N169" s="68">
        <f t="shared" ca="1" si="45"/>
        <v>3.4407206611168053E-11</v>
      </c>
      <c r="O169" s="84">
        <f t="shared" ca="1" si="46"/>
        <v>26414316.1180363</v>
      </c>
      <c r="P169" s="68">
        <f t="shared" ca="1" si="47"/>
        <v>422108959.67961967</v>
      </c>
      <c r="Q169" s="68">
        <f t="shared" ca="1" si="48"/>
        <v>6136734.3782462599</v>
      </c>
      <c r="R169" s="28">
        <f t="shared" ca="1" si="49"/>
        <v>8.2954453299588504E-6</v>
      </c>
    </row>
    <row r="170" spans="1:18" x14ac:dyDescent="0.2">
      <c r="A170" s="76">
        <v>34294</v>
      </c>
      <c r="B170" s="76">
        <v>9.1714199996204115E-2</v>
      </c>
      <c r="C170" s="76">
        <v>1</v>
      </c>
      <c r="D170" s="77">
        <f t="shared" si="35"/>
        <v>3.4293999999999998</v>
      </c>
      <c r="E170" s="77">
        <f t="shared" si="36"/>
        <v>9.1714199996204115E-2</v>
      </c>
      <c r="F170" s="68">
        <f t="shared" si="37"/>
        <v>3.4293999999999998</v>
      </c>
      <c r="G170" s="68">
        <f t="shared" si="38"/>
        <v>9.1714199996204115E-2</v>
      </c>
      <c r="H170" s="68">
        <f t="shared" si="39"/>
        <v>11.760784359999999</v>
      </c>
      <c r="I170" s="68">
        <f t="shared" si="40"/>
        <v>40.332433884183992</v>
      </c>
      <c r="J170" s="68">
        <f t="shared" si="41"/>
        <v>138.31604876242056</v>
      </c>
      <c r="K170" s="68">
        <f t="shared" si="42"/>
        <v>0.31452467746698237</v>
      </c>
      <c r="L170" s="68">
        <f t="shared" si="43"/>
        <v>1.0786309289052693</v>
      </c>
      <c r="M170" s="68">
        <f t="shared" ca="1" si="44"/>
        <v>8.9636327569503682E-2</v>
      </c>
      <c r="N170" s="68">
        <f t="shared" ca="1" si="45"/>
        <v>4.3175538216419477E-6</v>
      </c>
      <c r="O170" s="84">
        <f t="shared" ca="1" si="46"/>
        <v>49081240.349099658</v>
      </c>
      <c r="P170" s="68">
        <f t="shared" ca="1" si="47"/>
        <v>576954537.92739487</v>
      </c>
      <c r="Q170" s="68">
        <f t="shared" ca="1" si="48"/>
        <v>36337.253170944532</v>
      </c>
      <c r="R170" s="28">
        <f t="shared" ca="1" si="49"/>
        <v>2.0778724267004334E-3</v>
      </c>
    </row>
    <row r="171" spans="1:18" x14ac:dyDescent="0.2">
      <c r="A171" s="76">
        <v>34398.5</v>
      </c>
      <c r="B171" s="76">
        <v>9.4051050000416581E-2</v>
      </c>
      <c r="C171" s="76">
        <v>1</v>
      </c>
      <c r="D171" s="77">
        <f t="shared" si="35"/>
        <v>3.4398499999999999</v>
      </c>
      <c r="E171" s="77">
        <f t="shared" si="36"/>
        <v>9.4051050000416581E-2</v>
      </c>
      <c r="F171" s="68">
        <f t="shared" si="37"/>
        <v>3.4398499999999999</v>
      </c>
      <c r="G171" s="68">
        <f t="shared" si="38"/>
        <v>9.4051050000416581E-2</v>
      </c>
      <c r="H171" s="68">
        <f t="shared" si="39"/>
        <v>11.832568022499999</v>
      </c>
      <c r="I171" s="68">
        <f t="shared" si="40"/>
        <v>40.702259112196622</v>
      </c>
      <c r="J171" s="68">
        <f t="shared" si="41"/>
        <v>140.00966600708955</v>
      </c>
      <c r="K171" s="68">
        <f t="shared" si="42"/>
        <v>0.32352150434393295</v>
      </c>
      <c r="L171" s="68">
        <f t="shared" si="43"/>
        <v>1.1128654467174777</v>
      </c>
      <c r="M171" s="68">
        <f t="shared" ca="1" si="44"/>
        <v>9.0336779082699964E-2</v>
      </c>
      <c r="N171" s="68">
        <f t="shared" ca="1" si="45"/>
        <v>1.3795808450195438E-5</v>
      </c>
      <c r="O171" s="84">
        <f t="shared" ca="1" si="46"/>
        <v>35508029.108760908</v>
      </c>
      <c r="P171" s="68">
        <f t="shared" ca="1" si="47"/>
        <v>345674443.49348849</v>
      </c>
      <c r="Q171" s="68">
        <f t="shared" ca="1" si="48"/>
        <v>1750834.6520697733</v>
      </c>
      <c r="R171" s="28">
        <f t="shared" ca="1" si="49"/>
        <v>3.7142709177166167E-3</v>
      </c>
    </row>
    <row r="172" spans="1:18" x14ac:dyDescent="0.2">
      <c r="A172" s="76">
        <v>34398.5</v>
      </c>
      <c r="B172" s="76">
        <v>9.5731049994355999E-2</v>
      </c>
      <c r="C172" s="76">
        <v>1</v>
      </c>
      <c r="D172" s="77">
        <f t="shared" si="35"/>
        <v>3.4398499999999999</v>
      </c>
      <c r="E172" s="77">
        <f t="shared" si="36"/>
        <v>9.5731049994355999E-2</v>
      </c>
      <c r="F172" s="68">
        <f t="shared" si="37"/>
        <v>3.4398499999999999</v>
      </c>
      <c r="G172" s="68">
        <f t="shared" si="38"/>
        <v>9.5731049994355999E-2</v>
      </c>
      <c r="H172" s="68">
        <f t="shared" si="39"/>
        <v>11.832568022499999</v>
      </c>
      <c r="I172" s="68">
        <f t="shared" si="40"/>
        <v>40.702259112196622</v>
      </c>
      <c r="J172" s="68">
        <f t="shared" si="41"/>
        <v>140.00966600708955</v>
      </c>
      <c r="K172" s="68">
        <f t="shared" si="42"/>
        <v>0.32930045232308547</v>
      </c>
      <c r="L172" s="68">
        <f t="shared" si="43"/>
        <v>1.1327441609235656</v>
      </c>
      <c r="M172" s="68">
        <f t="shared" ca="1" si="44"/>
        <v>9.0336779082699964E-2</v>
      </c>
      <c r="N172" s="68">
        <f t="shared" ca="1" si="45"/>
        <v>2.9098158668338432E-5</v>
      </c>
      <c r="O172" s="84">
        <f t="shared" ca="1" si="46"/>
        <v>35508029.108760908</v>
      </c>
      <c r="P172" s="68">
        <f t="shared" ca="1" si="47"/>
        <v>345674443.49348849</v>
      </c>
      <c r="Q172" s="68">
        <f t="shared" ca="1" si="48"/>
        <v>1750834.6520697733</v>
      </c>
      <c r="R172" s="28">
        <f t="shared" ca="1" si="49"/>
        <v>5.394270911656035E-3</v>
      </c>
    </row>
    <row r="173" spans="1:18" x14ac:dyDescent="0.2">
      <c r="A173" s="76">
        <v>34398.5</v>
      </c>
      <c r="B173" s="76">
        <v>9.6741049994307104E-2</v>
      </c>
      <c r="C173" s="76">
        <v>1</v>
      </c>
      <c r="D173" s="77">
        <f t="shared" si="35"/>
        <v>3.4398499999999999</v>
      </c>
      <c r="E173" s="77">
        <f t="shared" si="36"/>
        <v>9.6741049994307104E-2</v>
      </c>
      <c r="F173" s="68">
        <f t="shared" si="37"/>
        <v>3.4398499999999999</v>
      </c>
      <c r="G173" s="68">
        <f t="shared" si="38"/>
        <v>9.6741049994307104E-2</v>
      </c>
      <c r="H173" s="68">
        <f t="shared" si="39"/>
        <v>11.832568022499999</v>
      </c>
      <c r="I173" s="68">
        <f t="shared" si="40"/>
        <v>40.702259112196622</v>
      </c>
      <c r="J173" s="68">
        <f t="shared" si="41"/>
        <v>140.00966600708955</v>
      </c>
      <c r="K173" s="68">
        <f t="shared" si="42"/>
        <v>0.33277470082291727</v>
      </c>
      <c r="L173" s="68">
        <f t="shared" si="43"/>
        <v>1.144695054625712</v>
      </c>
      <c r="M173" s="68">
        <f t="shared" ca="1" si="44"/>
        <v>9.0336779082699964E-2</v>
      </c>
      <c r="N173" s="68">
        <f t="shared" ca="1" si="45"/>
        <v>4.1014685909257354E-5</v>
      </c>
      <c r="O173" s="84">
        <f t="shared" ca="1" si="46"/>
        <v>35508029.108760908</v>
      </c>
      <c r="P173" s="68">
        <f t="shared" ca="1" si="47"/>
        <v>345674443.49348849</v>
      </c>
      <c r="Q173" s="68">
        <f t="shared" ca="1" si="48"/>
        <v>1750834.6520697733</v>
      </c>
      <c r="R173" s="28">
        <f t="shared" ca="1" si="49"/>
        <v>6.4042709116071406E-3</v>
      </c>
    </row>
    <row r="174" spans="1:18" x14ac:dyDescent="0.2">
      <c r="A174" s="76">
        <v>34595.5</v>
      </c>
      <c r="B174" s="76">
        <v>9.8913150002772454E-2</v>
      </c>
      <c r="C174" s="76">
        <v>1</v>
      </c>
      <c r="D174" s="77">
        <f t="shared" si="35"/>
        <v>3.4595500000000001</v>
      </c>
      <c r="E174" s="77">
        <f t="shared" si="36"/>
        <v>9.8913150002772454E-2</v>
      </c>
      <c r="F174" s="68">
        <f t="shared" si="37"/>
        <v>3.4595500000000001</v>
      </c>
      <c r="G174" s="68">
        <f t="shared" si="38"/>
        <v>9.8913150002772454E-2</v>
      </c>
      <c r="H174" s="68">
        <f t="shared" si="39"/>
        <v>11.968486202500001</v>
      </c>
      <c r="I174" s="68">
        <f t="shared" si="40"/>
        <v>41.405576441858884</v>
      </c>
      <c r="J174" s="68">
        <f t="shared" si="41"/>
        <v>143.24466197943292</v>
      </c>
      <c r="K174" s="68">
        <f t="shared" si="42"/>
        <v>0.34219498809209148</v>
      </c>
      <c r="L174" s="68">
        <f t="shared" si="43"/>
        <v>1.183840671053995</v>
      </c>
      <c r="M174" s="68">
        <f t="shared" ca="1" si="44"/>
        <v>9.1664745155224325E-2</v>
      </c>
      <c r="N174" s="68">
        <f t="shared" ca="1" si="45"/>
        <v>5.2539372833959214E-5</v>
      </c>
      <c r="O174" s="84">
        <f t="shared" ca="1" si="46"/>
        <v>15662195.598730933</v>
      </c>
      <c r="P174" s="68">
        <f t="shared" ca="1" si="47"/>
        <v>68203143.399257407</v>
      </c>
      <c r="Q174" s="68">
        <f t="shared" ca="1" si="48"/>
        <v>17676576.500668075</v>
      </c>
      <c r="R174" s="28">
        <f t="shared" ca="1" si="49"/>
        <v>7.2484048475481289E-3</v>
      </c>
    </row>
    <row r="175" spans="1:18" x14ac:dyDescent="0.2">
      <c r="A175" s="76">
        <v>34595.5</v>
      </c>
      <c r="B175" s="76">
        <v>9.9513150002167094E-2</v>
      </c>
      <c r="C175" s="76">
        <v>1</v>
      </c>
      <c r="D175" s="77">
        <f t="shared" si="35"/>
        <v>3.4595500000000001</v>
      </c>
      <c r="E175" s="77">
        <f t="shared" si="36"/>
        <v>9.9513150002167094E-2</v>
      </c>
      <c r="F175" s="68">
        <f t="shared" si="37"/>
        <v>3.4595500000000001</v>
      </c>
      <c r="G175" s="68">
        <f t="shared" si="38"/>
        <v>9.9513150002167094E-2</v>
      </c>
      <c r="H175" s="68">
        <f t="shared" si="39"/>
        <v>11.968486202500001</v>
      </c>
      <c r="I175" s="68">
        <f t="shared" si="40"/>
        <v>41.405576441858884</v>
      </c>
      <c r="J175" s="68">
        <f t="shared" si="41"/>
        <v>143.24466197943292</v>
      </c>
      <c r="K175" s="68">
        <f t="shared" si="42"/>
        <v>0.34427071808999721</v>
      </c>
      <c r="L175" s="68">
        <f t="shared" si="43"/>
        <v>1.1910217627682498</v>
      </c>
      <c r="M175" s="68">
        <f t="shared" ca="1" si="44"/>
        <v>9.1664745155224325E-2</v>
      </c>
      <c r="N175" s="68">
        <f t="shared" ca="1" si="45"/>
        <v>6.1597458641514754E-5</v>
      </c>
      <c r="O175" s="84">
        <f t="shared" ca="1" si="46"/>
        <v>15662195.598730933</v>
      </c>
      <c r="P175" s="68">
        <f t="shared" ca="1" si="47"/>
        <v>68203143.399257407</v>
      </c>
      <c r="Q175" s="68">
        <f t="shared" ca="1" si="48"/>
        <v>17676576.500668075</v>
      </c>
      <c r="R175" s="28">
        <f t="shared" ca="1" si="49"/>
        <v>7.8484048469427692E-3</v>
      </c>
    </row>
    <row r="176" spans="1:18" x14ac:dyDescent="0.2">
      <c r="A176" s="76">
        <v>34607.5</v>
      </c>
      <c r="B176" s="76">
        <v>0.10037474999990081</v>
      </c>
      <c r="C176" s="76">
        <v>1</v>
      </c>
      <c r="D176" s="77">
        <f t="shared" si="35"/>
        <v>3.46075</v>
      </c>
      <c r="E176" s="77">
        <f t="shared" si="36"/>
        <v>0.10037474999990081</v>
      </c>
      <c r="F176" s="68">
        <f t="shared" si="37"/>
        <v>3.46075</v>
      </c>
      <c r="G176" s="68">
        <f t="shared" si="38"/>
        <v>0.10037474999990081</v>
      </c>
      <c r="H176" s="68">
        <f t="shared" si="39"/>
        <v>11.9767905625</v>
      </c>
      <c r="I176" s="68">
        <f t="shared" si="40"/>
        <v>41.448677939171873</v>
      </c>
      <c r="J176" s="68">
        <f t="shared" si="41"/>
        <v>143.44351217798905</v>
      </c>
      <c r="K176" s="68">
        <f t="shared" si="42"/>
        <v>0.34737191606215673</v>
      </c>
      <c r="L176" s="68">
        <f t="shared" si="43"/>
        <v>1.2021673585121089</v>
      </c>
      <c r="M176" s="68">
        <f t="shared" ca="1" si="44"/>
        <v>9.1745953081849935E-2</v>
      </c>
      <c r="N176" s="68">
        <f t="shared" ca="1" si="45"/>
        <v>7.4456136252964362E-5</v>
      </c>
      <c r="O176" s="84">
        <f t="shared" ca="1" si="46"/>
        <v>14703191.107747478</v>
      </c>
      <c r="P176" s="68">
        <f t="shared" ca="1" si="47"/>
        <v>58136725.623278037</v>
      </c>
      <c r="Q176" s="68">
        <f t="shared" ca="1" si="48"/>
        <v>19193247.571322177</v>
      </c>
      <c r="R176" s="28">
        <f t="shared" ca="1" si="49"/>
        <v>8.6287969180508794E-3</v>
      </c>
    </row>
    <row r="177" spans="1:18" x14ac:dyDescent="0.2">
      <c r="A177" s="76">
        <v>35002.5</v>
      </c>
      <c r="B177" s="76">
        <v>9.8348250001436099E-2</v>
      </c>
      <c r="C177" s="76">
        <v>1</v>
      </c>
      <c r="D177" s="77">
        <f t="shared" si="35"/>
        <v>3.5002499999999999</v>
      </c>
      <c r="E177" s="77">
        <f t="shared" si="36"/>
        <v>9.8348250001436099E-2</v>
      </c>
      <c r="F177" s="68">
        <f t="shared" si="37"/>
        <v>3.5002499999999999</v>
      </c>
      <c r="G177" s="68">
        <f t="shared" si="38"/>
        <v>9.8348250001436099E-2</v>
      </c>
      <c r="H177" s="68">
        <f t="shared" si="39"/>
        <v>12.251750062499999</v>
      </c>
      <c r="I177" s="68">
        <f t="shared" si="40"/>
        <v>42.884188156265623</v>
      </c>
      <c r="J177" s="68">
        <f t="shared" si="41"/>
        <v>150.10537959396873</v>
      </c>
      <c r="K177" s="68">
        <f t="shared" si="42"/>
        <v>0.34424346206752671</v>
      </c>
      <c r="L177" s="68">
        <f t="shared" si="43"/>
        <v>1.2049381781018602</v>
      </c>
      <c r="M177" s="68">
        <f t="shared" ca="1" si="44"/>
        <v>9.4439341174769043E-2</v>
      </c>
      <c r="N177" s="68">
        <f t="shared" ca="1" si="45"/>
        <v>1.5279568215195626E-5</v>
      </c>
      <c r="O177" s="84">
        <f t="shared" ca="1" si="46"/>
        <v>85035.195828920594</v>
      </c>
      <c r="P177" s="68">
        <f t="shared" ca="1" si="47"/>
        <v>182600373.02037293</v>
      </c>
      <c r="Q177" s="68">
        <f t="shared" ca="1" si="48"/>
        <v>105474342.42818017</v>
      </c>
      <c r="R177" s="28">
        <f t="shared" ca="1" si="49"/>
        <v>3.9089088266670569E-3</v>
      </c>
    </row>
    <row r="178" spans="1:18" x14ac:dyDescent="0.2">
      <c r="A178" s="76">
        <v>35002.5</v>
      </c>
      <c r="B178" s="76">
        <v>9.8848250003356952E-2</v>
      </c>
      <c r="C178" s="76">
        <v>1</v>
      </c>
      <c r="D178" s="77">
        <f t="shared" si="35"/>
        <v>3.5002499999999999</v>
      </c>
      <c r="E178" s="77">
        <f t="shared" si="36"/>
        <v>9.8848250003356952E-2</v>
      </c>
      <c r="F178" s="68">
        <f t="shared" si="37"/>
        <v>3.5002499999999999</v>
      </c>
      <c r="G178" s="68">
        <f t="shared" si="38"/>
        <v>9.8848250003356952E-2</v>
      </c>
      <c r="H178" s="68">
        <f t="shared" si="39"/>
        <v>12.251750062499999</v>
      </c>
      <c r="I178" s="68">
        <f t="shared" si="40"/>
        <v>42.884188156265623</v>
      </c>
      <c r="J178" s="68">
        <f t="shared" si="41"/>
        <v>150.10537959396873</v>
      </c>
      <c r="K178" s="68">
        <f t="shared" si="42"/>
        <v>0.34599358707425015</v>
      </c>
      <c r="L178" s="68">
        <f t="shared" si="43"/>
        <v>1.2110640531566441</v>
      </c>
      <c r="M178" s="68">
        <f t="shared" ca="1" si="44"/>
        <v>9.4439341174769043E-2</v>
      </c>
      <c r="N178" s="68">
        <f t="shared" ca="1" si="45"/>
        <v>1.9438477058800415E-5</v>
      </c>
      <c r="O178" s="84">
        <f t="shared" ca="1" si="46"/>
        <v>85035.195828920594</v>
      </c>
      <c r="P178" s="68">
        <f t="shared" ca="1" si="47"/>
        <v>182600373.02037293</v>
      </c>
      <c r="Q178" s="68">
        <f t="shared" ca="1" si="48"/>
        <v>105474342.42818017</v>
      </c>
      <c r="R178" s="28">
        <f t="shared" ca="1" si="49"/>
        <v>4.4089088285879097E-3</v>
      </c>
    </row>
    <row r="179" spans="1:18" x14ac:dyDescent="0.2">
      <c r="A179" s="76">
        <v>35002.5</v>
      </c>
      <c r="B179" s="76">
        <v>0.10024825000436977</v>
      </c>
      <c r="C179" s="76">
        <v>1</v>
      </c>
      <c r="D179" s="77">
        <f t="shared" si="35"/>
        <v>3.5002499999999999</v>
      </c>
      <c r="E179" s="77">
        <f t="shared" si="36"/>
        <v>0.10024825000436977</v>
      </c>
      <c r="F179" s="68">
        <f t="shared" si="37"/>
        <v>3.5002499999999999</v>
      </c>
      <c r="G179" s="68">
        <f t="shared" si="38"/>
        <v>0.10024825000436977</v>
      </c>
      <c r="H179" s="68">
        <f t="shared" si="39"/>
        <v>12.251750062499999</v>
      </c>
      <c r="I179" s="68">
        <f t="shared" si="40"/>
        <v>42.884188156265623</v>
      </c>
      <c r="J179" s="68">
        <f t="shared" si="41"/>
        <v>150.10537959396873</v>
      </c>
      <c r="K179" s="68">
        <f t="shared" si="42"/>
        <v>0.35089393707779526</v>
      </c>
      <c r="L179" s="68">
        <f t="shared" si="43"/>
        <v>1.2282165032565528</v>
      </c>
      <c r="M179" s="68">
        <f t="shared" ca="1" si="44"/>
        <v>9.4439341174769043E-2</v>
      </c>
      <c r="N179" s="68">
        <f t="shared" ca="1" si="45"/>
        <v>3.3743421790613238E-5</v>
      </c>
      <c r="O179" s="84">
        <f t="shared" ca="1" si="46"/>
        <v>85035.195828920594</v>
      </c>
      <c r="P179" s="68">
        <f t="shared" ca="1" si="47"/>
        <v>182600373.02037293</v>
      </c>
      <c r="Q179" s="68">
        <f t="shared" ca="1" si="48"/>
        <v>105474342.42818017</v>
      </c>
      <c r="R179" s="28">
        <f t="shared" ca="1" si="49"/>
        <v>5.808908829600723E-3</v>
      </c>
    </row>
    <row r="180" spans="1:18" x14ac:dyDescent="0.2">
      <c r="A180" s="76">
        <v>35003</v>
      </c>
      <c r="B180" s="76">
        <v>9.7637899998517241E-2</v>
      </c>
      <c r="C180" s="76">
        <v>1</v>
      </c>
      <c r="D180" s="77">
        <f t="shared" si="35"/>
        <v>3.5003000000000002</v>
      </c>
      <c r="E180" s="77">
        <f t="shared" si="36"/>
        <v>9.7637899998517241E-2</v>
      </c>
      <c r="F180" s="68">
        <f t="shared" si="37"/>
        <v>3.5003000000000002</v>
      </c>
      <c r="G180" s="68">
        <f t="shared" si="38"/>
        <v>9.7637899998517241E-2</v>
      </c>
      <c r="H180" s="68">
        <f t="shared" si="39"/>
        <v>12.252100090000001</v>
      </c>
      <c r="I180" s="68">
        <f t="shared" si="40"/>
        <v>42.886025945027008</v>
      </c>
      <c r="J180" s="68">
        <f t="shared" si="41"/>
        <v>150.11395661537804</v>
      </c>
      <c r="K180" s="68">
        <f t="shared" si="42"/>
        <v>0.34176194136480992</v>
      </c>
      <c r="L180" s="68">
        <f t="shared" si="43"/>
        <v>1.1962693233592443</v>
      </c>
      <c r="M180" s="68">
        <f t="shared" ca="1" si="44"/>
        <v>9.4442775489352843E-2</v>
      </c>
      <c r="N180" s="68">
        <f t="shared" ca="1" si="45"/>
        <v>1.0208820629063039E-5</v>
      </c>
      <c r="O180" s="84">
        <f t="shared" ca="1" si="46"/>
        <v>88163.218646712892</v>
      </c>
      <c r="P180" s="68">
        <f t="shared" ca="1" si="47"/>
        <v>183333403.05312356</v>
      </c>
      <c r="Q180" s="68">
        <f t="shared" ca="1" si="48"/>
        <v>105629387.51862617</v>
      </c>
      <c r="R180" s="28">
        <f t="shared" ca="1" si="49"/>
        <v>3.1951245091643987E-3</v>
      </c>
    </row>
    <row r="181" spans="1:18" x14ac:dyDescent="0.2">
      <c r="A181" s="76">
        <v>35114</v>
      </c>
      <c r="B181" s="76">
        <v>9.5340200001373887E-2</v>
      </c>
      <c r="C181" s="76">
        <v>1</v>
      </c>
      <c r="D181" s="77">
        <f t="shared" si="35"/>
        <v>3.5114000000000001</v>
      </c>
      <c r="E181" s="77">
        <f t="shared" si="36"/>
        <v>9.5340200001373887E-2</v>
      </c>
      <c r="F181" s="68">
        <f t="shared" si="37"/>
        <v>3.5114000000000001</v>
      </c>
      <c r="G181" s="68">
        <f t="shared" si="38"/>
        <v>9.5340200001373887E-2</v>
      </c>
      <c r="H181" s="68">
        <f t="shared" si="39"/>
        <v>12.329929960000001</v>
      </c>
      <c r="I181" s="68">
        <f t="shared" si="40"/>
        <v>43.295316061544007</v>
      </c>
      <c r="J181" s="68">
        <f t="shared" si="41"/>
        <v>152.02717281850562</v>
      </c>
      <c r="K181" s="68">
        <f t="shared" si="42"/>
        <v>0.3347775782848243</v>
      </c>
      <c r="L181" s="68">
        <f t="shared" si="43"/>
        <v>1.175537988389332</v>
      </c>
      <c r="M181" s="68">
        <f t="shared" ca="1" si="44"/>
        <v>9.5206755649160479E-2</v>
      </c>
      <c r="N181" s="68">
        <f t="shared" ca="1" si="45"/>
        <v>1.7807395137656002E-8</v>
      </c>
      <c r="O181" s="84">
        <f t="shared" ca="1" si="46"/>
        <v>2198128.8487089863</v>
      </c>
      <c r="P181" s="68">
        <f t="shared" ca="1" si="47"/>
        <v>383244453.17697686</v>
      </c>
      <c r="Q181" s="68">
        <f t="shared" ca="1" si="48"/>
        <v>143004449.36610842</v>
      </c>
      <c r="R181" s="28">
        <f t="shared" ca="1" si="49"/>
        <v>1.3344435221340767E-4</v>
      </c>
    </row>
    <row r="182" spans="1:18" x14ac:dyDescent="0.2">
      <c r="A182" s="76">
        <v>35117.5</v>
      </c>
      <c r="B182" s="76">
        <v>0.10721775000274647</v>
      </c>
      <c r="C182" s="76">
        <v>1</v>
      </c>
      <c r="D182" s="77">
        <f t="shared" si="35"/>
        <v>3.5117500000000001</v>
      </c>
      <c r="E182" s="77">
        <f t="shared" si="36"/>
        <v>0.10721775000274647</v>
      </c>
      <c r="F182" s="68">
        <f t="shared" si="37"/>
        <v>3.5117500000000001</v>
      </c>
      <c r="G182" s="68">
        <f t="shared" si="38"/>
        <v>0.10721775000274647</v>
      </c>
      <c r="H182" s="68">
        <f t="shared" si="39"/>
        <v>12.332388062500002</v>
      </c>
      <c r="I182" s="68">
        <f t="shared" si="40"/>
        <v>43.308263778484381</v>
      </c>
      <c r="J182" s="68">
        <f t="shared" si="41"/>
        <v>152.08779532409253</v>
      </c>
      <c r="K182" s="68">
        <f t="shared" si="42"/>
        <v>0.37652193357214492</v>
      </c>
      <c r="L182" s="68">
        <f t="shared" si="43"/>
        <v>1.32225090022198</v>
      </c>
      <c r="M182" s="68">
        <f t="shared" ca="1" si="44"/>
        <v>9.5230895701516827E-2</v>
      </c>
      <c r="N182" s="68">
        <f t="shared" ca="1" si="45"/>
        <v>1.436846760389076E-4</v>
      </c>
      <c r="O182" s="84">
        <f t="shared" ca="1" si="46"/>
        <v>2310952.9901758777</v>
      </c>
      <c r="P182" s="68">
        <f t="shared" ca="1" si="47"/>
        <v>390760392.10917366</v>
      </c>
      <c r="Q182" s="68">
        <f t="shared" ca="1" si="48"/>
        <v>144279269.7613408</v>
      </c>
      <c r="R182" s="28">
        <f t="shared" ca="1" si="49"/>
        <v>1.1986854301229644E-2</v>
      </c>
    </row>
    <row r="183" spans="1:18" x14ac:dyDescent="0.2">
      <c r="A183" s="76">
        <v>35126</v>
      </c>
      <c r="B183" s="76">
        <v>9.6391799997945782E-2</v>
      </c>
      <c r="C183" s="76">
        <v>1</v>
      </c>
      <c r="D183" s="77">
        <f t="shared" si="35"/>
        <v>3.5125999999999999</v>
      </c>
      <c r="E183" s="77">
        <f t="shared" si="36"/>
        <v>9.6391799997945782E-2</v>
      </c>
      <c r="F183" s="68">
        <f t="shared" si="37"/>
        <v>3.5125999999999999</v>
      </c>
      <c r="G183" s="68">
        <f t="shared" si="38"/>
        <v>9.6391799997945782E-2</v>
      </c>
      <c r="H183" s="68">
        <f t="shared" si="39"/>
        <v>12.33835876</v>
      </c>
      <c r="I183" s="68">
        <f t="shared" si="40"/>
        <v>43.339718980375999</v>
      </c>
      <c r="J183" s="68">
        <f t="shared" si="41"/>
        <v>152.23509689046872</v>
      </c>
      <c r="K183" s="68">
        <f t="shared" si="42"/>
        <v>0.33858583667278436</v>
      </c>
      <c r="L183" s="68">
        <f t="shared" si="43"/>
        <v>1.1893166098968224</v>
      </c>
      <c r="M183" s="68">
        <f t="shared" ca="1" si="44"/>
        <v>9.5289534418715405E-2</v>
      </c>
      <c r="N183" s="68">
        <f t="shared" ca="1" si="45"/>
        <v>1.2149894071560785E-6</v>
      </c>
      <c r="O183" s="84">
        <f t="shared" ca="1" si="46"/>
        <v>2596862.4239225877</v>
      </c>
      <c r="P183" s="68">
        <f t="shared" ca="1" si="47"/>
        <v>409324326.53663701</v>
      </c>
      <c r="Q183" s="68">
        <f t="shared" ca="1" si="48"/>
        <v>147399955.0884797</v>
      </c>
      <c r="R183" s="28">
        <f t="shared" ca="1" si="49"/>
        <v>1.102265579230377E-3</v>
      </c>
    </row>
    <row r="184" spans="1:18" x14ac:dyDescent="0.2">
      <c r="A184" s="76">
        <v>35159</v>
      </c>
      <c r="B184" s="76">
        <v>9.7608699994452763E-2</v>
      </c>
      <c r="C184" s="76">
        <v>1</v>
      </c>
      <c r="D184" s="77">
        <f t="shared" si="35"/>
        <v>3.5158999999999998</v>
      </c>
      <c r="E184" s="77">
        <f t="shared" si="36"/>
        <v>9.7608699994452763E-2</v>
      </c>
      <c r="F184" s="68">
        <f t="shared" si="37"/>
        <v>3.5158999999999998</v>
      </c>
      <c r="G184" s="68">
        <f t="shared" si="38"/>
        <v>9.7608699994452763E-2</v>
      </c>
      <c r="H184" s="68">
        <f t="shared" si="39"/>
        <v>12.361552809999999</v>
      </c>
      <c r="I184" s="68">
        <f t="shared" si="40"/>
        <v>43.461983524678992</v>
      </c>
      <c r="J184" s="68">
        <f t="shared" si="41"/>
        <v>152.80798787441887</v>
      </c>
      <c r="K184" s="68">
        <f t="shared" si="42"/>
        <v>0.34318242831049645</v>
      </c>
      <c r="L184" s="68">
        <f t="shared" si="43"/>
        <v>1.2065950996968744</v>
      </c>
      <c r="M184" s="68">
        <f t="shared" ca="1" si="44"/>
        <v>9.5517363490934093E-2</v>
      </c>
      <c r="N184" s="68">
        <f t="shared" ca="1" si="45"/>
        <v>4.3736883709496977E-6</v>
      </c>
      <c r="O184" s="84">
        <f t="shared" ca="1" si="46"/>
        <v>3867362.2873025057</v>
      </c>
      <c r="P184" s="68">
        <f t="shared" ca="1" si="47"/>
        <v>485582453.99195349</v>
      </c>
      <c r="Q184" s="68">
        <f t="shared" ca="1" si="48"/>
        <v>159847959.63052702</v>
      </c>
      <c r="R184" s="28">
        <f t="shared" ca="1" si="49"/>
        <v>2.0913365035186704E-3</v>
      </c>
    </row>
    <row r="185" spans="1:18" x14ac:dyDescent="0.2">
      <c r="A185" s="76">
        <v>35218.5</v>
      </c>
      <c r="B185" s="76">
        <v>9.7307049996743444E-2</v>
      </c>
      <c r="C185" s="76">
        <v>1</v>
      </c>
      <c r="D185" s="77">
        <f t="shared" si="35"/>
        <v>3.5218500000000001</v>
      </c>
      <c r="E185" s="77">
        <f t="shared" si="36"/>
        <v>9.7307049996743444E-2</v>
      </c>
      <c r="F185" s="68">
        <f t="shared" si="37"/>
        <v>3.5218500000000001</v>
      </c>
      <c r="G185" s="68">
        <f t="shared" si="38"/>
        <v>9.7307049996743444E-2</v>
      </c>
      <c r="H185" s="68">
        <f t="shared" si="39"/>
        <v>12.403427422500002</v>
      </c>
      <c r="I185" s="68">
        <f t="shared" si="40"/>
        <v>43.683010867931635</v>
      </c>
      <c r="J185" s="68">
        <f t="shared" si="41"/>
        <v>153.84501182522504</v>
      </c>
      <c r="K185" s="68">
        <f t="shared" si="42"/>
        <v>0.34270083403103091</v>
      </c>
      <c r="L185" s="68">
        <f t="shared" si="43"/>
        <v>1.2069409323321862</v>
      </c>
      <c r="M185" s="68">
        <f t="shared" ca="1" si="44"/>
        <v>9.5928840966698292E-2</v>
      </c>
      <c r="N185" s="68">
        <f t="shared" ca="1" si="45"/>
        <v>1.899460130497999E-6</v>
      </c>
      <c r="O185" s="84">
        <f t="shared" ca="1" si="46"/>
        <v>6808700.3098521857</v>
      </c>
      <c r="P185" s="68">
        <f t="shared" ca="1" si="47"/>
        <v>640006825.34677136</v>
      </c>
      <c r="Q185" s="68">
        <f t="shared" ca="1" si="48"/>
        <v>183635752.3648468</v>
      </c>
      <c r="R185" s="28">
        <f t="shared" ca="1" si="49"/>
        <v>1.3782090300451522E-3</v>
      </c>
    </row>
    <row r="186" spans="1:18" x14ac:dyDescent="0.2">
      <c r="A186" s="76">
        <v>35218.5</v>
      </c>
      <c r="B186" s="76">
        <v>9.8107049998361617E-2</v>
      </c>
      <c r="C186" s="76">
        <v>1</v>
      </c>
      <c r="D186" s="77">
        <f t="shared" si="35"/>
        <v>3.5218500000000001</v>
      </c>
      <c r="E186" s="77">
        <f t="shared" si="36"/>
        <v>9.8107049998361617E-2</v>
      </c>
      <c r="F186" s="68">
        <f t="shared" si="37"/>
        <v>3.5218500000000001</v>
      </c>
      <c r="G186" s="68">
        <f t="shared" si="38"/>
        <v>9.8107049998361617E-2</v>
      </c>
      <c r="H186" s="68">
        <f t="shared" si="39"/>
        <v>12.403427422500002</v>
      </c>
      <c r="I186" s="68">
        <f t="shared" si="40"/>
        <v>43.683010867931635</v>
      </c>
      <c r="J186" s="68">
        <f t="shared" si="41"/>
        <v>153.84501182522504</v>
      </c>
      <c r="K186" s="68">
        <f t="shared" si="42"/>
        <v>0.34551831403672989</v>
      </c>
      <c r="L186" s="68">
        <f t="shared" si="43"/>
        <v>1.2168636742902572</v>
      </c>
      <c r="M186" s="68">
        <f t="shared" ca="1" si="44"/>
        <v>9.5928840966698292E-2</v>
      </c>
      <c r="N186" s="68">
        <f t="shared" ca="1" si="45"/>
        <v>4.7445945856196804E-6</v>
      </c>
      <c r="O186" s="84">
        <f t="shared" ca="1" si="46"/>
        <v>6808700.3098521857</v>
      </c>
      <c r="P186" s="68">
        <f t="shared" ca="1" si="47"/>
        <v>640006825.34677136</v>
      </c>
      <c r="Q186" s="68">
        <f t="shared" ca="1" si="48"/>
        <v>183635752.3648468</v>
      </c>
      <c r="R186" s="28">
        <f t="shared" ca="1" si="49"/>
        <v>2.1782090316633251E-3</v>
      </c>
    </row>
    <row r="187" spans="1:18" x14ac:dyDescent="0.2">
      <c r="A187" s="76">
        <v>35218.5</v>
      </c>
      <c r="B187" s="76">
        <v>9.860705000028247E-2</v>
      </c>
      <c r="C187" s="76">
        <v>1</v>
      </c>
      <c r="D187" s="77">
        <f t="shared" si="35"/>
        <v>3.5218500000000001</v>
      </c>
      <c r="E187" s="77">
        <f t="shared" si="36"/>
        <v>9.860705000028247E-2</v>
      </c>
      <c r="F187" s="68">
        <f t="shared" si="37"/>
        <v>3.5218500000000001</v>
      </c>
      <c r="G187" s="68">
        <f t="shared" si="38"/>
        <v>9.860705000028247E-2</v>
      </c>
      <c r="H187" s="68">
        <f t="shared" si="39"/>
        <v>12.403427422500002</v>
      </c>
      <c r="I187" s="68">
        <f t="shared" si="40"/>
        <v>43.683010867931635</v>
      </c>
      <c r="J187" s="68">
        <f t="shared" si="41"/>
        <v>153.84501182522504</v>
      </c>
      <c r="K187" s="68">
        <f t="shared" si="42"/>
        <v>0.34727923904349484</v>
      </c>
      <c r="L187" s="68">
        <f t="shared" si="43"/>
        <v>1.2230653880253324</v>
      </c>
      <c r="M187" s="68">
        <f t="shared" ca="1" si="44"/>
        <v>9.5928840966698292E-2</v>
      </c>
      <c r="N187" s="68">
        <f t="shared" ca="1" si="45"/>
        <v>7.1728036275718962E-6</v>
      </c>
      <c r="O187" s="84">
        <f t="shared" ca="1" si="46"/>
        <v>6808700.3098521857</v>
      </c>
      <c r="P187" s="68">
        <f t="shared" ca="1" si="47"/>
        <v>640006825.34677136</v>
      </c>
      <c r="Q187" s="68">
        <f t="shared" ca="1" si="48"/>
        <v>183635752.3648468</v>
      </c>
      <c r="R187" s="28">
        <f t="shared" ca="1" si="49"/>
        <v>2.6782090335841779E-3</v>
      </c>
    </row>
    <row r="188" spans="1:18" x14ac:dyDescent="0.2">
      <c r="A188" s="76">
        <v>35577.5</v>
      </c>
      <c r="B188" s="76">
        <v>9.3895749996590894E-2</v>
      </c>
      <c r="C188" s="76">
        <v>1</v>
      </c>
      <c r="D188" s="77">
        <f t="shared" si="35"/>
        <v>3.55775</v>
      </c>
      <c r="E188" s="77">
        <f t="shared" si="36"/>
        <v>9.3895749996590894E-2</v>
      </c>
      <c r="F188" s="68">
        <f t="shared" si="37"/>
        <v>3.55775</v>
      </c>
      <c r="G188" s="68">
        <f t="shared" si="38"/>
        <v>9.3895749996590894E-2</v>
      </c>
      <c r="H188" s="68">
        <f t="shared" si="39"/>
        <v>12.657585062499999</v>
      </c>
      <c r="I188" s="68">
        <f t="shared" si="40"/>
        <v>45.032523256109371</v>
      </c>
      <c r="J188" s="68">
        <f t="shared" si="41"/>
        <v>160.21445961442311</v>
      </c>
      <c r="K188" s="68">
        <f t="shared" si="42"/>
        <v>0.33405760455037126</v>
      </c>
      <c r="L188" s="68">
        <f t="shared" si="43"/>
        <v>1.1884934425890834</v>
      </c>
      <c r="M188" s="68">
        <f t="shared" ca="1" si="44"/>
        <v>9.8430502425898181E-2</v>
      </c>
      <c r="N188" s="68">
        <f t="shared" ca="1" si="45"/>
        <v>2.0563979595108341E-5</v>
      </c>
      <c r="O188" s="84">
        <f t="shared" ca="1" si="46"/>
        <v>43002622.459179431</v>
      </c>
      <c r="P188" s="68">
        <f t="shared" ca="1" si="47"/>
        <v>2046696295.8153255</v>
      </c>
      <c r="Q188" s="68">
        <f t="shared" ca="1" si="48"/>
        <v>364800230.78423786</v>
      </c>
      <c r="R188" s="28">
        <f t="shared" ca="1" si="49"/>
        <v>-4.5347524293072872E-3</v>
      </c>
    </row>
    <row r="189" spans="1:18" x14ac:dyDescent="0.2">
      <c r="A189" s="76">
        <v>35589.5</v>
      </c>
      <c r="B189" s="76">
        <v>9.5147349995386321E-2</v>
      </c>
      <c r="C189" s="76">
        <v>1</v>
      </c>
      <c r="D189" s="77">
        <f t="shared" si="35"/>
        <v>3.5589499999999998</v>
      </c>
      <c r="E189" s="77">
        <f t="shared" si="36"/>
        <v>9.5147349995386321E-2</v>
      </c>
      <c r="F189" s="68">
        <f t="shared" si="37"/>
        <v>3.5589499999999998</v>
      </c>
      <c r="G189" s="68">
        <f t="shared" si="38"/>
        <v>9.5147349995386321E-2</v>
      </c>
      <c r="H189" s="68">
        <f t="shared" si="39"/>
        <v>12.666125102499999</v>
      </c>
      <c r="I189" s="68">
        <f t="shared" si="40"/>
        <v>45.078105933542368</v>
      </c>
      <c r="J189" s="68">
        <f t="shared" si="41"/>
        <v>160.4307251121806</v>
      </c>
      <c r="K189" s="68">
        <f t="shared" si="42"/>
        <v>0.33862466126608015</v>
      </c>
      <c r="L189" s="68">
        <f t="shared" si="43"/>
        <v>1.2051482382129159</v>
      </c>
      <c r="M189" s="68">
        <f t="shared" ca="1" si="44"/>
        <v>9.851468541087785E-2</v>
      </c>
      <c r="N189" s="68">
        <f t="shared" ca="1" si="45"/>
        <v>1.1338947800423509E-5</v>
      </c>
      <c r="O189" s="84">
        <f t="shared" ca="1" si="46"/>
        <v>44778685.037702218</v>
      </c>
      <c r="P189" s="68">
        <f t="shared" ca="1" si="47"/>
        <v>2108155707.3003602</v>
      </c>
      <c r="Q189" s="68">
        <f t="shared" ca="1" si="48"/>
        <v>371998450.03858739</v>
      </c>
      <c r="R189" s="28">
        <f t="shared" ca="1" si="49"/>
        <v>-3.3673354154915291E-3</v>
      </c>
    </row>
    <row r="190" spans="1:18" x14ac:dyDescent="0.2">
      <c r="A190" s="76">
        <v>35613.5</v>
      </c>
      <c r="B190" s="76">
        <v>9.5550550002371892E-2</v>
      </c>
      <c r="C190" s="76">
        <v>1</v>
      </c>
      <c r="D190" s="77">
        <f t="shared" si="35"/>
        <v>3.56135</v>
      </c>
      <c r="E190" s="77">
        <f t="shared" si="36"/>
        <v>9.5550550002371892E-2</v>
      </c>
      <c r="F190" s="68">
        <f t="shared" si="37"/>
        <v>3.56135</v>
      </c>
      <c r="G190" s="68">
        <f t="shared" si="38"/>
        <v>9.5550550002371892E-2</v>
      </c>
      <c r="H190" s="68">
        <f t="shared" si="39"/>
        <v>12.683213822500001</v>
      </c>
      <c r="I190" s="68">
        <f t="shared" si="40"/>
        <v>45.16936354676038</v>
      </c>
      <c r="J190" s="68">
        <f t="shared" si="41"/>
        <v>160.86391286725507</v>
      </c>
      <c r="K190" s="68">
        <f t="shared" si="42"/>
        <v>0.34028895125094716</v>
      </c>
      <c r="L190" s="68">
        <f t="shared" si="43"/>
        <v>1.2118880565375607</v>
      </c>
      <c r="M190" s="68">
        <f t="shared" ca="1" si="44"/>
        <v>9.8683160446113E-2</v>
      </c>
      <c r="N190" s="68">
        <f t="shared" ca="1" si="45"/>
        <v>9.8132481922358578E-6</v>
      </c>
      <c r="O190" s="84">
        <f t="shared" ca="1" si="46"/>
        <v>48444225.585892119</v>
      </c>
      <c r="P190" s="68">
        <f t="shared" ca="1" si="47"/>
        <v>2233942227.7662611</v>
      </c>
      <c r="Q190" s="68">
        <f t="shared" ca="1" si="48"/>
        <v>386621519.77226883</v>
      </c>
      <c r="R190" s="28">
        <f t="shared" ca="1" si="49"/>
        <v>-3.1326104437411073E-3</v>
      </c>
    </row>
    <row r="191" spans="1:18" x14ac:dyDescent="0.2">
      <c r="A191" s="76">
        <v>35622</v>
      </c>
      <c r="B191" s="76">
        <v>9.482459999708226E-2</v>
      </c>
      <c r="C191" s="76">
        <v>1</v>
      </c>
      <c r="D191" s="77">
        <f t="shared" si="35"/>
        <v>3.5621999999999998</v>
      </c>
      <c r="E191" s="77">
        <f t="shared" si="36"/>
        <v>9.482459999708226E-2</v>
      </c>
      <c r="F191" s="68">
        <f t="shared" si="37"/>
        <v>3.5621999999999998</v>
      </c>
      <c r="G191" s="68">
        <f t="shared" si="38"/>
        <v>9.482459999708226E-2</v>
      </c>
      <c r="H191" s="68">
        <f t="shared" si="39"/>
        <v>12.689268839999999</v>
      </c>
      <c r="I191" s="68">
        <f t="shared" si="40"/>
        <v>45.201713461847994</v>
      </c>
      <c r="J191" s="68">
        <f t="shared" si="41"/>
        <v>161.01754369379492</v>
      </c>
      <c r="K191" s="68">
        <f t="shared" si="42"/>
        <v>0.33778419010960642</v>
      </c>
      <c r="L191" s="68">
        <f t="shared" si="43"/>
        <v>1.2032548420084399</v>
      </c>
      <c r="M191" s="68">
        <f t="shared" ca="1" si="44"/>
        <v>9.874286355961337E-2</v>
      </c>
      <c r="N191" s="68">
        <f t="shared" ca="1" si="45"/>
        <v>1.5352789345458989E-5</v>
      </c>
      <c r="O191" s="84">
        <f t="shared" ca="1" si="46"/>
        <v>49778828.665333062</v>
      </c>
      <c r="P191" s="68">
        <f t="shared" ca="1" si="47"/>
        <v>2279410893.857717</v>
      </c>
      <c r="Q191" s="68">
        <f t="shared" ca="1" si="48"/>
        <v>391873162.50036883</v>
      </c>
      <c r="R191" s="28">
        <f t="shared" ca="1" si="49"/>
        <v>-3.9182635625311102E-3</v>
      </c>
    </row>
    <row r="192" spans="1:18" x14ac:dyDescent="0.2">
      <c r="A192" s="76">
        <v>35630.5</v>
      </c>
      <c r="B192" s="76">
        <v>9.3308650000835769E-2</v>
      </c>
      <c r="C192" s="76">
        <v>0.5</v>
      </c>
      <c r="D192" s="77">
        <f t="shared" si="35"/>
        <v>3.5630500000000001</v>
      </c>
      <c r="E192" s="77">
        <f t="shared" si="36"/>
        <v>9.3308650000835769E-2</v>
      </c>
      <c r="F192" s="68">
        <f t="shared" si="37"/>
        <v>1.781525</v>
      </c>
      <c r="G192" s="68">
        <f t="shared" si="38"/>
        <v>4.6654325000417884E-2</v>
      </c>
      <c r="H192" s="68">
        <f t="shared" si="39"/>
        <v>6.3476626512500003</v>
      </c>
      <c r="I192" s="68">
        <f t="shared" si="40"/>
        <v>22.617039409536314</v>
      </c>
      <c r="J192" s="68">
        <f t="shared" si="41"/>
        <v>80.585642268148362</v>
      </c>
      <c r="K192" s="68">
        <f t="shared" si="42"/>
        <v>0.16623169269273894</v>
      </c>
      <c r="L192" s="68">
        <f t="shared" si="43"/>
        <v>0.59229183264886343</v>
      </c>
      <c r="M192" s="68">
        <f t="shared" ca="1" si="44"/>
        <v>9.880258491377622E-2</v>
      </c>
      <c r="N192" s="68">
        <f t="shared" ca="1" si="45"/>
        <v>1.5091660413813002E-5</v>
      </c>
      <c r="O192" s="84">
        <f t="shared" ca="1" si="46"/>
        <v>12783132.180586752</v>
      </c>
      <c r="P192" s="68">
        <f t="shared" ca="1" si="47"/>
        <v>581340388.88060164</v>
      </c>
      <c r="Q192" s="68">
        <f t="shared" ca="1" si="48"/>
        <v>99290721.60219036</v>
      </c>
      <c r="R192" s="28">
        <f t="shared" ca="1" si="49"/>
        <v>-5.4939349129404513E-3</v>
      </c>
    </row>
    <row r="193" spans="1:18" x14ac:dyDescent="0.2">
      <c r="A193" s="76">
        <v>35630.5</v>
      </c>
      <c r="B193" s="76">
        <v>9.4008649997704197E-2</v>
      </c>
      <c r="C193" s="76">
        <v>0.5</v>
      </c>
      <c r="D193" s="77">
        <f t="shared" si="35"/>
        <v>3.5630500000000001</v>
      </c>
      <c r="E193" s="77">
        <f t="shared" si="36"/>
        <v>9.4008649997704197E-2</v>
      </c>
      <c r="F193" s="68">
        <f t="shared" si="37"/>
        <v>1.781525</v>
      </c>
      <c r="G193" s="68">
        <f t="shared" si="38"/>
        <v>4.7004324998852098E-2</v>
      </c>
      <c r="H193" s="68">
        <f t="shared" si="39"/>
        <v>6.3476626512500003</v>
      </c>
      <c r="I193" s="68">
        <f t="shared" si="40"/>
        <v>22.617039409536314</v>
      </c>
      <c r="J193" s="68">
        <f t="shared" si="41"/>
        <v>80.585642268148362</v>
      </c>
      <c r="K193" s="68">
        <f t="shared" si="42"/>
        <v>0.16747876018715996</v>
      </c>
      <c r="L193" s="68">
        <f t="shared" si="43"/>
        <v>0.59673519648486029</v>
      </c>
      <c r="M193" s="68">
        <f t="shared" ca="1" si="44"/>
        <v>9.880258491377622E-2</v>
      </c>
      <c r="N193" s="68">
        <f t="shared" ca="1" si="45"/>
        <v>1.1490905989767239E-5</v>
      </c>
      <c r="O193" s="84">
        <f t="shared" ca="1" si="46"/>
        <v>12783132.180586752</v>
      </c>
      <c r="P193" s="68">
        <f t="shared" ca="1" si="47"/>
        <v>581340388.88060164</v>
      </c>
      <c r="Q193" s="68">
        <f t="shared" ca="1" si="48"/>
        <v>99290721.60219036</v>
      </c>
      <c r="R193" s="28">
        <f t="shared" ca="1" si="49"/>
        <v>-4.7939349160720235E-3</v>
      </c>
    </row>
    <row r="194" spans="1:18" x14ac:dyDescent="0.2">
      <c r="A194" s="76">
        <v>35661.5</v>
      </c>
      <c r="B194" s="76">
        <v>9.4726949995674659E-2</v>
      </c>
      <c r="C194" s="76">
        <v>0.5</v>
      </c>
      <c r="D194" s="77">
        <f t="shared" si="35"/>
        <v>3.5661499999999999</v>
      </c>
      <c r="E194" s="77">
        <f t="shared" si="36"/>
        <v>9.4726949995674659E-2</v>
      </c>
      <c r="F194" s="68">
        <f t="shared" si="37"/>
        <v>1.783075</v>
      </c>
      <c r="G194" s="68">
        <f t="shared" si="38"/>
        <v>4.7363474997837329E-2</v>
      </c>
      <c r="H194" s="68">
        <f t="shared" si="39"/>
        <v>6.3587129112499996</v>
      </c>
      <c r="I194" s="68">
        <f t="shared" si="40"/>
        <v>22.676124048454184</v>
      </c>
      <c r="J194" s="68">
        <f t="shared" si="41"/>
        <v>80.866459775394887</v>
      </c>
      <c r="K194" s="68">
        <f t="shared" si="42"/>
        <v>0.16890525636353759</v>
      </c>
      <c r="L194" s="68">
        <f t="shared" si="43"/>
        <v>0.60234147998082954</v>
      </c>
      <c r="M194" s="68">
        <f t="shared" ca="1" si="44"/>
        <v>9.9020546777686014E-2</v>
      </c>
      <c r="N194" s="68">
        <f t="shared" ca="1" si="45"/>
        <v>9.2174866632491317E-6</v>
      </c>
      <c r="O194" s="84">
        <f t="shared" ca="1" si="46"/>
        <v>14057998.771858828</v>
      </c>
      <c r="P194" s="68">
        <f t="shared" ca="1" si="47"/>
        <v>624260536.46216118</v>
      </c>
      <c r="Q194" s="68">
        <f t="shared" ca="1" si="48"/>
        <v>104194592.8074615</v>
      </c>
      <c r="R194" s="28">
        <f t="shared" ca="1" si="49"/>
        <v>-4.2935967820113552E-3</v>
      </c>
    </row>
    <row r="195" spans="1:18" x14ac:dyDescent="0.2">
      <c r="A195" s="76">
        <v>35661.5</v>
      </c>
      <c r="B195" s="76">
        <v>9.5526949997292832E-2</v>
      </c>
      <c r="C195" s="76">
        <v>1</v>
      </c>
      <c r="D195" s="77">
        <f t="shared" si="35"/>
        <v>3.5661499999999999</v>
      </c>
      <c r="E195" s="77">
        <f t="shared" si="36"/>
        <v>9.5526949997292832E-2</v>
      </c>
      <c r="F195" s="68">
        <f t="shared" si="37"/>
        <v>3.5661499999999999</v>
      </c>
      <c r="G195" s="68">
        <f t="shared" si="38"/>
        <v>9.5526949997292832E-2</v>
      </c>
      <c r="H195" s="68">
        <f t="shared" si="39"/>
        <v>12.717425822499999</v>
      </c>
      <c r="I195" s="68">
        <f t="shared" si="40"/>
        <v>45.352248096908369</v>
      </c>
      <c r="J195" s="68">
        <f t="shared" si="41"/>
        <v>161.73291955078977</v>
      </c>
      <c r="K195" s="68">
        <f t="shared" si="42"/>
        <v>0.34066343273284583</v>
      </c>
      <c r="L195" s="68">
        <f t="shared" si="43"/>
        <v>1.2148569006402381</v>
      </c>
      <c r="M195" s="68">
        <f t="shared" ca="1" si="44"/>
        <v>9.9020546777686014E-2</v>
      </c>
      <c r="N195" s="68">
        <f t="shared" ca="1" si="45"/>
        <v>1.2205218463973609E-5</v>
      </c>
      <c r="O195" s="84">
        <f t="shared" ca="1" si="46"/>
        <v>56231995.087435313</v>
      </c>
      <c r="P195" s="68">
        <f t="shared" ca="1" si="47"/>
        <v>2497042145.8486447</v>
      </c>
      <c r="Q195" s="68">
        <f t="shared" ca="1" si="48"/>
        <v>416778371.229846</v>
      </c>
      <c r="R195" s="28">
        <f t="shared" ca="1" si="49"/>
        <v>-3.4935967803931822E-3</v>
      </c>
    </row>
    <row r="196" spans="1:18" x14ac:dyDescent="0.2">
      <c r="A196" s="76">
        <v>35765</v>
      </c>
      <c r="B196" s="76">
        <v>9.6064499994099606E-2</v>
      </c>
      <c r="C196" s="76">
        <v>1</v>
      </c>
      <c r="D196" s="77">
        <f t="shared" si="35"/>
        <v>3.5764999999999998</v>
      </c>
      <c r="E196" s="77">
        <f t="shared" si="36"/>
        <v>9.6064499994099606E-2</v>
      </c>
      <c r="F196" s="68">
        <f t="shared" si="37"/>
        <v>3.5764999999999998</v>
      </c>
      <c r="G196" s="68">
        <f t="shared" si="38"/>
        <v>9.6064499994099606E-2</v>
      </c>
      <c r="H196" s="68">
        <f t="shared" si="39"/>
        <v>12.791352249999999</v>
      </c>
      <c r="I196" s="68">
        <f t="shared" si="40"/>
        <v>45.748271322124992</v>
      </c>
      <c r="J196" s="68">
        <f t="shared" si="41"/>
        <v>163.61869238358003</v>
      </c>
      <c r="K196" s="68">
        <f t="shared" si="42"/>
        <v>0.3435746842288972</v>
      </c>
      <c r="L196" s="68">
        <f t="shared" si="43"/>
        <v>1.2287948581446508</v>
      </c>
      <c r="M196" s="68">
        <f t="shared" ca="1" si="44"/>
        <v>9.9750015419480031E-2</v>
      </c>
      <c r="N196" s="68">
        <f t="shared" ca="1" si="45"/>
        <v>1.3583023950717059E-5</v>
      </c>
      <c r="O196" s="84">
        <f t="shared" ca="1" si="46"/>
        <v>75125222.576648265</v>
      </c>
      <c r="P196" s="68">
        <f t="shared" ca="1" si="47"/>
        <v>3117183234.9089613</v>
      </c>
      <c r="Q196" s="68">
        <f t="shared" ca="1" si="48"/>
        <v>485975882.3976965</v>
      </c>
      <c r="R196" s="28">
        <f t="shared" ca="1" si="49"/>
        <v>-3.6855154253804256E-3</v>
      </c>
    </row>
    <row r="197" spans="1:18" x14ac:dyDescent="0.2">
      <c r="A197" s="76">
        <v>35790</v>
      </c>
      <c r="B197" s="76">
        <v>9.5707000000402331E-2</v>
      </c>
      <c r="C197" s="76">
        <v>1</v>
      </c>
      <c r="D197" s="77">
        <f t="shared" si="35"/>
        <v>3.5790000000000002</v>
      </c>
      <c r="E197" s="77">
        <f t="shared" si="36"/>
        <v>9.5707000000402331E-2</v>
      </c>
      <c r="F197" s="68">
        <f t="shared" si="37"/>
        <v>3.5790000000000002</v>
      </c>
      <c r="G197" s="68">
        <f t="shared" si="38"/>
        <v>9.5707000000402331E-2</v>
      </c>
      <c r="H197" s="68">
        <f t="shared" si="39"/>
        <v>12.809241000000002</v>
      </c>
      <c r="I197" s="68">
        <f t="shared" si="40"/>
        <v>45.844273539000007</v>
      </c>
      <c r="J197" s="68">
        <f t="shared" si="41"/>
        <v>164.07665499608103</v>
      </c>
      <c r="K197" s="68">
        <f t="shared" si="42"/>
        <v>0.34253535300143995</v>
      </c>
      <c r="L197" s="68">
        <f t="shared" si="43"/>
        <v>1.2259340283921536</v>
      </c>
      <c r="M197" s="68">
        <f t="shared" ca="1" si="44"/>
        <v>9.9926621097880308E-2</v>
      </c>
      <c r="N197" s="68">
        <f t="shared" ca="1" si="45"/>
        <v>1.7805202206281246E-5</v>
      </c>
      <c r="O197" s="84">
        <f t="shared" ca="1" si="46"/>
        <v>80125176.376584426</v>
      </c>
      <c r="P197" s="68">
        <f t="shared" ca="1" si="47"/>
        <v>3277909926.3288207</v>
      </c>
      <c r="Q197" s="68">
        <f t="shared" ca="1" si="48"/>
        <v>503553181.68810719</v>
      </c>
      <c r="R197" s="28">
        <f t="shared" ca="1" si="49"/>
        <v>-4.2196210974779769E-3</v>
      </c>
    </row>
    <row r="198" spans="1:18" x14ac:dyDescent="0.2">
      <c r="A198" s="76">
        <v>35790</v>
      </c>
      <c r="B198" s="76">
        <v>9.6007000000099652E-2</v>
      </c>
      <c r="C198" s="76">
        <v>1</v>
      </c>
      <c r="D198" s="77">
        <f t="shared" si="35"/>
        <v>3.5790000000000002</v>
      </c>
      <c r="E198" s="77">
        <f t="shared" si="36"/>
        <v>9.6007000000099652E-2</v>
      </c>
      <c r="F198" s="68">
        <f t="shared" si="37"/>
        <v>3.5790000000000002</v>
      </c>
      <c r="G198" s="68">
        <f t="shared" si="38"/>
        <v>9.6007000000099652E-2</v>
      </c>
      <c r="H198" s="68">
        <f t="shared" si="39"/>
        <v>12.809241000000002</v>
      </c>
      <c r="I198" s="68">
        <f t="shared" si="40"/>
        <v>45.844273539000007</v>
      </c>
      <c r="J198" s="68">
        <f t="shared" si="41"/>
        <v>164.07665499608103</v>
      </c>
      <c r="K198" s="68">
        <f t="shared" si="42"/>
        <v>0.34360905300035666</v>
      </c>
      <c r="L198" s="68">
        <f t="shared" si="43"/>
        <v>1.2297768006882766</v>
      </c>
      <c r="M198" s="68">
        <f t="shared" ca="1" si="44"/>
        <v>9.9926621097880308E-2</v>
      </c>
      <c r="N198" s="68">
        <f t="shared" ca="1" si="45"/>
        <v>1.5363429550167241E-5</v>
      </c>
      <c r="O198" s="84">
        <f t="shared" ca="1" si="46"/>
        <v>80125176.376584426</v>
      </c>
      <c r="P198" s="68">
        <f t="shared" ca="1" si="47"/>
        <v>3277909926.3288207</v>
      </c>
      <c r="Q198" s="68">
        <f t="shared" ca="1" si="48"/>
        <v>503553181.68810719</v>
      </c>
      <c r="R198" s="28">
        <f t="shared" ca="1" si="49"/>
        <v>-3.9196210977806567E-3</v>
      </c>
    </row>
    <row r="199" spans="1:18" x14ac:dyDescent="0.2">
      <c r="A199" s="76">
        <v>35790</v>
      </c>
      <c r="B199" s="76">
        <v>9.6107000004849397E-2</v>
      </c>
      <c r="C199" s="76">
        <v>1</v>
      </c>
      <c r="D199" s="77">
        <f t="shared" si="35"/>
        <v>3.5790000000000002</v>
      </c>
      <c r="E199" s="77">
        <f t="shared" si="36"/>
        <v>9.6107000004849397E-2</v>
      </c>
      <c r="F199" s="68">
        <f t="shared" si="37"/>
        <v>3.5790000000000002</v>
      </c>
      <c r="G199" s="68">
        <f t="shared" si="38"/>
        <v>9.6107000004849397E-2</v>
      </c>
      <c r="H199" s="68">
        <f t="shared" si="39"/>
        <v>12.809241000000002</v>
      </c>
      <c r="I199" s="68">
        <f t="shared" si="40"/>
        <v>45.844273539000007</v>
      </c>
      <c r="J199" s="68">
        <f t="shared" si="41"/>
        <v>164.07665499608103</v>
      </c>
      <c r="K199" s="68">
        <f t="shared" si="42"/>
        <v>0.34396695301735603</v>
      </c>
      <c r="L199" s="68">
        <f t="shared" si="43"/>
        <v>1.2310577248491172</v>
      </c>
      <c r="M199" s="68">
        <f t="shared" ca="1" si="44"/>
        <v>9.9926621097880308E-2</v>
      </c>
      <c r="N199" s="68">
        <f t="shared" ca="1" si="45"/>
        <v>1.4589505294326656E-5</v>
      </c>
      <c r="O199" s="84">
        <f t="shared" ca="1" si="46"/>
        <v>80125176.376584426</v>
      </c>
      <c r="P199" s="68">
        <f t="shared" ca="1" si="47"/>
        <v>3277909926.3288207</v>
      </c>
      <c r="Q199" s="68">
        <f t="shared" ca="1" si="48"/>
        <v>503553181.68810719</v>
      </c>
      <c r="R199" s="28">
        <f t="shared" ca="1" si="49"/>
        <v>-3.8196210930309116E-3</v>
      </c>
    </row>
    <row r="200" spans="1:18" x14ac:dyDescent="0.2">
      <c r="A200" s="76">
        <v>35822.5</v>
      </c>
      <c r="B200" s="76">
        <v>9.7424249994219281E-2</v>
      </c>
      <c r="C200" s="76">
        <v>1</v>
      </c>
      <c r="D200" s="77">
        <f t="shared" si="35"/>
        <v>3.5822500000000002</v>
      </c>
      <c r="E200" s="77">
        <f t="shared" si="36"/>
        <v>9.7424249994219281E-2</v>
      </c>
      <c r="F200" s="68">
        <f t="shared" si="37"/>
        <v>3.5822500000000002</v>
      </c>
      <c r="G200" s="68">
        <f t="shared" si="38"/>
        <v>9.7424249994219281E-2</v>
      </c>
      <c r="H200" s="68">
        <f t="shared" si="39"/>
        <v>12.832515062500001</v>
      </c>
      <c r="I200" s="68">
        <f t="shared" si="40"/>
        <v>45.96927708264063</v>
      </c>
      <c r="J200" s="68">
        <f t="shared" si="41"/>
        <v>164.6734428292894</v>
      </c>
      <c r="K200" s="68">
        <f t="shared" si="42"/>
        <v>0.34899801954179205</v>
      </c>
      <c r="L200" s="68">
        <f t="shared" si="43"/>
        <v>1.2501981555035846</v>
      </c>
      <c r="M200" s="68">
        <f t="shared" ca="1" si="44"/>
        <v>0.1001564443776409</v>
      </c>
      <c r="N200" s="68">
        <f t="shared" ca="1" si="45"/>
        <v>7.4648861488006524E-6</v>
      </c>
      <c r="O200" s="84">
        <f t="shared" ca="1" si="46"/>
        <v>86882135.273744047</v>
      </c>
      <c r="P200" s="68">
        <f t="shared" ca="1" si="47"/>
        <v>3493273814.1782079</v>
      </c>
      <c r="Q200" s="68">
        <f t="shared" ca="1" si="48"/>
        <v>526910022.02205056</v>
      </c>
      <c r="R200" s="28">
        <f t="shared" ca="1" si="49"/>
        <v>-2.7321943834216211E-3</v>
      </c>
    </row>
    <row r="201" spans="1:18" x14ac:dyDescent="0.2">
      <c r="A201" s="76">
        <v>35829.5</v>
      </c>
      <c r="B201" s="76">
        <v>9.8129350000817794E-2</v>
      </c>
      <c r="C201" s="76">
        <v>1</v>
      </c>
      <c r="D201" s="77">
        <f t="shared" si="35"/>
        <v>3.5829499999999999</v>
      </c>
      <c r="E201" s="77">
        <f t="shared" si="36"/>
        <v>9.8129350000817794E-2</v>
      </c>
      <c r="F201" s="68">
        <f t="shared" si="37"/>
        <v>3.5829499999999999</v>
      </c>
      <c r="G201" s="68">
        <f t="shared" si="38"/>
        <v>9.8129350000817794E-2</v>
      </c>
      <c r="H201" s="68">
        <f t="shared" si="39"/>
        <v>12.837530702499999</v>
      </c>
      <c r="I201" s="68">
        <f t="shared" si="40"/>
        <v>45.996230630522369</v>
      </c>
      <c r="J201" s="68">
        <f t="shared" si="41"/>
        <v>164.80219453763013</v>
      </c>
      <c r="K201" s="68">
        <f t="shared" si="42"/>
        <v>0.35159255458543009</v>
      </c>
      <c r="L201" s="68">
        <f t="shared" si="43"/>
        <v>1.2597385434518666</v>
      </c>
      <c r="M201" s="68">
        <f t="shared" ca="1" si="44"/>
        <v>0.10020597967977146</v>
      </c>
      <c r="N201" s="68">
        <f t="shared" ca="1" si="45"/>
        <v>4.3123908235112122E-6</v>
      </c>
      <c r="O201" s="84">
        <f t="shared" ca="1" si="46"/>
        <v>88375697.663533881</v>
      </c>
      <c r="P201" s="68">
        <f t="shared" ca="1" si="47"/>
        <v>3540613150.4773302</v>
      </c>
      <c r="Q201" s="68">
        <f t="shared" ca="1" si="48"/>
        <v>532015905.88021868</v>
      </c>
      <c r="R201" s="28">
        <f t="shared" ca="1" si="49"/>
        <v>-2.0766296789536676E-3</v>
      </c>
    </row>
    <row r="202" spans="1:18" x14ac:dyDescent="0.2">
      <c r="A202" s="76">
        <v>35829.5</v>
      </c>
      <c r="B202" s="76">
        <v>9.9229350002133287E-2</v>
      </c>
      <c r="C202" s="76">
        <v>1</v>
      </c>
      <c r="D202" s="77">
        <f t="shared" si="35"/>
        <v>3.5829499999999999</v>
      </c>
      <c r="E202" s="77">
        <f t="shared" si="36"/>
        <v>9.9229350002133287E-2</v>
      </c>
      <c r="F202" s="68">
        <f t="shared" si="37"/>
        <v>3.5829499999999999</v>
      </c>
      <c r="G202" s="68">
        <f t="shared" si="38"/>
        <v>9.9229350002133287E-2</v>
      </c>
      <c r="H202" s="68">
        <f t="shared" si="39"/>
        <v>12.837530702499999</v>
      </c>
      <c r="I202" s="68">
        <f t="shared" si="40"/>
        <v>45.996230630522369</v>
      </c>
      <c r="J202" s="68">
        <f t="shared" si="41"/>
        <v>164.80219453763013</v>
      </c>
      <c r="K202" s="68">
        <f t="shared" si="42"/>
        <v>0.35553379959014347</v>
      </c>
      <c r="L202" s="68">
        <f t="shared" si="43"/>
        <v>1.2738598272415045</v>
      </c>
      <c r="M202" s="68">
        <f t="shared" ca="1" si="44"/>
        <v>0.10020597967977146</v>
      </c>
      <c r="N202" s="68">
        <f t="shared" ca="1" si="45"/>
        <v>9.5380552724364449E-7</v>
      </c>
      <c r="O202" s="84">
        <f t="shared" ca="1" si="46"/>
        <v>88375697.663533881</v>
      </c>
      <c r="P202" s="68">
        <f t="shared" ca="1" si="47"/>
        <v>3540613150.4773302</v>
      </c>
      <c r="Q202" s="68">
        <f t="shared" ca="1" si="48"/>
        <v>532015905.88021868</v>
      </c>
      <c r="R202" s="28">
        <f t="shared" ca="1" si="49"/>
        <v>-9.7662967763817443E-4</v>
      </c>
    </row>
    <row r="203" spans="1:18" x14ac:dyDescent="0.2">
      <c r="A203" s="76">
        <v>36254</v>
      </c>
      <c r="B203" s="76">
        <v>0.10204219999286579</v>
      </c>
      <c r="C203" s="76">
        <v>1</v>
      </c>
      <c r="D203" s="77">
        <f t="shared" si="35"/>
        <v>3.6254</v>
      </c>
      <c r="E203" s="77">
        <f t="shared" si="36"/>
        <v>0.10204219999286579</v>
      </c>
      <c r="F203" s="68">
        <f t="shared" si="37"/>
        <v>3.6254</v>
      </c>
      <c r="G203" s="68">
        <f t="shared" si="38"/>
        <v>0.10204219999286579</v>
      </c>
      <c r="H203" s="68">
        <f t="shared" si="39"/>
        <v>13.143525159999999</v>
      </c>
      <c r="I203" s="68">
        <f t="shared" si="40"/>
        <v>47.650536115064</v>
      </c>
      <c r="J203" s="68">
        <f t="shared" si="41"/>
        <v>172.75225363155303</v>
      </c>
      <c r="K203" s="68">
        <f t="shared" si="42"/>
        <v>0.36994379185413562</v>
      </c>
      <c r="L203" s="68">
        <f t="shared" si="43"/>
        <v>1.3411942229879832</v>
      </c>
      <c r="M203" s="68">
        <f t="shared" ca="1" si="44"/>
        <v>0.10323306424222702</v>
      </c>
      <c r="N203" s="68">
        <f t="shared" ca="1" si="45"/>
        <v>1.4181576604066762E-6</v>
      </c>
      <c r="O203" s="84">
        <f t="shared" ca="1" si="46"/>
        <v>205176570.49241662</v>
      </c>
      <c r="P203" s="68">
        <f t="shared" ca="1" si="47"/>
        <v>7059647691.2237186</v>
      </c>
      <c r="Q203" s="68">
        <f t="shared" ca="1" si="48"/>
        <v>892703789.50147617</v>
      </c>
      <c r="R203" s="28">
        <f t="shared" ca="1" si="49"/>
        <v>-1.1908642493612259E-3</v>
      </c>
    </row>
    <row r="204" spans="1:18" x14ac:dyDescent="0.2">
      <c r="A204" s="76">
        <v>36262</v>
      </c>
      <c r="B204" s="76">
        <v>0.10247659999731695</v>
      </c>
      <c r="C204" s="76">
        <v>1</v>
      </c>
      <c r="D204" s="77">
        <f t="shared" si="35"/>
        <v>3.6261999999999999</v>
      </c>
      <c r="E204" s="77">
        <f t="shared" si="36"/>
        <v>0.10247659999731695</v>
      </c>
      <c r="F204" s="68">
        <f t="shared" si="37"/>
        <v>3.6261999999999999</v>
      </c>
      <c r="G204" s="68">
        <f t="shared" si="38"/>
        <v>0.10247659999731695</v>
      </c>
      <c r="H204" s="68">
        <f t="shared" si="39"/>
        <v>13.149326439999999</v>
      </c>
      <c r="I204" s="68">
        <f t="shared" si="40"/>
        <v>47.682087536727998</v>
      </c>
      <c r="J204" s="68">
        <f t="shared" si="41"/>
        <v>172.90478582568306</v>
      </c>
      <c r="K204" s="68">
        <f t="shared" si="42"/>
        <v>0.37160064691027073</v>
      </c>
      <c r="L204" s="68">
        <f t="shared" si="43"/>
        <v>1.3474982658260237</v>
      </c>
      <c r="M204" s="68">
        <f t="shared" ca="1" si="44"/>
        <v>0.10329054853829618</v>
      </c>
      <c r="N204" s="68">
        <f t="shared" ca="1" si="45"/>
        <v>6.625122273622149E-7</v>
      </c>
      <c r="O204" s="84">
        <f t="shared" ca="1" si="46"/>
        <v>207889600.38450426</v>
      </c>
      <c r="P204" s="68">
        <f t="shared" ca="1" si="47"/>
        <v>7138512777.5624809</v>
      </c>
      <c r="Q204" s="68">
        <f t="shared" ca="1" si="48"/>
        <v>900488045.30456936</v>
      </c>
      <c r="R204" s="28">
        <f t="shared" ca="1" si="49"/>
        <v>-8.1394854097922853E-4</v>
      </c>
    </row>
    <row r="205" spans="1:18" x14ac:dyDescent="0.2">
      <c r="A205" s="76">
        <v>36278</v>
      </c>
      <c r="B205" s="76">
        <v>0.10244539999985136</v>
      </c>
      <c r="C205" s="76">
        <v>1</v>
      </c>
      <c r="D205" s="77">
        <f t="shared" si="35"/>
        <v>3.6278000000000001</v>
      </c>
      <c r="E205" s="77">
        <f t="shared" si="36"/>
        <v>0.10244539999985136</v>
      </c>
      <c r="F205" s="68">
        <f t="shared" si="37"/>
        <v>3.6278000000000001</v>
      </c>
      <c r="G205" s="68">
        <f t="shared" si="38"/>
        <v>0.10244539999985136</v>
      </c>
      <c r="H205" s="68">
        <f t="shared" si="39"/>
        <v>13.160932840000001</v>
      </c>
      <c r="I205" s="68">
        <f t="shared" si="40"/>
        <v>47.745232156952007</v>
      </c>
      <c r="J205" s="68">
        <f t="shared" si="41"/>
        <v>173.21015321899048</v>
      </c>
      <c r="K205" s="68">
        <f t="shared" si="42"/>
        <v>0.37165142211946078</v>
      </c>
      <c r="L205" s="68">
        <f t="shared" si="43"/>
        <v>1.3482770291649799</v>
      </c>
      <c r="M205" s="68">
        <f t="shared" ca="1" si="44"/>
        <v>0.10340556560389039</v>
      </c>
      <c r="N205" s="68">
        <f t="shared" ca="1" si="45"/>
        <v>9.2191798717962778E-7</v>
      </c>
      <c r="O205" s="84">
        <f t="shared" ca="1" si="46"/>
        <v>213374342.18790072</v>
      </c>
      <c r="P205" s="68">
        <f t="shared" ca="1" si="47"/>
        <v>7297669765.5260973</v>
      </c>
      <c r="Q205" s="68">
        <f t="shared" ca="1" si="48"/>
        <v>916168642.79393065</v>
      </c>
      <c r="R205" s="28">
        <f t="shared" ca="1" si="49"/>
        <v>-9.6016560403902607E-4</v>
      </c>
    </row>
    <row r="206" spans="1:18" x14ac:dyDescent="0.2">
      <c r="A206" s="76">
        <v>36313.5</v>
      </c>
      <c r="B206" s="76">
        <v>0.10676054999930784</v>
      </c>
      <c r="C206" s="76">
        <v>1</v>
      </c>
      <c r="D206" s="77">
        <f t="shared" si="35"/>
        <v>3.6313499999999999</v>
      </c>
      <c r="E206" s="77">
        <f t="shared" si="36"/>
        <v>0.10676054999930784</v>
      </c>
      <c r="F206" s="68">
        <f t="shared" si="37"/>
        <v>3.6313499999999999</v>
      </c>
      <c r="G206" s="68">
        <f t="shared" si="38"/>
        <v>0.10676054999930784</v>
      </c>
      <c r="H206" s="68">
        <f t="shared" si="39"/>
        <v>13.186702822499999</v>
      </c>
      <c r="I206" s="68">
        <f t="shared" si="40"/>
        <v>47.88553329448537</v>
      </c>
      <c r="J206" s="68">
        <f t="shared" si="41"/>
        <v>173.88913132892944</v>
      </c>
      <c r="K206" s="68">
        <f t="shared" si="42"/>
        <v>0.38768492323998649</v>
      </c>
      <c r="L206" s="68">
        <f t="shared" si="43"/>
        <v>1.407819646007525</v>
      </c>
      <c r="M206" s="68">
        <f t="shared" ca="1" si="44"/>
        <v>0.10366099050358298</v>
      </c>
      <c r="N206" s="68">
        <f t="shared" ca="1" si="45"/>
        <v>9.6072690675381827E-6</v>
      </c>
      <c r="O206" s="84">
        <f t="shared" ca="1" si="46"/>
        <v>225824199.19682723</v>
      </c>
      <c r="P206" s="68">
        <f t="shared" ca="1" si="47"/>
        <v>7657614367.6779032</v>
      </c>
      <c r="Q206" s="68">
        <f t="shared" ca="1" si="48"/>
        <v>951495247.47096336</v>
      </c>
      <c r="R206" s="28">
        <f t="shared" ca="1" si="49"/>
        <v>3.0995594957248657E-3</v>
      </c>
    </row>
    <row r="207" spans="1:18" x14ac:dyDescent="0.2">
      <c r="A207" s="76">
        <v>36362</v>
      </c>
      <c r="B207" s="76">
        <v>0.10300660000211792</v>
      </c>
      <c r="C207" s="76">
        <v>1</v>
      </c>
      <c r="D207" s="77">
        <f t="shared" si="35"/>
        <v>3.6362000000000001</v>
      </c>
      <c r="E207" s="77">
        <f t="shared" si="36"/>
        <v>0.10300660000211792</v>
      </c>
      <c r="F207" s="68">
        <f t="shared" si="37"/>
        <v>3.6362000000000001</v>
      </c>
      <c r="G207" s="68">
        <f t="shared" si="38"/>
        <v>0.10300660000211792</v>
      </c>
      <c r="H207" s="68">
        <f t="shared" si="39"/>
        <v>13.221950440000001</v>
      </c>
      <c r="I207" s="68">
        <f t="shared" si="40"/>
        <v>48.077656189928</v>
      </c>
      <c r="J207" s="68">
        <f t="shared" si="41"/>
        <v>174.8199734378162</v>
      </c>
      <c r="K207" s="68">
        <f t="shared" si="42"/>
        <v>0.37455259892770121</v>
      </c>
      <c r="L207" s="68">
        <f t="shared" si="43"/>
        <v>1.3619481602209071</v>
      </c>
      <c r="M207" s="68">
        <f t="shared" ca="1" si="44"/>
        <v>0.10401046555510716</v>
      </c>
      <c r="N207" s="68">
        <f t="shared" ca="1" si="45"/>
        <v>1.0077460484784013E-6</v>
      </c>
      <c r="O207" s="84">
        <f t="shared" ca="1" si="46"/>
        <v>243462898.53761137</v>
      </c>
      <c r="P207" s="68">
        <f t="shared" ca="1" si="47"/>
        <v>8164638063.318326</v>
      </c>
      <c r="Q207" s="68">
        <f t="shared" ca="1" si="48"/>
        <v>1000957265.6863971</v>
      </c>
      <c r="R207" s="28">
        <f t="shared" ca="1" si="49"/>
        <v>-1.0038655529892443E-3</v>
      </c>
    </row>
    <row r="208" spans="1:18" x14ac:dyDescent="0.2">
      <c r="A208" s="76">
        <v>36379</v>
      </c>
      <c r="B208" s="76">
        <v>0.10385469999891939</v>
      </c>
      <c r="C208" s="76">
        <v>1</v>
      </c>
      <c r="D208" s="77">
        <f t="shared" si="35"/>
        <v>3.6379000000000001</v>
      </c>
      <c r="E208" s="77">
        <f t="shared" si="36"/>
        <v>0.10385469999891939</v>
      </c>
      <c r="F208" s="68">
        <f t="shared" si="37"/>
        <v>3.6379000000000001</v>
      </c>
      <c r="G208" s="68">
        <f t="shared" si="38"/>
        <v>0.10385469999891939</v>
      </c>
      <c r="H208" s="68">
        <f t="shared" si="39"/>
        <v>13.234316410000002</v>
      </c>
      <c r="I208" s="68">
        <f t="shared" si="40"/>
        <v>48.145119667939007</v>
      </c>
      <c r="J208" s="68">
        <f t="shared" si="41"/>
        <v>175.14713083999533</v>
      </c>
      <c r="K208" s="68">
        <f t="shared" si="42"/>
        <v>0.37781301312606885</v>
      </c>
      <c r="L208" s="68">
        <f t="shared" si="43"/>
        <v>1.3744459604513259</v>
      </c>
      <c r="M208" s="68">
        <f t="shared" ca="1" si="44"/>
        <v>0.10413310252531847</v>
      </c>
      <c r="N208" s="68">
        <f t="shared" ca="1" si="45"/>
        <v>7.7507966705394908E-8</v>
      </c>
      <c r="O208" s="84">
        <f t="shared" ca="1" si="46"/>
        <v>249818898.09183845</v>
      </c>
      <c r="P208" s="68">
        <f t="shared" ca="1" si="47"/>
        <v>8346553531.290329</v>
      </c>
      <c r="Q208" s="68">
        <f t="shared" ca="1" si="48"/>
        <v>1018623843.5608552</v>
      </c>
      <c r="R208" s="28">
        <f t="shared" ca="1" si="49"/>
        <v>-2.7840252639908802E-4</v>
      </c>
    </row>
    <row r="209" spans="1:18" x14ac:dyDescent="0.2">
      <c r="A209" s="76">
        <v>36422</v>
      </c>
      <c r="B209" s="76">
        <v>0.10546460000477964</v>
      </c>
      <c r="C209" s="76">
        <v>1</v>
      </c>
      <c r="D209" s="77">
        <f t="shared" si="35"/>
        <v>3.6421999999999999</v>
      </c>
      <c r="E209" s="77">
        <f t="shared" si="36"/>
        <v>0.10546460000477964</v>
      </c>
      <c r="F209" s="68">
        <f t="shared" si="37"/>
        <v>3.6421999999999999</v>
      </c>
      <c r="G209" s="68">
        <f t="shared" si="38"/>
        <v>0.10546460000477964</v>
      </c>
      <c r="H209" s="68">
        <f t="shared" si="39"/>
        <v>13.265620839999999</v>
      </c>
      <c r="I209" s="68">
        <f t="shared" si="40"/>
        <v>48.316044223447996</v>
      </c>
      <c r="J209" s="68">
        <f t="shared" si="41"/>
        <v>175.97669627064229</v>
      </c>
      <c r="K209" s="68">
        <f t="shared" si="42"/>
        <v>0.38412316613740838</v>
      </c>
      <c r="L209" s="68">
        <f t="shared" si="43"/>
        <v>1.3990533957056688</v>
      </c>
      <c r="M209" s="68">
        <f t="shared" ca="1" si="44"/>
        <v>0.10444362760159048</v>
      </c>
      <c r="N209" s="68">
        <f t="shared" ca="1" si="45"/>
        <v>1.0423846480738439E-6</v>
      </c>
      <c r="O209" s="84">
        <f t="shared" ca="1" si="46"/>
        <v>266300625.49463937</v>
      </c>
      <c r="P209" s="68">
        <f t="shared" ca="1" si="47"/>
        <v>8816471038.7815475</v>
      </c>
      <c r="Q209" s="68">
        <f t="shared" ca="1" si="48"/>
        <v>1064077280.6444169</v>
      </c>
      <c r="R209" s="28">
        <f t="shared" ca="1" si="49"/>
        <v>1.0209724031891576E-3</v>
      </c>
    </row>
    <row r="210" spans="1:18" x14ac:dyDescent="0.2">
      <c r="A210" s="76">
        <v>36497</v>
      </c>
      <c r="B210" s="76">
        <v>0.10681209999893326</v>
      </c>
      <c r="C210" s="76">
        <v>1</v>
      </c>
      <c r="D210" s="77">
        <f t="shared" si="35"/>
        <v>3.6497000000000002</v>
      </c>
      <c r="E210" s="77">
        <f t="shared" si="36"/>
        <v>0.10681209999893326</v>
      </c>
      <c r="F210" s="68">
        <f t="shared" si="37"/>
        <v>3.6497000000000002</v>
      </c>
      <c r="G210" s="68">
        <f t="shared" si="38"/>
        <v>0.10681209999893326</v>
      </c>
      <c r="H210" s="68">
        <f t="shared" si="39"/>
        <v>13.320310090000001</v>
      </c>
      <c r="I210" s="68">
        <f t="shared" si="40"/>
        <v>48.615135735473004</v>
      </c>
      <c r="J210" s="68">
        <f t="shared" si="41"/>
        <v>177.43066089375583</v>
      </c>
      <c r="K210" s="68">
        <f t="shared" si="42"/>
        <v>0.38983212136610673</v>
      </c>
      <c r="L210" s="68">
        <f t="shared" si="43"/>
        <v>1.4227702933498798</v>
      </c>
      <c r="M210" s="68">
        <f t="shared" ca="1" si="44"/>
        <v>0.10498635826839441</v>
      </c>
      <c r="N210" s="68">
        <f t="shared" ca="1" si="45"/>
        <v>3.3333328666310217E-6</v>
      </c>
      <c r="O210" s="84">
        <f t="shared" ca="1" si="46"/>
        <v>296449629.81469297</v>
      </c>
      <c r="P210" s="68">
        <f t="shared" ca="1" si="47"/>
        <v>9669878879.9312534</v>
      </c>
      <c r="Q210" s="68">
        <f t="shared" ca="1" si="48"/>
        <v>1146006896.0838408</v>
      </c>
      <c r="R210" s="28">
        <f t="shared" ca="1" si="49"/>
        <v>1.8257417305388574E-3</v>
      </c>
    </row>
    <row r="211" spans="1:18" x14ac:dyDescent="0.2">
      <c r="A211" s="76">
        <v>36521</v>
      </c>
      <c r="B211" s="76">
        <v>0.10853530000167666</v>
      </c>
      <c r="C211" s="76">
        <v>1</v>
      </c>
      <c r="D211" s="77">
        <f t="shared" si="35"/>
        <v>3.6520999999999999</v>
      </c>
      <c r="E211" s="77">
        <f t="shared" si="36"/>
        <v>0.10853530000167666</v>
      </c>
      <c r="F211" s="68">
        <f t="shared" si="37"/>
        <v>3.6520999999999999</v>
      </c>
      <c r="G211" s="68">
        <f t="shared" si="38"/>
        <v>0.10853530000167666</v>
      </c>
      <c r="H211" s="68">
        <f t="shared" si="39"/>
        <v>13.337834409999999</v>
      </c>
      <c r="I211" s="68">
        <f t="shared" si="40"/>
        <v>48.711105048760999</v>
      </c>
      <c r="J211" s="68">
        <f t="shared" si="41"/>
        <v>177.89782674858003</v>
      </c>
      <c r="K211" s="68">
        <f t="shared" si="42"/>
        <v>0.39638176913612333</v>
      </c>
      <c r="L211" s="68">
        <f t="shared" si="43"/>
        <v>1.4476258590620359</v>
      </c>
      <c r="M211" s="68">
        <f t="shared" ca="1" si="44"/>
        <v>0.10516033201127985</v>
      </c>
      <c r="N211" s="68">
        <f t="shared" ca="1" si="45"/>
        <v>1.1390408936203101E-5</v>
      </c>
      <c r="O211" s="84">
        <f t="shared" ca="1" si="46"/>
        <v>306477425.13456368</v>
      </c>
      <c r="P211" s="68">
        <f t="shared" ca="1" si="47"/>
        <v>9952108151.3505592</v>
      </c>
      <c r="Q211" s="68">
        <f t="shared" ca="1" si="48"/>
        <v>1172941036.7068954</v>
      </c>
      <c r="R211" s="28">
        <f t="shared" ca="1" si="49"/>
        <v>3.3749679903968127E-3</v>
      </c>
    </row>
    <row r="212" spans="1:18" x14ac:dyDescent="0.2">
      <c r="A212" s="76">
        <v>36940</v>
      </c>
      <c r="B212" s="76">
        <v>0.11224200000287965</v>
      </c>
      <c r="C212" s="76">
        <v>1</v>
      </c>
      <c r="D212" s="77">
        <f t="shared" si="35"/>
        <v>3.694</v>
      </c>
      <c r="E212" s="77">
        <f t="shared" si="36"/>
        <v>0.11224200000287965</v>
      </c>
      <c r="F212" s="68">
        <f t="shared" si="37"/>
        <v>3.694</v>
      </c>
      <c r="G212" s="68">
        <f t="shared" si="38"/>
        <v>0.11224200000287965</v>
      </c>
      <c r="H212" s="68">
        <f t="shared" si="39"/>
        <v>13.645636</v>
      </c>
      <c r="I212" s="68">
        <f t="shared" si="40"/>
        <v>50.406979383999996</v>
      </c>
      <c r="J212" s="68">
        <f t="shared" si="41"/>
        <v>186.20338184449599</v>
      </c>
      <c r="K212" s="68">
        <f t="shared" si="42"/>
        <v>0.4146219480106374</v>
      </c>
      <c r="L212" s="68">
        <f t="shared" si="43"/>
        <v>1.5316134759512945</v>
      </c>
      <c r="M212" s="68">
        <f t="shared" ca="1" si="44"/>
        <v>0.10822105458878624</v>
      </c>
      <c r="N212" s="68">
        <f t="shared" ca="1" si="45"/>
        <v>1.6168002023118826E-5</v>
      </c>
      <c r="O212" s="84">
        <f t="shared" ca="1" si="46"/>
        <v>512325734.20115918</v>
      </c>
      <c r="P212" s="68">
        <f t="shared" ca="1" si="47"/>
        <v>15612987704.734703</v>
      </c>
      <c r="Q212" s="68">
        <f t="shared" ca="1" si="48"/>
        <v>1700620342.5893233</v>
      </c>
      <c r="R212" s="28">
        <f t="shared" ca="1" si="49"/>
        <v>4.0209454140934103E-3</v>
      </c>
    </row>
    <row r="213" spans="1:18" x14ac:dyDescent="0.2">
      <c r="A213" s="76">
        <v>37000</v>
      </c>
      <c r="B213" s="76">
        <v>0.11249999999563443</v>
      </c>
      <c r="C213" s="76">
        <v>1</v>
      </c>
      <c r="D213" s="77">
        <f t="shared" ref="D213:D276" si="50">A213/A$18</f>
        <v>3.7</v>
      </c>
      <c r="E213" s="77">
        <f t="shared" ref="E213:E276" si="51">B213/B$18</f>
        <v>0.11249999999563443</v>
      </c>
      <c r="F213" s="68">
        <f t="shared" ref="F213:F276" si="52">$C213*D213</f>
        <v>3.7</v>
      </c>
      <c r="G213" s="68">
        <f t="shared" ref="G213:G276" si="53">$C213*E213</f>
        <v>0.11249999999563443</v>
      </c>
      <c r="H213" s="68">
        <f t="shared" ref="H213:H276" si="54">C213*D213*D213</f>
        <v>13.690000000000001</v>
      </c>
      <c r="I213" s="68">
        <f t="shared" ref="I213:I276" si="55">C213*D213*D213*D213</f>
        <v>50.653000000000006</v>
      </c>
      <c r="J213" s="68">
        <f t="shared" ref="J213:J276" si="56">C213*D213*D213*D213*D213</f>
        <v>187.41610000000003</v>
      </c>
      <c r="K213" s="68">
        <f t="shared" ref="K213:K276" si="57">C213*E213*D213</f>
        <v>0.41624999998384737</v>
      </c>
      <c r="L213" s="68">
        <f t="shared" ref="L213:L276" si="58">C213*E213*D213*D213</f>
        <v>1.5401249999402353</v>
      </c>
      <c r="M213" s="68">
        <f t="shared" ref="M213:M276" ca="1" si="59">+E$4+E$5*D213+E$6*D213^2</f>
        <v>0.10866297215323628</v>
      </c>
      <c r="N213" s="68">
        <f t="shared" ref="N213:N276" ca="1" si="60">C213*(M213-E213)^2</f>
        <v>1.4722782663338557E-5</v>
      </c>
      <c r="O213" s="84">
        <f t="shared" ref="O213:O276" ca="1" si="61">(C213*O$1-O$2*F213+O$3*H213)^2</f>
        <v>546733476.79886663</v>
      </c>
      <c r="P213" s="68">
        <f t="shared" ref="P213:P276" ca="1" si="62">(-C213*O$2+O$4*F213-O$5*H213)^2</f>
        <v>16540191240.706152</v>
      </c>
      <c r="Q213" s="68">
        <f t="shared" ref="Q213:Q276" ca="1" si="63">+(C213*O$3-F213*O$5+H213*O$6)^2</f>
        <v>1785301278.7906034</v>
      </c>
      <c r="R213" s="28">
        <f t="shared" ref="R213:R276" ca="1" si="64">+E213-M213</f>
        <v>3.8370278423981441E-3</v>
      </c>
    </row>
    <row r="214" spans="1:18" x14ac:dyDescent="0.2">
      <c r="A214" s="76">
        <v>37062</v>
      </c>
      <c r="B214" s="76">
        <v>0.1119165999989491</v>
      </c>
      <c r="C214" s="76">
        <v>1</v>
      </c>
      <c r="D214" s="77">
        <f t="shared" si="50"/>
        <v>3.7061999999999999</v>
      </c>
      <c r="E214" s="77">
        <f t="shared" si="51"/>
        <v>0.1119165999989491</v>
      </c>
      <c r="F214" s="68">
        <f t="shared" si="52"/>
        <v>3.7061999999999999</v>
      </c>
      <c r="G214" s="68">
        <f t="shared" si="53"/>
        <v>0.1119165999989491</v>
      </c>
      <c r="H214" s="68">
        <f t="shared" si="54"/>
        <v>13.735918439999999</v>
      </c>
      <c r="I214" s="68">
        <f t="shared" si="55"/>
        <v>50.908060922327998</v>
      </c>
      <c r="J214" s="68">
        <f t="shared" si="56"/>
        <v>188.67545539033202</v>
      </c>
      <c r="K214" s="68">
        <f t="shared" si="57"/>
        <v>0.41478530291610516</v>
      </c>
      <c r="L214" s="68">
        <f t="shared" si="58"/>
        <v>1.537277289667669</v>
      </c>
      <c r="M214" s="68">
        <f t="shared" ca="1" si="59"/>
        <v>0.10912057512926224</v>
      </c>
      <c r="N214" s="68">
        <f t="shared" ca="1" si="60"/>
        <v>7.8177550719074138E-6</v>
      </c>
      <c r="O214" s="84">
        <f t="shared" ca="1" si="61"/>
        <v>583633004.55335259</v>
      </c>
      <c r="P214" s="68">
        <f t="shared" ca="1" si="62"/>
        <v>17529834839.125866</v>
      </c>
      <c r="Q214" s="68">
        <f t="shared" ca="1" si="63"/>
        <v>1875268159.4552984</v>
      </c>
      <c r="R214" s="28">
        <f t="shared" ca="1" si="64"/>
        <v>2.7960248696868584E-3</v>
      </c>
    </row>
    <row r="215" spans="1:18" x14ac:dyDescent="0.2">
      <c r="A215" s="76">
        <v>37511.5</v>
      </c>
      <c r="B215" s="76">
        <v>0.10976194999966538</v>
      </c>
      <c r="C215" s="76">
        <v>1</v>
      </c>
      <c r="D215" s="77">
        <f t="shared" si="50"/>
        <v>3.75115</v>
      </c>
      <c r="E215" s="77">
        <f t="shared" si="51"/>
        <v>0.10976194999966538</v>
      </c>
      <c r="F215" s="68">
        <f t="shared" si="52"/>
        <v>3.75115</v>
      </c>
      <c r="G215" s="68">
        <f t="shared" si="53"/>
        <v>0.10976194999966538</v>
      </c>
      <c r="H215" s="68">
        <f t="shared" si="54"/>
        <v>14.0711263225</v>
      </c>
      <c r="I215" s="68">
        <f t="shared" si="55"/>
        <v>52.782905504645875</v>
      </c>
      <c r="J215" s="68">
        <f t="shared" si="56"/>
        <v>197.99659598375237</v>
      </c>
      <c r="K215" s="68">
        <f t="shared" si="57"/>
        <v>0.4117335387412448</v>
      </c>
      <c r="L215" s="68">
        <f t="shared" si="58"/>
        <v>1.5444742638492204</v>
      </c>
      <c r="M215" s="68">
        <f t="shared" ca="1" si="59"/>
        <v>0.1124672200924786</v>
      </c>
      <c r="N215" s="68">
        <f t="shared" ca="1" si="60"/>
        <v>7.318486275069675E-6</v>
      </c>
      <c r="O215" s="84">
        <f t="shared" ca="1" si="61"/>
        <v>893576650.01889229</v>
      </c>
      <c r="P215" s="68">
        <f t="shared" ca="1" si="62"/>
        <v>25690989703.524765</v>
      </c>
      <c r="Q215" s="68">
        <f t="shared" ca="1" si="63"/>
        <v>2604466714.7845078</v>
      </c>
      <c r="R215" s="28">
        <f t="shared" ca="1" si="64"/>
        <v>-2.7052700928132251E-3</v>
      </c>
    </row>
    <row r="216" spans="1:18" x14ac:dyDescent="0.2">
      <c r="A216" s="76">
        <v>37544</v>
      </c>
      <c r="B216" s="76">
        <v>0.1074391999936779</v>
      </c>
      <c r="C216" s="76">
        <v>1</v>
      </c>
      <c r="D216" s="77">
        <f t="shared" si="50"/>
        <v>3.7544</v>
      </c>
      <c r="E216" s="77">
        <f t="shared" si="51"/>
        <v>0.1074391999936779</v>
      </c>
      <c r="F216" s="68">
        <f t="shared" si="52"/>
        <v>3.7544</v>
      </c>
      <c r="G216" s="68">
        <f t="shared" si="53"/>
        <v>0.1074391999936779</v>
      </c>
      <c r="H216" s="68">
        <f t="shared" si="54"/>
        <v>14.095519359999999</v>
      </c>
      <c r="I216" s="68">
        <f t="shared" si="55"/>
        <v>52.920217885183995</v>
      </c>
      <c r="J216" s="68">
        <f t="shared" si="56"/>
        <v>198.68366602813478</v>
      </c>
      <c r="K216" s="68">
        <f t="shared" si="57"/>
        <v>0.40336973245626434</v>
      </c>
      <c r="L216" s="68">
        <f t="shared" si="58"/>
        <v>1.5144113235337988</v>
      </c>
      <c r="M216" s="68">
        <f t="shared" ca="1" si="59"/>
        <v>0.11271116852465667</v>
      </c>
      <c r="N216" s="68">
        <f t="shared" ca="1" si="60"/>
        <v>2.7793652191630376E-5</v>
      </c>
      <c r="O216" s="84">
        <f t="shared" ca="1" si="61"/>
        <v>918977880.90395486</v>
      </c>
      <c r="P216" s="68">
        <f t="shared" ca="1" si="62"/>
        <v>26350071130.524979</v>
      </c>
      <c r="Q216" s="68">
        <f t="shared" ca="1" si="63"/>
        <v>2662566656.5324202</v>
      </c>
      <c r="R216" s="28">
        <f t="shared" ca="1" si="64"/>
        <v>-5.2719685309787628E-3</v>
      </c>
    </row>
    <row r="217" spans="1:18" x14ac:dyDescent="0.2">
      <c r="A217" s="76">
        <v>37691.5</v>
      </c>
      <c r="B217" s="76">
        <v>0.11453594999329653</v>
      </c>
      <c r="C217" s="76">
        <v>1</v>
      </c>
      <c r="D217" s="77">
        <f t="shared" si="50"/>
        <v>3.7691499999999998</v>
      </c>
      <c r="E217" s="77">
        <f t="shared" si="51"/>
        <v>0.11453594999329653</v>
      </c>
      <c r="F217" s="68">
        <f t="shared" si="52"/>
        <v>3.7691499999999998</v>
      </c>
      <c r="G217" s="68">
        <f t="shared" si="53"/>
        <v>0.11453594999329653</v>
      </c>
      <c r="H217" s="68">
        <f t="shared" si="54"/>
        <v>14.206491722499999</v>
      </c>
      <c r="I217" s="68">
        <f t="shared" si="55"/>
        <v>53.546398275860867</v>
      </c>
      <c r="J217" s="68">
        <f t="shared" si="56"/>
        <v>201.82440706146096</v>
      </c>
      <c r="K217" s="68">
        <f t="shared" si="57"/>
        <v>0.43170317591723356</v>
      </c>
      <c r="L217" s="68">
        <f t="shared" si="58"/>
        <v>1.6271540255084407</v>
      </c>
      <c r="M217" s="68">
        <f t="shared" ca="1" si="59"/>
        <v>0.11382167058649971</v>
      </c>
      <c r="N217" s="68">
        <f t="shared" ca="1" si="60"/>
        <v>5.101950709740123E-7</v>
      </c>
      <c r="O217" s="84">
        <f t="shared" ca="1" si="61"/>
        <v>1039531543.934034</v>
      </c>
      <c r="P217" s="68">
        <f t="shared" ca="1" si="62"/>
        <v>29461839384.296253</v>
      </c>
      <c r="Q217" s="68">
        <f t="shared" ca="1" si="63"/>
        <v>2935631507.9917355</v>
      </c>
      <c r="R217" s="28">
        <f t="shared" ca="1" si="64"/>
        <v>7.1427940679681667E-4</v>
      </c>
    </row>
    <row r="218" spans="1:18" x14ac:dyDescent="0.2">
      <c r="A218" s="76">
        <v>37697</v>
      </c>
      <c r="B218" s="76">
        <v>0.10707209999236511</v>
      </c>
      <c r="C218" s="76">
        <v>1</v>
      </c>
      <c r="D218" s="77">
        <f t="shared" si="50"/>
        <v>3.7696999999999998</v>
      </c>
      <c r="E218" s="77">
        <f t="shared" si="51"/>
        <v>0.10707209999236511</v>
      </c>
      <c r="F218" s="68">
        <f t="shared" si="52"/>
        <v>3.7696999999999998</v>
      </c>
      <c r="G218" s="68">
        <f t="shared" si="53"/>
        <v>0.10707209999236511</v>
      </c>
      <c r="H218" s="68">
        <f t="shared" si="54"/>
        <v>14.210638089999998</v>
      </c>
      <c r="I218" s="68">
        <f t="shared" si="55"/>
        <v>53.56984240787299</v>
      </c>
      <c r="J218" s="68">
        <f t="shared" si="56"/>
        <v>201.9422349249588</v>
      </c>
      <c r="K218" s="68">
        <f t="shared" si="57"/>
        <v>0.40362969534121873</v>
      </c>
      <c r="L218" s="68">
        <f t="shared" si="58"/>
        <v>1.5215628625277922</v>
      </c>
      <c r="M218" s="68">
        <f t="shared" ca="1" si="59"/>
        <v>0.11386318536299241</v>
      </c>
      <c r="N218" s="68">
        <f t="shared" ca="1" si="60"/>
        <v>4.6118840511148062E-5</v>
      </c>
      <c r="O218" s="84">
        <f t="shared" ca="1" si="61"/>
        <v>1044195732.4117041</v>
      </c>
      <c r="P218" s="68">
        <f t="shared" ca="1" si="62"/>
        <v>29581726162.257721</v>
      </c>
      <c r="Q218" s="68">
        <f t="shared" ca="1" si="63"/>
        <v>2946113417.9778962</v>
      </c>
      <c r="R218" s="28">
        <f t="shared" ca="1" si="64"/>
        <v>-6.791085370627295E-3</v>
      </c>
    </row>
    <row r="219" spans="1:18" x14ac:dyDescent="0.2">
      <c r="A219" s="76">
        <v>38256</v>
      </c>
      <c r="B219" s="76">
        <v>0.11332079999556299</v>
      </c>
      <c r="C219" s="76">
        <v>1</v>
      </c>
      <c r="D219" s="77">
        <f t="shared" si="50"/>
        <v>3.8256000000000001</v>
      </c>
      <c r="E219" s="77">
        <f t="shared" si="51"/>
        <v>0.11332079999556299</v>
      </c>
      <c r="F219" s="68">
        <f t="shared" si="52"/>
        <v>3.8256000000000001</v>
      </c>
      <c r="G219" s="68">
        <f t="shared" si="53"/>
        <v>0.11332079999556299</v>
      </c>
      <c r="H219" s="68">
        <f t="shared" si="54"/>
        <v>14.63521536</v>
      </c>
      <c r="I219" s="68">
        <f t="shared" si="55"/>
        <v>55.988479881216001</v>
      </c>
      <c r="J219" s="68">
        <f t="shared" si="56"/>
        <v>214.18952863357995</v>
      </c>
      <c r="K219" s="68">
        <f t="shared" si="57"/>
        <v>0.43352005246302577</v>
      </c>
      <c r="L219" s="68">
        <f t="shared" si="58"/>
        <v>1.6584743127025514</v>
      </c>
      <c r="M219" s="68">
        <f t="shared" ca="1" si="59"/>
        <v>0.11812242978706496</v>
      </c>
      <c r="N219" s="68">
        <f t="shared" ca="1" si="60"/>
        <v>2.3055648654639183E-5</v>
      </c>
      <c r="O219" s="84">
        <f t="shared" ca="1" si="61"/>
        <v>1584376803.3234947</v>
      </c>
      <c r="P219" s="68">
        <f t="shared" ca="1" si="62"/>
        <v>43261275763.490471</v>
      </c>
      <c r="Q219" s="68">
        <f t="shared" ca="1" si="63"/>
        <v>4127548406.7529221</v>
      </c>
      <c r="R219" s="28">
        <f t="shared" ca="1" si="64"/>
        <v>-4.8016297915019629E-3</v>
      </c>
    </row>
    <row r="220" spans="1:18" x14ac:dyDescent="0.2">
      <c r="A220" s="76">
        <v>38256</v>
      </c>
      <c r="B220" s="76">
        <v>0.11361079999915091</v>
      </c>
      <c r="C220" s="76">
        <v>1</v>
      </c>
      <c r="D220" s="77">
        <f t="shared" si="50"/>
        <v>3.8256000000000001</v>
      </c>
      <c r="E220" s="77">
        <f t="shared" si="51"/>
        <v>0.11361079999915091</v>
      </c>
      <c r="F220" s="68">
        <f t="shared" si="52"/>
        <v>3.8256000000000001</v>
      </c>
      <c r="G220" s="68">
        <f t="shared" si="53"/>
        <v>0.11361079999915091</v>
      </c>
      <c r="H220" s="68">
        <f t="shared" si="54"/>
        <v>14.63521536</v>
      </c>
      <c r="I220" s="68">
        <f t="shared" si="55"/>
        <v>55.988479881216001</v>
      </c>
      <c r="J220" s="68">
        <f t="shared" si="56"/>
        <v>214.18952863357995</v>
      </c>
      <c r="K220" s="68">
        <f t="shared" si="57"/>
        <v>0.43462947647675176</v>
      </c>
      <c r="L220" s="68">
        <f t="shared" si="58"/>
        <v>1.6627185252094616</v>
      </c>
      <c r="M220" s="68">
        <f t="shared" ca="1" si="59"/>
        <v>0.11812242978706496</v>
      </c>
      <c r="N220" s="68">
        <f t="shared" ca="1" si="60"/>
        <v>2.035480334319331E-5</v>
      </c>
      <c r="O220" s="84">
        <f t="shared" ca="1" si="61"/>
        <v>1584376803.3234947</v>
      </c>
      <c r="P220" s="68">
        <f t="shared" ca="1" si="62"/>
        <v>43261275763.490471</v>
      </c>
      <c r="Q220" s="68">
        <f t="shared" ca="1" si="63"/>
        <v>4127548406.7529221</v>
      </c>
      <c r="R220" s="28">
        <f t="shared" ca="1" si="64"/>
        <v>-4.5116297879140427E-3</v>
      </c>
    </row>
    <row r="221" spans="1:18" x14ac:dyDescent="0.2">
      <c r="A221" s="76">
        <v>38256</v>
      </c>
      <c r="B221" s="76">
        <v>0.11392079999495763</v>
      </c>
      <c r="C221" s="76">
        <v>1</v>
      </c>
      <c r="D221" s="77">
        <f t="shared" si="50"/>
        <v>3.8256000000000001</v>
      </c>
      <c r="E221" s="77">
        <f t="shared" si="51"/>
        <v>0.11392079999495763</v>
      </c>
      <c r="F221" s="68">
        <f t="shared" si="52"/>
        <v>3.8256000000000001</v>
      </c>
      <c r="G221" s="68">
        <f t="shared" si="53"/>
        <v>0.11392079999495763</v>
      </c>
      <c r="H221" s="68">
        <f t="shared" si="54"/>
        <v>14.63521536</v>
      </c>
      <c r="I221" s="68">
        <f t="shared" si="55"/>
        <v>55.988479881216001</v>
      </c>
      <c r="J221" s="68">
        <f t="shared" si="56"/>
        <v>214.18952863357995</v>
      </c>
      <c r="K221" s="68">
        <f t="shared" si="57"/>
        <v>0.43581541246070993</v>
      </c>
      <c r="L221" s="68">
        <f t="shared" si="58"/>
        <v>1.6672554419096919</v>
      </c>
      <c r="M221" s="68">
        <f t="shared" ca="1" si="59"/>
        <v>0.11812242978706496</v>
      </c>
      <c r="N221" s="68">
        <f t="shared" ca="1" si="60"/>
        <v>1.7653692909923824E-5</v>
      </c>
      <c r="O221" s="84">
        <f t="shared" ca="1" si="61"/>
        <v>1584376803.3234947</v>
      </c>
      <c r="P221" s="68">
        <f t="shared" ca="1" si="62"/>
        <v>43261275763.490471</v>
      </c>
      <c r="Q221" s="68">
        <f t="shared" ca="1" si="63"/>
        <v>4127548406.7529221</v>
      </c>
      <c r="R221" s="28">
        <f t="shared" ca="1" si="64"/>
        <v>-4.2016297921073226E-3</v>
      </c>
    </row>
    <row r="222" spans="1:18" x14ac:dyDescent="0.2">
      <c r="A222" s="76">
        <v>38313</v>
      </c>
      <c r="B222" s="76">
        <v>0.11452089999511372</v>
      </c>
      <c r="C222" s="76">
        <v>1</v>
      </c>
      <c r="D222" s="77">
        <f t="shared" si="50"/>
        <v>3.8313000000000001</v>
      </c>
      <c r="E222" s="77">
        <f t="shared" si="51"/>
        <v>0.11452089999511372</v>
      </c>
      <c r="F222" s="68">
        <f t="shared" si="52"/>
        <v>3.8313000000000001</v>
      </c>
      <c r="G222" s="68">
        <f t="shared" si="53"/>
        <v>0.11452089999511372</v>
      </c>
      <c r="H222" s="68">
        <f t="shared" si="54"/>
        <v>14.678859690000001</v>
      </c>
      <c r="I222" s="68">
        <f t="shared" si="55"/>
        <v>56.239115130297009</v>
      </c>
      <c r="J222" s="68">
        <f t="shared" si="56"/>
        <v>215.46892179870693</v>
      </c>
      <c r="K222" s="68">
        <f t="shared" si="57"/>
        <v>0.43876392415127924</v>
      </c>
      <c r="L222" s="68">
        <f t="shared" si="58"/>
        <v>1.6810362226007962</v>
      </c>
      <c r="M222" s="68">
        <f t="shared" ca="1" si="59"/>
        <v>0.11856116786074723</v>
      </c>
      <c r="N222" s="68">
        <f t="shared" ca="1" si="60"/>
        <v>1.6323764426070755E-5</v>
      </c>
      <c r="O222" s="84">
        <f t="shared" ca="1" si="61"/>
        <v>1647088732.2486184</v>
      </c>
      <c r="P222" s="68">
        <f t="shared" ca="1" si="62"/>
        <v>44827292394.174278</v>
      </c>
      <c r="Q222" s="68">
        <f t="shared" ca="1" si="63"/>
        <v>4261293143.418891</v>
      </c>
      <c r="R222" s="28">
        <f t="shared" ca="1" si="64"/>
        <v>-4.0402678656335095E-3</v>
      </c>
    </row>
    <row r="223" spans="1:18" x14ac:dyDescent="0.2">
      <c r="A223" s="76">
        <v>38337</v>
      </c>
      <c r="B223" s="76">
        <v>0.1158240999939153</v>
      </c>
      <c r="C223" s="76">
        <v>1</v>
      </c>
      <c r="D223" s="77">
        <f t="shared" si="50"/>
        <v>3.8336999999999999</v>
      </c>
      <c r="E223" s="77">
        <f t="shared" si="51"/>
        <v>0.1158240999939153</v>
      </c>
      <c r="F223" s="68">
        <f t="shared" si="52"/>
        <v>3.8336999999999999</v>
      </c>
      <c r="G223" s="68">
        <f t="shared" si="53"/>
        <v>0.1158240999939153</v>
      </c>
      <c r="H223" s="68">
        <f t="shared" si="54"/>
        <v>14.697255689999999</v>
      </c>
      <c r="I223" s="68">
        <f t="shared" si="55"/>
        <v>56.344869138752991</v>
      </c>
      <c r="J223" s="68">
        <f t="shared" si="56"/>
        <v>216.00932481723734</v>
      </c>
      <c r="K223" s="68">
        <f t="shared" si="57"/>
        <v>0.44403485214667304</v>
      </c>
      <c r="L223" s="68">
        <f t="shared" si="58"/>
        <v>1.7022964126747004</v>
      </c>
      <c r="M223" s="68">
        <f t="shared" ca="1" si="59"/>
        <v>0.11874614507811533</v>
      </c>
      <c r="N223" s="68">
        <f t="shared" ca="1" si="60"/>
        <v>8.5383474740975842E-6</v>
      </c>
      <c r="O223" s="84">
        <f t="shared" ca="1" si="61"/>
        <v>1673931955.5692337</v>
      </c>
      <c r="P223" s="68">
        <f t="shared" ca="1" si="62"/>
        <v>45496420890.992317</v>
      </c>
      <c r="Q223" s="68">
        <f t="shared" ca="1" si="63"/>
        <v>4318362402.9328547</v>
      </c>
      <c r="R223" s="28">
        <f t="shared" ca="1" si="64"/>
        <v>-2.9220450842000339E-3</v>
      </c>
    </row>
    <row r="224" spans="1:18" x14ac:dyDescent="0.2">
      <c r="A224" s="76"/>
      <c r="B224" s="76"/>
      <c r="C224" s="76"/>
      <c r="D224" s="77">
        <f t="shared" si="50"/>
        <v>0</v>
      </c>
      <c r="E224" s="77">
        <f t="shared" si="51"/>
        <v>0</v>
      </c>
      <c r="F224" s="68">
        <f t="shared" si="52"/>
        <v>0</v>
      </c>
      <c r="G224" s="68">
        <f t="shared" si="53"/>
        <v>0</v>
      </c>
      <c r="H224" s="68">
        <f t="shared" si="54"/>
        <v>0</v>
      </c>
      <c r="I224" s="68">
        <f t="shared" si="55"/>
        <v>0</v>
      </c>
      <c r="J224" s="68">
        <f t="shared" si="56"/>
        <v>0</v>
      </c>
      <c r="K224" s="68">
        <f t="shared" si="57"/>
        <v>0</v>
      </c>
      <c r="L224" s="68">
        <f t="shared" si="58"/>
        <v>0</v>
      </c>
      <c r="M224" s="68">
        <f t="shared" ca="1" si="59"/>
        <v>8.6798230735785267E-3</v>
      </c>
      <c r="N224" s="68">
        <f t="shared" ca="1" si="60"/>
        <v>0</v>
      </c>
      <c r="O224" s="84">
        <f t="shared" ca="1" si="61"/>
        <v>0</v>
      </c>
      <c r="P224" s="68">
        <f t="shared" ca="1" si="62"/>
        <v>0</v>
      </c>
      <c r="Q224" s="68">
        <f t="shared" ca="1" si="63"/>
        <v>0</v>
      </c>
      <c r="R224" s="28">
        <f t="shared" ca="1" si="64"/>
        <v>-8.6798230735785267E-3</v>
      </c>
    </row>
    <row r="225" spans="1:18" x14ac:dyDescent="0.2">
      <c r="A225" s="76"/>
      <c r="B225" s="76"/>
      <c r="C225" s="76"/>
      <c r="D225" s="77">
        <f t="shared" si="50"/>
        <v>0</v>
      </c>
      <c r="E225" s="77">
        <f t="shared" si="51"/>
        <v>0</v>
      </c>
      <c r="F225" s="68">
        <f t="shared" si="52"/>
        <v>0</v>
      </c>
      <c r="G225" s="68">
        <f t="shared" si="53"/>
        <v>0</v>
      </c>
      <c r="H225" s="68">
        <f t="shared" si="54"/>
        <v>0</v>
      </c>
      <c r="I225" s="68">
        <f t="shared" si="55"/>
        <v>0</v>
      </c>
      <c r="J225" s="68">
        <f t="shared" si="56"/>
        <v>0</v>
      </c>
      <c r="K225" s="68">
        <f t="shared" si="57"/>
        <v>0</v>
      </c>
      <c r="L225" s="68">
        <f t="shared" si="58"/>
        <v>0</v>
      </c>
      <c r="M225" s="68">
        <f t="shared" ca="1" si="59"/>
        <v>8.6798230735785267E-3</v>
      </c>
      <c r="N225" s="68">
        <f t="shared" ca="1" si="60"/>
        <v>0</v>
      </c>
      <c r="O225" s="84">
        <f t="shared" ca="1" si="61"/>
        <v>0</v>
      </c>
      <c r="P225" s="68">
        <f t="shared" ca="1" si="62"/>
        <v>0</v>
      </c>
      <c r="Q225" s="68">
        <f t="shared" ca="1" si="63"/>
        <v>0</v>
      </c>
      <c r="R225" s="28">
        <f t="shared" ca="1" si="64"/>
        <v>-8.6798230735785267E-3</v>
      </c>
    </row>
    <row r="226" spans="1:18" x14ac:dyDescent="0.2">
      <c r="A226" s="76"/>
      <c r="B226" s="76"/>
      <c r="C226" s="76"/>
      <c r="D226" s="77">
        <f t="shared" si="50"/>
        <v>0</v>
      </c>
      <c r="E226" s="77">
        <f t="shared" si="51"/>
        <v>0</v>
      </c>
      <c r="F226" s="68">
        <f t="shared" si="52"/>
        <v>0</v>
      </c>
      <c r="G226" s="68">
        <f t="shared" si="53"/>
        <v>0</v>
      </c>
      <c r="H226" s="68">
        <f t="shared" si="54"/>
        <v>0</v>
      </c>
      <c r="I226" s="68">
        <f t="shared" si="55"/>
        <v>0</v>
      </c>
      <c r="J226" s="68">
        <f t="shared" si="56"/>
        <v>0</v>
      </c>
      <c r="K226" s="68">
        <f t="shared" si="57"/>
        <v>0</v>
      </c>
      <c r="L226" s="68">
        <f t="shared" si="58"/>
        <v>0</v>
      </c>
      <c r="M226" s="68">
        <f t="shared" ca="1" si="59"/>
        <v>8.6798230735785267E-3</v>
      </c>
      <c r="N226" s="68">
        <f t="shared" ca="1" si="60"/>
        <v>0</v>
      </c>
      <c r="O226" s="84">
        <f t="shared" ca="1" si="61"/>
        <v>0</v>
      </c>
      <c r="P226" s="68">
        <f t="shared" ca="1" si="62"/>
        <v>0</v>
      </c>
      <c r="Q226" s="68">
        <f t="shared" ca="1" si="63"/>
        <v>0</v>
      </c>
      <c r="R226" s="28">
        <f t="shared" ca="1" si="64"/>
        <v>-8.6798230735785267E-3</v>
      </c>
    </row>
    <row r="227" spans="1:18" x14ac:dyDescent="0.2">
      <c r="A227" s="76"/>
      <c r="B227" s="76"/>
      <c r="C227" s="76"/>
      <c r="D227" s="77">
        <f t="shared" si="50"/>
        <v>0</v>
      </c>
      <c r="E227" s="77">
        <f t="shared" si="51"/>
        <v>0</v>
      </c>
      <c r="F227" s="68">
        <f t="shared" si="52"/>
        <v>0</v>
      </c>
      <c r="G227" s="68">
        <f t="shared" si="53"/>
        <v>0</v>
      </c>
      <c r="H227" s="68">
        <f t="shared" si="54"/>
        <v>0</v>
      </c>
      <c r="I227" s="68">
        <f t="shared" si="55"/>
        <v>0</v>
      </c>
      <c r="J227" s="68">
        <f t="shared" si="56"/>
        <v>0</v>
      </c>
      <c r="K227" s="68">
        <f t="shared" si="57"/>
        <v>0</v>
      </c>
      <c r="L227" s="68">
        <f t="shared" si="58"/>
        <v>0</v>
      </c>
      <c r="M227" s="68">
        <f t="shared" ca="1" si="59"/>
        <v>8.6798230735785267E-3</v>
      </c>
      <c r="N227" s="68">
        <f t="shared" ca="1" si="60"/>
        <v>0</v>
      </c>
      <c r="O227" s="84">
        <f t="shared" ca="1" si="61"/>
        <v>0</v>
      </c>
      <c r="P227" s="68">
        <f t="shared" ca="1" si="62"/>
        <v>0</v>
      </c>
      <c r="Q227" s="68">
        <f t="shared" ca="1" si="63"/>
        <v>0</v>
      </c>
      <c r="R227" s="28">
        <f t="shared" ca="1" si="64"/>
        <v>-8.6798230735785267E-3</v>
      </c>
    </row>
    <row r="228" spans="1:18" x14ac:dyDescent="0.2">
      <c r="A228" s="76"/>
      <c r="B228" s="76"/>
      <c r="C228" s="76"/>
      <c r="D228" s="77">
        <f t="shared" si="50"/>
        <v>0</v>
      </c>
      <c r="E228" s="77">
        <f t="shared" si="51"/>
        <v>0</v>
      </c>
      <c r="F228" s="68">
        <f t="shared" si="52"/>
        <v>0</v>
      </c>
      <c r="G228" s="68">
        <f t="shared" si="53"/>
        <v>0</v>
      </c>
      <c r="H228" s="68">
        <f t="shared" si="54"/>
        <v>0</v>
      </c>
      <c r="I228" s="68">
        <f t="shared" si="55"/>
        <v>0</v>
      </c>
      <c r="J228" s="68">
        <f t="shared" si="56"/>
        <v>0</v>
      </c>
      <c r="K228" s="68">
        <f t="shared" si="57"/>
        <v>0</v>
      </c>
      <c r="L228" s="68">
        <f t="shared" si="58"/>
        <v>0</v>
      </c>
      <c r="M228" s="68">
        <f t="shared" ca="1" si="59"/>
        <v>8.6798230735785267E-3</v>
      </c>
      <c r="N228" s="68">
        <f t="shared" ca="1" si="60"/>
        <v>0</v>
      </c>
      <c r="O228" s="84">
        <f t="shared" ca="1" si="61"/>
        <v>0</v>
      </c>
      <c r="P228" s="68">
        <f t="shared" ca="1" si="62"/>
        <v>0</v>
      </c>
      <c r="Q228" s="68">
        <f t="shared" ca="1" si="63"/>
        <v>0</v>
      </c>
      <c r="R228" s="28">
        <f t="shared" ca="1" si="64"/>
        <v>-8.6798230735785267E-3</v>
      </c>
    </row>
    <row r="229" spans="1:18" x14ac:dyDescent="0.2">
      <c r="A229" s="76"/>
      <c r="B229" s="76"/>
      <c r="C229" s="76"/>
      <c r="D229" s="77">
        <f t="shared" si="50"/>
        <v>0</v>
      </c>
      <c r="E229" s="77">
        <f t="shared" si="51"/>
        <v>0</v>
      </c>
      <c r="F229" s="68">
        <f t="shared" si="52"/>
        <v>0</v>
      </c>
      <c r="G229" s="68">
        <f t="shared" si="53"/>
        <v>0</v>
      </c>
      <c r="H229" s="68">
        <f t="shared" si="54"/>
        <v>0</v>
      </c>
      <c r="I229" s="68">
        <f t="shared" si="55"/>
        <v>0</v>
      </c>
      <c r="J229" s="68">
        <f t="shared" si="56"/>
        <v>0</v>
      </c>
      <c r="K229" s="68">
        <f t="shared" si="57"/>
        <v>0</v>
      </c>
      <c r="L229" s="68">
        <f t="shared" si="58"/>
        <v>0</v>
      </c>
      <c r="M229" s="68">
        <f t="shared" ca="1" si="59"/>
        <v>8.6798230735785267E-3</v>
      </c>
      <c r="N229" s="68">
        <f t="shared" ca="1" si="60"/>
        <v>0</v>
      </c>
      <c r="O229" s="84">
        <f t="shared" ca="1" si="61"/>
        <v>0</v>
      </c>
      <c r="P229" s="68">
        <f t="shared" ca="1" si="62"/>
        <v>0</v>
      </c>
      <c r="Q229" s="68">
        <f t="shared" ca="1" si="63"/>
        <v>0</v>
      </c>
      <c r="R229" s="28">
        <f t="shared" ca="1" si="64"/>
        <v>-8.6798230735785267E-3</v>
      </c>
    </row>
    <row r="230" spans="1:18" x14ac:dyDescent="0.2">
      <c r="A230" s="76"/>
      <c r="B230" s="76"/>
      <c r="C230" s="76"/>
      <c r="D230" s="77">
        <f t="shared" si="50"/>
        <v>0</v>
      </c>
      <c r="E230" s="77">
        <f t="shared" si="51"/>
        <v>0</v>
      </c>
      <c r="F230" s="68">
        <f t="shared" si="52"/>
        <v>0</v>
      </c>
      <c r="G230" s="68">
        <f t="shared" si="53"/>
        <v>0</v>
      </c>
      <c r="H230" s="68">
        <f t="shared" si="54"/>
        <v>0</v>
      </c>
      <c r="I230" s="68">
        <f t="shared" si="55"/>
        <v>0</v>
      </c>
      <c r="J230" s="68">
        <f t="shared" si="56"/>
        <v>0</v>
      </c>
      <c r="K230" s="68">
        <f t="shared" si="57"/>
        <v>0</v>
      </c>
      <c r="L230" s="68">
        <f t="shared" si="58"/>
        <v>0</v>
      </c>
      <c r="M230" s="68">
        <f t="shared" ca="1" si="59"/>
        <v>8.6798230735785267E-3</v>
      </c>
      <c r="N230" s="68">
        <f t="shared" ca="1" si="60"/>
        <v>0</v>
      </c>
      <c r="O230" s="84">
        <f t="shared" ca="1" si="61"/>
        <v>0</v>
      </c>
      <c r="P230" s="68">
        <f t="shared" ca="1" si="62"/>
        <v>0</v>
      </c>
      <c r="Q230" s="68">
        <f t="shared" ca="1" si="63"/>
        <v>0</v>
      </c>
      <c r="R230" s="28">
        <f t="shared" ca="1" si="64"/>
        <v>-8.6798230735785267E-3</v>
      </c>
    </row>
    <row r="231" spans="1:18" x14ac:dyDescent="0.2">
      <c r="A231" s="76"/>
      <c r="B231" s="76"/>
      <c r="C231" s="76"/>
      <c r="D231" s="77">
        <f t="shared" si="50"/>
        <v>0</v>
      </c>
      <c r="E231" s="77">
        <f t="shared" si="51"/>
        <v>0</v>
      </c>
      <c r="F231" s="68">
        <f t="shared" si="52"/>
        <v>0</v>
      </c>
      <c r="G231" s="68">
        <f t="shared" si="53"/>
        <v>0</v>
      </c>
      <c r="H231" s="68">
        <f t="shared" si="54"/>
        <v>0</v>
      </c>
      <c r="I231" s="68">
        <f t="shared" si="55"/>
        <v>0</v>
      </c>
      <c r="J231" s="68">
        <f t="shared" si="56"/>
        <v>0</v>
      </c>
      <c r="K231" s="68">
        <f t="shared" si="57"/>
        <v>0</v>
      </c>
      <c r="L231" s="68">
        <f t="shared" si="58"/>
        <v>0</v>
      </c>
      <c r="M231" s="68">
        <f t="shared" ca="1" si="59"/>
        <v>8.6798230735785267E-3</v>
      </c>
      <c r="N231" s="68">
        <f t="shared" ca="1" si="60"/>
        <v>0</v>
      </c>
      <c r="O231" s="84">
        <f t="shared" ca="1" si="61"/>
        <v>0</v>
      </c>
      <c r="P231" s="68">
        <f t="shared" ca="1" si="62"/>
        <v>0</v>
      </c>
      <c r="Q231" s="68">
        <f t="shared" ca="1" si="63"/>
        <v>0</v>
      </c>
      <c r="R231" s="28">
        <f t="shared" ca="1" si="64"/>
        <v>-8.6798230735785267E-3</v>
      </c>
    </row>
    <row r="232" spans="1:18" x14ac:dyDescent="0.2">
      <c r="A232" s="76"/>
      <c r="B232" s="76"/>
      <c r="C232" s="76"/>
      <c r="D232" s="77">
        <f t="shared" si="50"/>
        <v>0</v>
      </c>
      <c r="E232" s="77">
        <f t="shared" si="51"/>
        <v>0</v>
      </c>
      <c r="F232" s="68">
        <f t="shared" si="52"/>
        <v>0</v>
      </c>
      <c r="G232" s="68">
        <f t="shared" si="53"/>
        <v>0</v>
      </c>
      <c r="H232" s="68">
        <f t="shared" si="54"/>
        <v>0</v>
      </c>
      <c r="I232" s="68">
        <f t="shared" si="55"/>
        <v>0</v>
      </c>
      <c r="J232" s="68">
        <f t="shared" si="56"/>
        <v>0</v>
      </c>
      <c r="K232" s="68">
        <f t="shared" si="57"/>
        <v>0</v>
      </c>
      <c r="L232" s="68">
        <f t="shared" si="58"/>
        <v>0</v>
      </c>
      <c r="M232" s="68">
        <f t="shared" ca="1" si="59"/>
        <v>8.6798230735785267E-3</v>
      </c>
      <c r="N232" s="68">
        <f t="shared" ca="1" si="60"/>
        <v>0</v>
      </c>
      <c r="O232" s="84">
        <f t="shared" ca="1" si="61"/>
        <v>0</v>
      </c>
      <c r="P232" s="68">
        <f t="shared" ca="1" si="62"/>
        <v>0</v>
      </c>
      <c r="Q232" s="68">
        <f t="shared" ca="1" si="63"/>
        <v>0</v>
      </c>
      <c r="R232" s="28">
        <f t="shared" ca="1" si="64"/>
        <v>-8.6798230735785267E-3</v>
      </c>
    </row>
    <row r="233" spans="1:18" x14ac:dyDescent="0.2">
      <c r="A233" s="76"/>
      <c r="B233" s="76"/>
      <c r="C233" s="76"/>
      <c r="D233" s="77">
        <f t="shared" si="50"/>
        <v>0</v>
      </c>
      <c r="E233" s="77">
        <f t="shared" si="51"/>
        <v>0</v>
      </c>
      <c r="F233" s="68">
        <f t="shared" si="52"/>
        <v>0</v>
      </c>
      <c r="G233" s="68">
        <f t="shared" si="53"/>
        <v>0</v>
      </c>
      <c r="H233" s="68">
        <f t="shared" si="54"/>
        <v>0</v>
      </c>
      <c r="I233" s="68">
        <f t="shared" si="55"/>
        <v>0</v>
      </c>
      <c r="J233" s="68">
        <f t="shared" si="56"/>
        <v>0</v>
      </c>
      <c r="K233" s="68">
        <f t="shared" si="57"/>
        <v>0</v>
      </c>
      <c r="L233" s="68">
        <f t="shared" si="58"/>
        <v>0</v>
      </c>
      <c r="M233" s="68">
        <f t="shared" ca="1" si="59"/>
        <v>8.6798230735785267E-3</v>
      </c>
      <c r="N233" s="68">
        <f t="shared" ca="1" si="60"/>
        <v>0</v>
      </c>
      <c r="O233" s="84">
        <f t="shared" ca="1" si="61"/>
        <v>0</v>
      </c>
      <c r="P233" s="68">
        <f t="shared" ca="1" si="62"/>
        <v>0</v>
      </c>
      <c r="Q233" s="68">
        <f t="shared" ca="1" si="63"/>
        <v>0</v>
      </c>
      <c r="R233" s="28">
        <f t="shared" ca="1" si="64"/>
        <v>-8.6798230735785267E-3</v>
      </c>
    </row>
    <row r="234" spans="1:18" x14ac:dyDescent="0.2">
      <c r="A234" s="76"/>
      <c r="B234" s="76"/>
      <c r="C234" s="76"/>
      <c r="D234" s="77">
        <f t="shared" si="50"/>
        <v>0</v>
      </c>
      <c r="E234" s="77">
        <f t="shared" si="51"/>
        <v>0</v>
      </c>
      <c r="F234" s="68">
        <f t="shared" si="52"/>
        <v>0</v>
      </c>
      <c r="G234" s="68">
        <f t="shared" si="53"/>
        <v>0</v>
      </c>
      <c r="H234" s="68">
        <f t="shared" si="54"/>
        <v>0</v>
      </c>
      <c r="I234" s="68">
        <f t="shared" si="55"/>
        <v>0</v>
      </c>
      <c r="J234" s="68">
        <f t="shared" si="56"/>
        <v>0</v>
      </c>
      <c r="K234" s="68">
        <f t="shared" si="57"/>
        <v>0</v>
      </c>
      <c r="L234" s="68">
        <f t="shared" si="58"/>
        <v>0</v>
      </c>
      <c r="M234" s="68">
        <f t="shared" ca="1" si="59"/>
        <v>8.6798230735785267E-3</v>
      </c>
      <c r="N234" s="68">
        <f t="shared" ca="1" si="60"/>
        <v>0</v>
      </c>
      <c r="O234" s="84">
        <f t="shared" ca="1" si="61"/>
        <v>0</v>
      </c>
      <c r="P234" s="68">
        <f t="shared" ca="1" si="62"/>
        <v>0</v>
      </c>
      <c r="Q234" s="68">
        <f t="shared" ca="1" si="63"/>
        <v>0</v>
      </c>
      <c r="R234" s="28">
        <f t="shared" ca="1" si="64"/>
        <v>-8.6798230735785267E-3</v>
      </c>
    </row>
    <row r="235" spans="1:18" x14ac:dyDescent="0.2">
      <c r="A235" s="76"/>
      <c r="B235" s="76"/>
      <c r="C235" s="76"/>
      <c r="D235" s="77">
        <f t="shared" si="50"/>
        <v>0</v>
      </c>
      <c r="E235" s="77">
        <f t="shared" si="51"/>
        <v>0</v>
      </c>
      <c r="F235" s="68">
        <f t="shared" si="52"/>
        <v>0</v>
      </c>
      <c r="G235" s="68">
        <f t="shared" si="53"/>
        <v>0</v>
      </c>
      <c r="H235" s="68">
        <f t="shared" si="54"/>
        <v>0</v>
      </c>
      <c r="I235" s="68">
        <f t="shared" si="55"/>
        <v>0</v>
      </c>
      <c r="J235" s="68">
        <f t="shared" si="56"/>
        <v>0</v>
      </c>
      <c r="K235" s="68">
        <f t="shared" si="57"/>
        <v>0</v>
      </c>
      <c r="L235" s="68">
        <f t="shared" si="58"/>
        <v>0</v>
      </c>
      <c r="M235" s="68">
        <f t="shared" ca="1" si="59"/>
        <v>8.6798230735785267E-3</v>
      </c>
      <c r="N235" s="68">
        <f t="shared" ca="1" si="60"/>
        <v>0</v>
      </c>
      <c r="O235" s="84">
        <f t="shared" ca="1" si="61"/>
        <v>0</v>
      </c>
      <c r="P235" s="68">
        <f t="shared" ca="1" si="62"/>
        <v>0</v>
      </c>
      <c r="Q235" s="68">
        <f t="shared" ca="1" si="63"/>
        <v>0</v>
      </c>
      <c r="R235" s="28">
        <f t="shared" ca="1" si="64"/>
        <v>-8.6798230735785267E-3</v>
      </c>
    </row>
    <row r="236" spans="1:18" x14ac:dyDescent="0.2">
      <c r="A236" s="76"/>
      <c r="B236" s="76"/>
      <c r="C236" s="76"/>
      <c r="D236" s="77">
        <f t="shared" si="50"/>
        <v>0</v>
      </c>
      <c r="E236" s="77">
        <f t="shared" si="51"/>
        <v>0</v>
      </c>
      <c r="F236" s="68">
        <f t="shared" si="52"/>
        <v>0</v>
      </c>
      <c r="G236" s="68">
        <f t="shared" si="53"/>
        <v>0</v>
      </c>
      <c r="H236" s="68">
        <f t="shared" si="54"/>
        <v>0</v>
      </c>
      <c r="I236" s="68">
        <f t="shared" si="55"/>
        <v>0</v>
      </c>
      <c r="J236" s="68">
        <f t="shared" si="56"/>
        <v>0</v>
      </c>
      <c r="K236" s="68">
        <f t="shared" si="57"/>
        <v>0</v>
      </c>
      <c r="L236" s="68">
        <f t="shared" si="58"/>
        <v>0</v>
      </c>
      <c r="M236" s="68">
        <f t="shared" ca="1" si="59"/>
        <v>8.6798230735785267E-3</v>
      </c>
      <c r="N236" s="68">
        <f t="shared" ca="1" si="60"/>
        <v>0</v>
      </c>
      <c r="O236" s="84">
        <f t="shared" ca="1" si="61"/>
        <v>0</v>
      </c>
      <c r="P236" s="68">
        <f t="shared" ca="1" si="62"/>
        <v>0</v>
      </c>
      <c r="Q236" s="68">
        <f t="shared" ca="1" si="63"/>
        <v>0</v>
      </c>
      <c r="R236" s="28">
        <f t="shared" ca="1" si="64"/>
        <v>-8.6798230735785267E-3</v>
      </c>
    </row>
    <row r="237" spans="1:18" x14ac:dyDescent="0.2">
      <c r="A237" s="76"/>
      <c r="B237" s="76"/>
      <c r="C237" s="76"/>
      <c r="D237" s="77">
        <f t="shared" si="50"/>
        <v>0</v>
      </c>
      <c r="E237" s="77">
        <f t="shared" si="51"/>
        <v>0</v>
      </c>
      <c r="F237" s="68">
        <f t="shared" si="52"/>
        <v>0</v>
      </c>
      <c r="G237" s="68">
        <f t="shared" si="53"/>
        <v>0</v>
      </c>
      <c r="H237" s="68">
        <f t="shared" si="54"/>
        <v>0</v>
      </c>
      <c r="I237" s="68">
        <f t="shared" si="55"/>
        <v>0</v>
      </c>
      <c r="J237" s="68">
        <f t="shared" si="56"/>
        <v>0</v>
      </c>
      <c r="K237" s="68">
        <f t="shared" si="57"/>
        <v>0</v>
      </c>
      <c r="L237" s="68">
        <f t="shared" si="58"/>
        <v>0</v>
      </c>
      <c r="M237" s="68">
        <f t="shared" ca="1" si="59"/>
        <v>8.6798230735785267E-3</v>
      </c>
      <c r="N237" s="68">
        <f t="shared" ca="1" si="60"/>
        <v>0</v>
      </c>
      <c r="O237" s="84">
        <f t="shared" ca="1" si="61"/>
        <v>0</v>
      </c>
      <c r="P237" s="68">
        <f t="shared" ca="1" si="62"/>
        <v>0</v>
      </c>
      <c r="Q237" s="68">
        <f t="shared" ca="1" si="63"/>
        <v>0</v>
      </c>
      <c r="R237" s="28">
        <f t="shared" ca="1" si="64"/>
        <v>-8.6798230735785267E-3</v>
      </c>
    </row>
    <row r="238" spans="1:18" x14ac:dyDescent="0.2">
      <c r="A238" s="76"/>
      <c r="B238" s="76"/>
      <c r="C238" s="76"/>
      <c r="D238" s="77">
        <f t="shared" si="50"/>
        <v>0</v>
      </c>
      <c r="E238" s="77">
        <f t="shared" si="51"/>
        <v>0</v>
      </c>
      <c r="F238" s="68">
        <f t="shared" si="52"/>
        <v>0</v>
      </c>
      <c r="G238" s="68">
        <f t="shared" si="53"/>
        <v>0</v>
      </c>
      <c r="H238" s="68">
        <f t="shared" si="54"/>
        <v>0</v>
      </c>
      <c r="I238" s="68">
        <f t="shared" si="55"/>
        <v>0</v>
      </c>
      <c r="J238" s="68">
        <f t="shared" si="56"/>
        <v>0</v>
      </c>
      <c r="K238" s="68">
        <f t="shared" si="57"/>
        <v>0</v>
      </c>
      <c r="L238" s="68">
        <f t="shared" si="58"/>
        <v>0</v>
      </c>
      <c r="M238" s="68">
        <f t="shared" ca="1" si="59"/>
        <v>8.6798230735785267E-3</v>
      </c>
      <c r="N238" s="68">
        <f t="shared" ca="1" si="60"/>
        <v>0</v>
      </c>
      <c r="O238" s="84">
        <f t="shared" ca="1" si="61"/>
        <v>0</v>
      </c>
      <c r="P238" s="68">
        <f t="shared" ca="1" si="62"/>
        <v>0</v>
      </c>
      <c r="Q238" s="68">
        <f t="shared" ca="1" si="63"/>
        <v>0</v>
      </c>
      <c r="R238" s="28">
        <f t="shared" ca="1" si="64"/>
        <v>-8.6798230735785267E-3</v>
      </c>
    </row>
    <row r="239" spans="1:18" x14ac:dyDescent="0.2">
      <c r="A239" s="76"/>
      <c r="B239" s="76"/>
      <c r="C239" s="76"/>
      <c r="D239" s="77">
        <f t="shared" si="50"/>
        <v>0</v>
      </c>
      <c r="E239" s="77">
        <f t="shared" si="51"/>
        <v>0</v>
      </c>
      <c r="F239" s="68">
        <f t="shared" si="52"/>
        <v>0</v>
      </c>
      <c r="G239" s="68">
        <f t="shared" si="53"/>
        <v>0</v>
      </c>
      <c r="H239" s="68">
        <f t="shared" si="54"/>
        <v>0</v>
      </c>
      <c r="I239" s="68">
        <f t="shared" si="55"/>
        <v>0</v>
      </c>
      <c r="J239" s="68">
        <f t="shared" si="56"/>
        <v>0</v>
      </c>
      <c r="K239" s="68">
        <f t="shared" si="57"/>
        <v>0</v>
      </c>
      <c r="L239" s="68">
        <f t="shared" si="58"/>
        <v>0</v>
      </c>
      <c r="M239" s="68">
        <f t="shared" ca="1" si="59"/>
        <v>8.6798230735785267E-3</v>
      </c>
      <c r="N239" s="68">
        <f t="shared" ca="1" si="60"/>
        <v>0</v>
      </c>
      <c r="O239" s="84">
        <f t="shared" ca="1" si="61"/>
        <v>0</v>
      </c>
      <c r="P239" s="68">
        <f t="shared" ca="1" si="62"/>
        <v>0</v>
      </c>
      <c r="Q239" s="68">
        <f t="shared" ca="1" si="63"/>
        <v>0</v>
      </c>
      <c r="R239" s="28">
        <f t="shared" ca="1" si="64"/>
        <v>-8.6798230735785267E-3</v>
      </c>
    </row>
    <row r="240" spans="1:18" x14ac:dyDescent="0.2">
      <c r="A240" s="76"/>
      <c r="B240" s="76"/>
      <c r="C240" s="76"/>
      <c r="D240" s="77">
        <f t="shared" si="50"/>
        <v>0</v>
      </c>
      <c r="E240" s="77">
        <f t="shared" si="51"/>
        <v>0</v>
      </c>
      <c r="F240" s="68">
        <f t="shared" si="52"/>
        <v>0</v>
      </c>
      <c r="G240" s="68">
        <f t="shared" si="53"/>
        <v>0</v>
      </c>
      <c r="H240" s="68">
        <f t="shared" si="54"/>
        <v>0</v>
      </c>
      <c r="I240" s="68">
        <f t="shared" si="55"/>
        <v>0</v>
      </c>
      <c r="J240" s="68">
        <f t="shared" si="56"/>
        <v>0</v>
      </c>
      <c r="K240" s="68">
        <f t="shared" si="57"/>
        <v>0</v>
      </c>
      <c r="L240" s="68">
        <f t="shared" si="58"/>
        <v>0</v>
      </c>
      <c r="M240" s="68">
        <f t="shared" ca="1" si="59"/>
        <v>8.6798230735785267E-3</v>
      </c>
      <c r="N240" s="68">
        <f t="shared" ca="1" si="60"/>
        <v>0</v>
      </c>
      <c r="O240" s="84">
        <f t="shared" ca="1" si="61"/>
        <v>0</v>
      </c>
      <c r="P240" s="68">
        <f t="shared" ca="1" si="62"/>
        <v>0</v>
      </c>
      <c r="Q240" s="68">
        <f t="shared" ca="1" si="63"/>
        <v>0</v>
      </c>
      <c r="R240" s="28">
        <f t="shared" ca="1" si="64"/>
        <v>-8.6798230735785267E-3</v>
      </c>
    </row>
    <row r="241" spans="1:18" x14ac:dyDescent="0.2">
      <c r="A241" s="76"/>
      <c r="B241" s="76"/>
      <c r="C241" s="76"/>
      <c r="D241" s="77">
        <f t="shared" si="50"/>
        <v>0</v>
      </c>
      <c r="E241" s="77">
        <f t="shared" si="51"/>
        <v>0</v>
      </c>
      <c r="F241" s="68">
        <f t="shared" si="52"/>
        <v>0</v>
      </c>
      <c r="G241" s="68">
        <f t="shared" si="53"/>
        <v>0</v>
      </c>
      <c r="H241" s="68">
        <f t="shared" si="54"/>
        <v>0</v>
      </c>
      <c r="I241" s="68">
        <f t="shared" si="55"/>
        <v>0</v>
      </c>
      <c r="J241" s="68">
        <f t="shared" si="56"/>
        <v>0</v>
      </c>
      <c r="K241" s="68">
        <f t="shared" si="57"/>
        <v>0</v>
      </c>
      <c r="L241" s="68">
        <f t="shared" si="58"/>
        <v>0</v>
      </c>
      <c r="M241" s="68">
        <f t="shared" ca="1" si="59"/>
        <v>8.6798230735785267E-3</v>
      </c>
      <c r="N241" s="68">
        <f t="shared" ca="1" si="60"/>
        <v>0</v>
      </c>
      <c r="O241" s="84">
        <f t="shared" ca="1" si="61"/>
        <v>0</v>
      </c>
      <c r="P241" s="68">
        <f t="shared" ca="1" si="62"/>
        <v>0</v>
      </c>
      <c r="Q241" s="68">
        <f t="shared" ca="1" si="63"/>
        <v>0</v>
      </c>
      <c r="R241" s="28">
        <f t="shared" ca="1" si="64"/>
        <v>-8.6798230735785267E-3</v>
      </c>
    </row>
    <row r="242" spans="1:18" x14ac:dyDescent="0.2">
      <c r="A242" s="76"/>
      <c r="B242" s="76"/>
      <c r="C242" s="76"/>
      <c r="D242" s="77">
        <f t="shared" si="50"/>
        <v>0</v>
      </c>
      <c r="E242" s="77">
        <f t="shared" si="51"/>
        <v>0</v>
      </c>
      <c r="F242" s="68">
        <f t="shared" si="52"/>
        <v>0</v>
      </c>
      <c r="G242" s="68">
        <f t="shared" si="53"/>
        <v>0</v>
      </c>
      <c r="H242" s="68">
        <f t="shared" si="54"/>
        <v>0</v>
      </c>
      <c r="I242" s="68">
        <f t="shared" si="55"/>
        <v>0</v>
      </c>
      <c r="J242" s="68">
        <f t="shared" si="56"/>
        <v>0</v>
      </c>
      <c r="K242" s="68">
        <f t="shared" si="57"/>
        <v>0</v>
      </c>
      <c r="L242" s="68">
        <f t="shared" si="58"/>
        <v>0</v>
      </c>
      <c r="M242" s="68">
        <f t="shared" ca="1" si="59"/>
        <v>8.6798230735785267E-3</v>
      </c>
      <c r="N242" s="68">
        <f t="shared" ca="1" si="60"/>
        <v>0</v>
      </c>
      <c r="O242" s="84">
        <f t="shared" ca="1" si="61"/>
        <v>0</v>
      </c>
      <c r="P242" s="68">
        <f t="shared" ca="1" si="62"/>
        <v>0</v>
      </c>
      <c r="Q242" s="68">
        <f t="shared" ca="1" si="63"/>
        <v>0</v>
      </c>
      <c r="R242" s="28">
        <f t="shared" ca="1" si="64"/>
        <v>-8.6798230735785267E-3</v>
      </c>
    </row>
    <row r="243" spans="1:18" x14ac:dyDescent="0.2">
      <c r="A243" s="76"/>
      <c r="B243" s="76"/>
      <c r="C243" s="76"/>
      <c r="D243" s="77">
        <f t="shared" si="50"/>
        <v>0</v>
      </c>
      <c r="E243" s="77">
        <f t="shared" si="51"/>
        <v>0</v>
      </c>
      <c r="F243" s="68">
        <f t="shared" si="52"/>
        <v>0</v>
      </c>
      <c r="G243" s="68">
        <f t="shared" si="53"/>
        <v>0</v>
      </c>
      <c r="H243" s="68">
        <f t="shared" si="54"/>
        <v>0</v>
      </c>
      <c r="I243" s="68">
        <f t="shared" si="55"/>
        <v>0</v>
      </c>
      <c r="J243" s="68">
        <f t="shared" si="56"/>
        <v>0</v>
      </c>
      <c r="K243" s="68">
        <f t="shared" si="57"/>
        <v>0</v>
      </c>
      <c r="L243" s="68">
        <f t="shared" si="58"/>
        <v>0</v>
      </c>
      <c r="M243" s="68">
        <f t="shared" ca="1" si="59"/>
        <v>8.6798230735785267E-3</v>
      </c>
      <c r="N243" s="68">
        <f t="shared" ca="1" si="60"/>
        <v>0</v>
      </c>
      <c r="O243" s="84">
        <f t="shared" ca="1" si="61"/>
        <v>0</v>
      </c>
      <c r="P243" s="68">
        <f t="shared" ca="1" si="62"/>
        <v>0</v>
      </c>
      <c r="Q243" s="68">
        <f t="shared" ca="1" si="63"/>
        <v>0</v>
      </c>
      <c r="R243" s="28">
        <f t="shared" ca="1" si="64"/>
        <v>-8.6798230735785267E-3</v>
      </c>
    </row>
    <row r="244" spans="1:18" x14ac:dyDescent="0.2">
      <c r="A244" s="76"/>
      <c r="B244" s="76"/>
      <c r="C244" s="76"/>
      <c r="D244" s="77">
        <f t="shared" si="50"/>
        <v>0</v>
      </c>
      <c r="E244" s="77">
        <f t="shared" si="51"/>
        <v>0</v>
      </c>
      <c r="F244" s="68">
        <f t="shared" si="52"/>
        <v>0</v>
      </c>
      <c r="G244" s="68">
        <f t="shared" si="53"/>
        <v>0</v>
      </c>
      <c r="H244" s="68">
        <f t="shared" si="54"/>
        <v>0</v>
      </c>
      <c r="I244" s="68">
        <f t="shared" si="55"/>
        <v>0</v>
      </c>
      <c r="J244" s="68">
        <f t="shared" si="56"/>
        <v>0</v>
      </c>
      <c r="K244" s="68">
        <f t="shared" si="57"/>
        <v>0</v>
      </c>
      <c r="L244" s="68">
        <f t="shared" si="58"/>
        <v>0</v>
      </c>
      <c r="M244" s="68">
        <f t="shared" ca="1" si="59"/>
        <v>8.6798230735785267E-3</v>
      </c>
      <c r="N244" s="68">
        <f t="shared" ca="1" si="60"/>
        <v>0</v>
      </c>
      <c r="O244" s="84">
        <f t="shared" ca="1" si="61"/>
        <v>0</v>
      </c>
      <c r="P244" s="68">
        <f t="shared" ca="1" si="62"/>
        <v>0</v>
      </c>
      <c r="Q244" s="68">
        <f t="shared" ca="1" si="63"/>
        <v>0</v>
      </c>
      <c r="R244" s="28">
        <f t="shared" ca="1" si="64"/>
        <v>-8.6798230735785267E-3</v>
      </c>
    </row>
    <row r="245" spans="1:18" x14ac:dyDescent="0.2">
      <c r="A245" s="76"/>
      <c r="B245" s="76"/>
      <c r="C245" s="76"/>
      <c r="D245" s="77">
        <f t="shared" si="50"/>
        <v>0</v>
      </c>
      <c r="E245" s="77">
        <f t="shared" si="51"/>
        <v>0</v>
      </c>
      <c r="F245" s="68">
        <f t="shared" si="52"/>
        <v>0</v>
      </c>
      <c r="G245" s="68">
        <f t="shared" si="53"/>
        <v>0</v>
      </c>
      <c r="H245" s="68">
        <f t="shared" si="54"/>
        <v>0</v>
      </c>
      <c r="I245" s="68">
        <f t="shared" si="55"/>
        <v>0</v>
      </c>
      <c r="J245" s="68">
        <f t="shared" si="56"/>
        <v>0</v>
      </c>
      <c r="K245" s="68">
        <f t="shared" si="57"/>
        <v>0</v>
      </c>
      <c r="L245" s="68">
        <f t="shared" si="58"/>
        <v>0</v>
      </c>
      <c r="M245" s="68">
        <f t="shared" ca="1" si="59"/>
        <v>8.6798230735785267E-3</v>
      </c>
      <c r="N245" s="68">
        <f t="shared" ca="1" si="60"/>
        <v>0</v>
      </c>
      <c r="O245" s="84">
        <f t="shared" ca="1" si="61"/>
        <v>0</v>
      </c>
      <c r="P245" s="68">
        <f t="shared" ca="1" si="62"/>
        <v>0</v>
      </c>
      <c r="Q245" s="68">
        <f t="shared" ca="1" si="63"/>
        <v>0</v>
      </c>
      <c r="R245" s="28">
        <f t="shared" ca="1" si="64"/>
        <v>-8.6798230735785267E-3</v>
      </c>
    </row>
    <row r="246" spans="1:18" x14ac:dyDescent="0.2">
      <c r="A246" s="76"/>
      <c r="B246" s="76"/>
      <c r="C246" s="76"/>
      <c r="D246" s="77">
        <f t="shared" si="50"/>
        <v>0</v>
      </c>
      <c r="E246" s="77">
        <f t="shared" si="51"/>
        <v>0</v>
      </c>
      <c r="F246" s="68">
        <f t="shared" si="52"/>
        <v>0</v>
      </c>
      <c r="G246" s="68">
        <f t="shared" si="53"/>
        <v>0</v>
      </c>
      <c r="H246" s="68">
        <f t="shared" si="54"/>
        <v>0</v>
      </c>
      <c r="I246" s="68">
        <f t="shared" si="55"/>
        <v>0</v>
      </c>
      <c r="J246" s="68">
        <f t="shared" si="56"/>
        <v>0</v>
      </c>
      <c r="K246" s="68">
        <f t="shared" si="57"/>
        <v>0</v>
      </c>
      <c r="L246" s="68">
        <f t="shared" si="58"/>
        <v>0</v>
      </c>
      <c r="M246" s="68">
        <f t="shared" ca="1" si="59"/>
        <v>8.6798230735785267E-3</v>
      </c>
      <c r="N246" s="68">
        <f t="shared" ca="1" si="60"/>
        <v>0</v>
      </c>
      <c r="O246" s="84">
        <f t="shared" ca="1" si="61"/>
        <v>0</v>
      </c>
      <c r="P246" s="68">
        <f t="shared" ca="1" si="62"/>
        <v>0</v>
      </c>
      <c r="Q246" s="68">
        <f t="shared" ca="1" si="63"/>
        <v>0</v>
      </c>
      <c r="R246" s="28">
        <f t="shared" ca="1" si="64"/>
        <v>-8.6798230735785267E-3</v>
      </c>
    </row>
    <row r="247" spans="1:18" x14ac:dyDescent="0.2">
      <c r="A247" s="76"/>
      <c r="B247" s="76"/>
      <c r="C247" s="76"/>
      <c r="D247" s="77">
        <f t="shared" si="50"/>
        <v>0</v>
      </c>
      <c r="E247" s="77">
        <f t="shared" si="51"/>
        <v>0</v>
      </c>
      <c r="F247" s="68">
        <f t="shared" si="52"/>
        <v>0</v>
      </c>
      <c r="G247" s="68">
        <f t="shared" si="53"/>
        <v>0</v>
      </c>
      <c r="H247" s="68">
        <f t="shared" si="54"/>
        <v>0</v>
      </c>
      <c r="I247" s="68">
        <f t="shared" si="55"/>
        <v>0</v>
      </c>
      <c r="J247" s="68">
        <f t="shared" si="56"/>
        <v>0</v>
      </c>
      <c r="K247" s="68">
        <f t="shared" si="57"/>
        <v>0</v>
      </c>
      <c r="L247" s="68">
        <f t="shared" si="58"/>
        <v>0</v>
      </c>
      <c r="M247" s="68">
        <f t="shared" ca="1" si="59"/>
        <v>8.6798230735785267E-3</v>
      </c>
      <c r="N247" s="68">
        <f t="shared" ca="1" si="60"/>
        <v>0</v>
      </c>
      <c r="O247" s="84">
        <f t="shared" ca="1" si="61"/>
        <v>0</v>
      </c>
      <c r="P247" s="68">
        <f t="shared" ca="1" si="62"/>
        <v>0</v>
      </c>
      <c r="Q247" s="68">
        <f t="shared" ca="1" si="63"/>
        <v>0</v>
      </c>
      <c r="R247" s="28">
        <f t="shared" ca="1" si="64"/>
        <v>-8.6798230735785267E-3</v>
      </c>
    </row>
    <row r="248" spans="1:18" x14ac:dyDescent="0.2">
      <c r="A248" s="76"/>
      <c r="B248" s="76"/>
      <c r="C248" s="76"/>
      <c r="D248" s="77">
        <f t="shared" si="50"/>
        <v>0</v>
      </c>
      <c r="E248" s="77">
        <f t="shared" si="51"/>
        <v>0</v>
      </c>
      <c r="F248" s="68">
        <f t="shared" si="52"/>
        <v>0</v>
      </c>
      <c r="G248" s="68">
        <f t="shared" si="53"/>
        <v>0</v>
      </c>
      <c r="H248" s="68">
        <f t="shared" si="54"/>
        <v>0</v>
      </c>
      <c r="I248" s="68">
        <f t="shared" si="55"/>
        <v>0</v>
      </c>
      <c r="J248" s="68">
        <f t="shared" si="56"/>
        <v>0</v>
      </c>
      <c r="K248" s="68">
        <f t="shared" si="57"/>
        <v>0</v>
      </c>
      <c r="L248" s="68">
        <f t="shared" si="58"/>
        <v>0</v>
      </c>
      <c r="M248" s="68">
        <f t="shared" ca="1" si="59"/>
        <v>8.6798230735785267E-3</v>
      </c>
      <c r="N248" s="68">
        <f t="shared" ca="1" si="60"/>
        <v>0</v>
      </c>
      <c r="O248" s="84">
        <f t="shared" ca="1" si="61"/>
        <v>0</v>
      </c>
      <c r="P248" s="68">
        <f t="shared" ca="1" si="62"/>
        <v>0</v>
      </c>
      <c r="Q248" s="68">
        <f t="shared" ca="1" si="63"/>
        <v>0</v>
      </c>
      <c r="R248" s="28">
        <f t="shared" ca="1" si="64"/>
        <v>-8.6798230735785267E-3</v>
      </c>
    </row>
    <row r="249" spans="1:18" x14ac:dyDescent="0.2">
      <c r="A249" s="76"/>
      <c r="B249" s="76"/>
      <c r="C249" s="76"/>
      <c r="D249" s="77">
        <f t="shared" si="50"/>
        <v>0</v>
      </c>
      <c r="E249" s="77">
        <f t="shared" si="51"/>
        <v>0</v>
      </c>
      <c r="F249" s="68">
        <f t="shared" si="52"/>
        <v>0</v>
      </c>
      <c r="G249" s="68">
        <f t="shared" si="53"/>
        <v>0</v>
      </c>
      <c r="H249" s="68">
        <f t="shared" si="54"/>
        <v>0</v>
      </c>
      <c r="I249" s="68">
        <f t="shared" si="55"/>
        <v>0</v>
      </c>
      <c r="J249" s="68">
        <f t="shared" si="56"/>
        <v>0</v>
      </c>
      <c r="K249" s="68">
        <f t="shared" si="57"/>
        <v>0</v>
      </c>
      <c r="L249" s="68">
        <f t="shared" si="58"/>
        <v>0</v>
      </c>
      <c r="M249" s="68">
        <f t="shared" ca="1" si="59"/>
        <v>8.6798230735785267E-3</v>
      </c>
      <c r="N249" s="68">
        <f t="shared" ca="1" si="60"/>
        <v>0</v>
      </c>
      <c r="O249" s="84">
        <f t="shared" ca="1" si="61"/>
        <v>0</v>
      </c>
      <c r="P249" s="68">
        <f t="shared" ca="1" si="62"/>
        <v>0</v>
      </c>
      <c r="Q249" s="68">
        <f t="shared" ca="1" si="63"/>
        <v>0</v>
      </c>
      <c r="R249" s="28">
        <f t="shared" ca="1" si="64"/>
        <v>-8.6798230735785267E-3</v>
      </c>
    </row>
    <row r="250" spans="1:18" x14ac:dyDescent="0.2">
      <c r="A250" s="76"/>
      <c r="B250" s="76"/>
      <c r="C250" s="76"/>
      <c r="D250" s="77">
        <f t="shared" si="50"/>
        <v>0</v>
      </c>
      <c r="E250" s="77">
        <f t="shared" si="51"/>
        <v>0</v>
      </c>
      <c r="F250" s="68">
        <f t="shared" si="52"/>
        <v>0</v>
      </c>
      <c r="G250" s="68">
        <f t="shared" si="53"/>
        <v>0</v>
      </c>
      <c r="H250" s="68">
        <f t="shared" si="54"/>
        <v>0</v>
      </c>
      <c r="I250" s="68">
        <f t="shared" si="55"/>
        <v>0</v>
      </c>
      <c r="J250" s="68">
        <f t="shared" si="56"/>
        <v>0</v>
      </c>
      <c r="K250" s="68">
        <f t="shared" si="57"/>
        <v>0</v>
      </c>
      <c r="L250" s="68">
        <f t="shared" si="58"/>
        <v>0</v>
      </c>
      <c r="M250" s="68">
        <f t="shared" ca="1" si="59"/>
        <v>8.6798230735785267E-3</v>
      </c>
      <c r="N250" s="68">
        <f t="shared" ca="1" si="60"/>
        <v>0</v>
      </c>
      <c r="O250" s="84">
        <f t="shared" ca="1" si="61"/>
        <v>0</v>
      </c>
      <c r="P250" s="68">
        <f t="shared" ca="1" si="62"/>
        <v>0</v>
      </c>
      <c r="Q250" s="68">
        <f t="shared" ca="1" si="63"/>
        <v>0</v>
      </c>
      <c r="R250" s="28">
        <f t="shared" ca="1" si="64"/>
        <v>-8.6798230735785267E-3</v>
      </c>
    </row>
    <row r="251" spans="1:18" x14ac:dyDescent="0.2">
      <c r="A251" s="76"/>
      <c r="B251" s="76"/>
      <c r="C251" s="76"/>
      <c r="D251" s="77">
        <f t="shared" si="50"/>
        <v>0</v>
      </c>
      <c r="E251" s="77">
        <f t="shared" si="51"/>
        <v>0</v>
      </c>
      <c r="F251" s="68">
        <f t="shared" si="52"/>
        <v>0</v>
      </c>
      <c r="G251" s="68">
        <f t="shared" si="53"/>
        <v>0</v>
      </c>
      <c r="H251" s="68">
        <f t="shared" si="54"/>
        <v>0</v>
      </c>
      <c r="I251" s="68">
        <f t="shared" si="55"/>
        <v>0</v>
      </c>
      <c r="J251" s="68">
        <f t="shared" si="56"/>
        <v>0</v>
      </c>
      <c r="K251" s="68">
        <f t="shared" si="57"/>
        <v>0</v>
      </c>
      <c r="L251" s="68">
        <f t="shared" si="58"/>
        <v>0</v>
      </c>
      <c r="M251" s="68">
        <f t="shared" ca="1" si="59"/>
        <v>8.6798230735785267E-3</v>
      </c>
      <c r="N251" s="68">
        <f t="shared" ca="1" si="60"/>
        <v>0</v>
      </c>
      <c r="O251" s="84">
        <f t="shared" ca="1" si="61"/>
        <v>0</v>
      </c>
      <c r="P251" s="68">
        <f t="shared" ca="1" si="62"/>
        <v>0</v>
      </c>
      <c r="Q251" s="68">
        <f t="shared" ca="1" si="63"/>
        <v>0</v>
      </c>
      <c r="R251" s="28">
        <f t="shared" ca="1" si="64"/>
        <v>-8.6798230735785267E-3</v>
      </c>
    </row>
    <row r="252" spans="1:18" x14ac:dyDescent="0.2">
      <c r="A252" s="76"/>
      <c r="B252" s="76"/>
      <c r="C252" s="76"/>
      <c r="D252" s="77">
        <f t="shared" si="50"/>
        <v>0</v>
      </c>
      <c r="E252" s="77">
        <f t="shared" si="51"/>
        <v>0</v>
      </c>
      <c r="F252" s="68">
        <f t="shared" si="52"/>
        <v>0</v>
      </c>
      <c r="G252" s="68">
        <f t="shared" si="53"/>
        <v>0</v>
      </c>
      <c r="H252" s="68">
        <f t="shared" si="54"/>
        <v>0</v>
      </c>
      <c r="I252" s="68">
        <f t="shared" si="55"/>
        <v>0</v>
      </c>
      <c r="J252" s="68">
        <f t="shared" si="56"/>
        <v>0</v>
      </c>
      <c r="K252" s="68">
        <f t="shared" si="57"/>
        <v>0</v>
      </c>
      <c r="L252" s="68">
        <f t="shared" si="58"/>
        <v>0</v>
      </c>
      <c r="M252" s="68">
        <f t="shared" ca="1" si="59"/>
        <v>8.6798230735785267E-3</v>
      </c>
      <c r="N252" s="68">
        <f t="shared" ca="1" si="60"/>
        <v>0</v>
      </c>
      <c r="O252" s="84">
        <f t="shared" ca="1" si="61"/>
        <v>0</v>
      </c>
      <c r="P252" s="68">
        <f t="shared" ca="1" si="62"/>
        <v>0</v>
      </c>
      <c r="Q252" s="68">
        <f t="shared" ca="1" si="63"/>
        <v>0</v>
      </c>
      <c r="R252" s="28">
        <f t="shared" ca="1" si="64"/>
        <v>-8.6798230735785267E-3</v>
      </c>
    </row>
    <row r="253" spans="1:18" x14ac:dyDescent="0.2">
      <c r="A253" s="76"/>
      <c r="B253" s="76"/>
      <c r="C253" s="76"/>
      <c r="D253" s="77">
        <f t="shared" si="50"/>
        <v>0</v>
      </c>
      <c r="E253" s="77">
        <f t="shared" si="51"/>
        <v>0</v>
      </c>
      <c r="F253" s="68">
        <f t="shared" si="52"/>
        <v>0</v>
      </c>
      <c r="G253" s="68">
        <f t="shared" si="53"/>
        <v>0</v>
      </c>
      <c r="H253" s="68">
        <f t="shared" si="54"/>
        <v>0</v>
      </c>
      <c r="I253" s="68">
        <f t="shared" si="55"/>
        <v>0</v>
      </c>
      <c r="J253" s="68">
        <f t="shared" si="56"/>
        <v>0</v>
      </c>
      <c r="K253" s="68">
        <f t="shared" si="57"/>
        <v>0</v>
      </c>
      <c r="L253" s="68">
        <f t="shared" si="58"/>
        <v>0</v>
      </c>
      <c r="M253" s="68">
        <f t="shared" ca="1" si="59"/>
        <v>8.6798230735785267E-3</v>
      </c>
      <c r="N253" s="68">
        <f t="shared" ca="1" si="60"/>
        <v>0</v>
      </c>
      <c r="O253" s="84">
        <f t="shared" ca="1" si="61"/>
        <v>0</v>
      </c>
      <c r="P253" s="68">
        <f t="shared" ca="1" si="62"/>
        <v>0</v>
      </c>
      <c r="Q253" s="68">
        <f t="shared" ca="1" si="63"/>
        <v>0</v>
      </c>
      <c r="R253" s="28">
        <f t="shared" ca="1" si="64"/>
        <v>-8.6798230735785267E-3</v>
      </c>
    </row>
    <row r="254" spans="1:18" x14ac:dyDescent="0.2">
      <c r="A254" s="76"/>
      <c r="B254" s="76"/>
      <c r="C254" s="76"/>
      <c r="D254" s="77">
        <f t="shared" si="50"/>
        <v>0</v>
      </c>
      <c r="E254" s="77">
        <f t="shared" si="51"/>
        <v>0</v>
      </c>
      <c r="F254" s="68">
        <f t="shared" si="52"/>
        <v>0</v>
      </c>
      <c r="G254" s="68">
        <f t="shared" si="53"/>
        <v>0</v>
      </c>
      <c r="H254" s="68">
        <f t="shared" si="54"/>
        <v>0</v>
      </c>
      <c r="I254" s="68">
        <f t="shared" si="55"/>
        <v>0</v>
      </c>
      <c r="J254" s="68">
        <f t="shared" si="56"/>
        <v>0</v>
      </c>
      <c r="K254" s="68">
        <f t="shared" si="57"/>
        <v>0</v>
      </c>
      <c r="L254" s="68">
        <f t="shared" si="58"/>
        <v>0</v>
      </c>
      <c r="M254" s="68">
        <f t="shared" ca="1" si="59"/>
        <v>8.6798230735785267E-3</v>
      </c>
      <c r="N254" s="68">
        <f t="shared" ca="1" si="60"/>
        <v>0</v>
      </c>
      <c r="O254" s="84">
        <f t="shared" ca="1" si="61"/>
        <v>0</v>
      </c>
      <c r="P254" s="68">
        <f t="shared" ca="1" si="62"/>
        <v>0</v>
      </c>
      <c r="Q254" s="68">
        <f t="shared" ca="1" si="63"/>
        <v>0</v>
      </c>
      <c r="R254" s="28">
        <f t="shared" ca="1" si="64"/>
        <v>-8.6798230735785267E-3</v>
      </c>
    </row>
    <row r="255" spans="1:18" x14ac:dyDescent="0.2">
      <c r="A255" s="76"/>
      <c r="B255" s="76"/>
      <c r="C255" s="76"/>
      <c r="D255" s="77">
        <f t="shared" si="50"/>
        <v>0</v>
      </c>
      <c r="E255" s="77">
        <f t="shared" si="51"/>
        <v>0</v>
      </c>
      <c r="F255" s="68">
        <f t="shared" si="52"/>
        <v>0</v>
      </c>
      <c r="G255" s="68">
        <f t="shared" si="53"/>
        <v>0</v>
      </c>
      <c r="H255" s="68">
        <f t="shared" si="54"/>
        <v>0</v>
      </c>
      <c r="I255" s="68">
        <f t="shared" si="55"/>
        <v>0</v>
      </c>
      <c r="J255" s="68">
        <f t="shared" si="56"/>
        <v>0</v>
      </c>
      <c r="K255" s="68">
        <f t="shared" si="57"/>
        <v>0</v>
      </c>
      <c r="L255" s="68">
        <f t="shared" si="58"/>
        <v>0</v>
      </c>
      <c r="M255" s="68">
        <f t="shared" ca="1" si="59"/>
        <v>8.6798230735785267E-3</v>
      </c>
      <c r="N255" s="68">
        <f t="shared" ca="1" si="60"/>
        <v>0</v>
      </c>
      <c r="O255" s="84">
        <f t="shared" ca="1" si="61"/>
        <v>0</v>
      </c>
      <c r="P255" s="68">
        <f t="shared" ca="1" si="62"/>
        <v>0</v>
      </c>
      <c r="Q255" s="68">
        <f t="shared" ca="1" si="63"/>
        <v>0</v>
      </c>
      <c r="R255" s="28">
        <f t="shared" ca="1" si="64"/>
        <v>-8.6798230735785267E-3</v>
      </c>
    </row>
    <row r="256" spans="1:18" x14ac:dyDescent="0.2">
      <c r="A256" s="76"/>
      <c r="B256" s="76"/>
      <c r="C256" s="76"/>
      <c r="D256" s="77">
        <f t="shared" si="50"/>
        <v>0</v>
      </c>
      <c r="E256" s="77">
        <f t="shared" si="51"/>
        <v>0</v>
      </c>
      <c r="F256" s="68">
        <f t="shared" si="52"/>
        <v>0</v>
      </c>
      <c r="G256" s="68">
        <f t="shared" si="53"/>
        <v>0</v>
      </c>
      <c r="H256" s="68">
        <f t="shared" si="54"/>
        <v>0</v>
      </c>
      <c r="I256" s="68">
        <f t="shared" si="55"/>
        <v>0</v>
      </c>
      <c r="J256" s="68">
        <f t="shared" si="56"/>
        <v>0</v>
      </c>
      <c r="K256" s="68">
        <f t="shared" si="57"/>
        <v>0</v>
      </c>
      <c r="L256" s="68">
        <f t="shared" si="58"/>
        <v>0</v>
      </c>
      <c r="M256" s="68">
        <f t="shared" ca="1" si="59"/>
        <v>8.6798230735785267E-3</v>
      </c>
      <c r="N256" s="68">
        <f t="shared" ca="1" si="60"/>
        <v>0</v>
      </c>
      <c r="O256" s="84">
        <f t="shared" ca="1" si="61"/>
        <v>0</v>
      </c>
      <c r="P256" s="68">
        <f t="shared" ca="1" si="62"/>
        <v>0</v>
      </c>
      <c r="Q256" s="68">
        <f t="shared" ca="1" si="63"/>
        <v>0</v>
      </c>
      <c r="R256" s="28">
        <f t="shared" ca="1" si="64"/>
        <v>-8.6798230735785267E-3</v>
      </c>
    </row>
    <row r="257" spans="1:18" x14ac:dyDescent="0.2">
      <c r="A257" s="76"/>
      <c r="B257" s="76"/>
      <c r="C257" s="76"/>
      <c r="D257" s="77">
        <f t="shared" si="50"/>
        <v>0</v>
      </c>
      <c r="E257" s="77">
        <f t="shared" si="51"/>
        <v>0</v>
      </c>
      <c r="F257" s="68">
        <f t="shared" si="52"/>
        <v>0</v>
      </c>
      <c r="G257" s="68">
        <f t="shared" si="53"/>
        <v>0</v>
      </c>
      <c r="H257" s="68">
        <f t="shared" si="54"/>
        <v>0</v>
      </c>
      <c r="I257" s="68">
        <f t="shared" si="55"/>
        <v>0</v>
      </c>
      <c r="J257" s="68">
        <f t="shared" si="56"/>
        <v>0</v>
      </c>
      <c r="K257" s="68">
        <f t="shared" si="57"/>
        <v>0</v>
      </c>
      <c r="L257" s="68">
        <f t="shared" si="58"/>
        <v>0</v>
      </c>
      <c r="M257" s="68">
        <f t="shared" ca="1" si="59"/>
        <v>8.6798230735785267E-3</v>
      </c>
      <c r="N257" s="68">
        <f t="shared" ca="1" si="60"/>
        <v>0</v>
      </c>
      <c r="O257" s="84">
        <f t="shared" ca="1" si="61"/>
        <v>0</v>
      </c>
      <c r="P257" s="68">
        <f t="shared" ca="1" si="62"/>
        <v>0</v>
      </c>
      <c r="Q257" s="68">
        <f t="shared" ca="1" si="63"/>
        <v>0</v>
      </c>
      <c r="R257" s="28">
        <f t="shared" ca="1" si="64"/>
        <v>-8.6798230735785267E-3</v>
      </c>
    </row>
    <row r="258" spans="1:18" x14ac:dyDescent="0.2">
      <c r="A258" s="76"/>
      <c r="B258" s="76"/>
      <c r="C258" s="76"/>
      <c r="D258" s="77">
        <f t="shared" si="50"/>
        <v>0</v>
      </c>
      <c r="E258" s="77">
        <f t="shared" si="51"/>
        <v>0</v>
      </c>
      <c r="F258" s="68">
        <f t="shared" si="52"/>
        <v>0</v>
      </c>
      <c r="G258" s="68">
        <f t="shared" si="53"/>
        <v>0</v>
      </c>
      <c r="H258" s="68">
        <f t="shared" si="54"/>
        <v>0</v>
      </c>
      <c r="I258" s="68">
        <f t="shared" si="55"/>
        <v>0</v>
      </c>
      <c r="J258" s="68">
        <f t="shared" si="56"/>
        <v>0</v>
      </c>
      <c r="K258" s="68">
        <f t="shared" si="57"/>
        <v>0</v>
      </c>
      <c r="L258" s="68">
        <f t="shared" si="58"/>
        <v>0</v>
      </c>
      <c r="M258" s="68">
        <f t="shared" ca="1" si="59"/>
        <v>8.6798230735785267E-3</v>
      </c>
      <c r="N258" s="68">
        <f t="shared" ca="1" si="60"/>
        <v>0</v>
      </c>
      <c r="O258" s="84">
        <f t="shared" ca="1" si="61"/>
        <v>0</v>
      </c>
      <c r="P258" s="68">
        <f t="shared" ca="1" si="62"/>
        <v>0</v>
      </c>
      <c r="Q258" s="68">
        <f t="shared" ca="1" si="63"/>
        <v>0</v>
      </c>
      <c r="R258" s="28">
        <f t="shared" ca="1" si="64"/>
        <v>-8.6798230735785267E-3</v>
      </c>
    </row>
    <row r="259" spans="1:18" x14ac:dyDescent="0.2">
      <c r="A259" s="76"/>
      <c r="B259" s="76"/>
      <c r="C259" s="76"/>
      <c r="D259" s="77">
        <f t="shared" si="50"/>
        <v>0</v>
      </c>
      <c r="E259" s="77">
        <f t="shared" si="51"/>
        <v>0</v>
      </c>
      <c r="F259" s="68">
        <f t="shared" si="52"/>
        <v>0</v>
      </c>
      <c r="G259" s="68">
        <f t="shared" si="53"/>
        <v>0</v>
      </c>
      <c r="H259" s="68">
        <f t="shared" si="54"/>
        <v>0</v>
      </c>
      <c r="I259" s="68">
        <f t="shared" si="55"/>
        <v>0</v>
      </c>
      <c r="J259" s="68">
        <f t="shared" si="56"/>
        <v>0</v>
      </c>
      <c r="K259" s="68">
        <f t="shared" si="57"/>
        <v>0</v>
      </c>
      <c r="L259" s="68">
        <f t="shared" si="58"/>
        <v>0</v>
      </c>
      <c r="M259" s="68">
        <f t="shared" ca="1" si="59"/>
        <v>8.6798230735785267E-3</v>
      </c>
      <c r="N259" s="68">
        <f t="shared" ca="1" si="60"/>
        <v>0</v>
      </c>
      <c r="O259" s="84">
        <f t="shared" ca="1" si="61"/>
        <v>0</v>
      </c>
      <c r="P259" s="68">
        <f t="shared" ca="1" si="62"/>
        <v>0</v>
      </c>
      <c r="Q259" s="68">
        <f t="shared" ca="1" si="63"/>
        <v>0</v>
      </c>
      <c r="R259" s="28">
        <f t="shared" ca="1" si="64"/>
        <v>-8.6798230735785267E-3</v>
      </c>
    </row>
    <row r="260" spans="1:18" x14ac:dyDescent="0.2">
      <c r="A260" s="76"/>
      <c r="B260" s="76"/>
      <c r="C260" s="76"/>
      <c r="D260" s="77">
        <f t="shared" si="50"/>
        <v>0</v>
      </c>
      <c r="E260" s="77">
        <f t="shared" si="51"/>
        <v>0</v>
      </c>
      <c r="F260" s="68">
        <f t="shared" si="52"/>
        <v>0</v>
      </c>
      <c r="G260" s="68">
        <f t="shared" si="53"/>
        <v>0</v>
      </c>
      <c r="H260" s="68">
        <f t="shared" si="54"/>
        <v>0</v>
      </c>
      <c r="I260" s="68">
        <f t="shared" si="55"/>
        <v>0</v>
      </c>
      <c r="J260" s="68">
        <f t="shared" si="56"/>
        <v>0</v>
      </c>
      <c r="K260" s="68">
        <f t="shared" si="57"/>
        <v>0</v>
      </c>
      <c r="L260" s="68">
        <f t="shared" si="58"/>
        <v>0</v>
      </c>
      <c r="M260" s="68">
        <f t="shared" ca="1" si="59"/>
        <v>8.6798230735785267E-3</v>
      </c>
      <c r="N260" s="68">
        <f t="shared" ca="1" si="60"/>
        <v>0</v>
      </c>
      <c r="O260" s="84">
        <f t="shared" ca="1" si="61"/>
        <v>0</v>
      </c>
      <c r="P260" s="68">
        <f t="shared" ca="1" si="62"/>
        <v>0</v>
      </c>
      <c r="Q260" s="68">
        <f t="shared" ca="1" si="63"/>
        <v>0</v>
      </c>
      <c r="R260" s="28">
        <f t="shared" ca="1" si="64"/>
        <v>-8.6798230735785267E-3</v>
      </c>
    </row>
    <row r="261" spans="1:18" x14ac:dyDescent="0.2">
      <c r="A261" s="76"/>
      <c r="B261" s="76"/>
      <c r="C261" s="76"/>
      <c r="D261" s="77">
        <f t="shared" si="50"/>
        <v>0</v>
      </c>
      <c r="E261" s="77">
        <f t="shared" si="51"/>
        <v>0</v>
      </c>
      <c r="F261" s="68">
        <f t="shared" si="52"/>
        <v>0</v>
      </c>
      <c r="G261" s="68">
        <f t="shared" si="53"/>
        <v>0</v>
      </c>
      <c r="H261" s="68">
        <f t="shared" si="54"/>
        <v>0</v>
      </c>
      <c r="I261" s="68">
        <f t="shared" si="55"/>
        <v>0</v>
      </c>
      <c r="J261" s="68">
        <f t="shared" si="56"/>
        <v>0</v>
      </c>
      <c r="K261" s="68">
        <f t="shared" si="57"/>
        <v>0</v>
      </c>
      <c r="L261" s="68">
        <f t="shared" si="58"/>
        <v>0</v>
      </c>
      <c r="M261" s="68">
        <f t="shared" ca="1" si="59"/>
        <v>8.6798230735785267E-3</v>
      </c>
      <c r="N261" s="68">
        <f t="shared" ca="1" si="60"/>
        <v>0</v>
      </c>
      <c r="O261" s="84">
        <f t="shared" ca="1" si="61"/>
        <v>0</v>
      </c>
      <c r="P261" s="68">
        <f t="shared" ca="1" si="62"/>
        <v>0</v>
      </c>
      <c r="Q261" s="68">
        <f t="shared" ca="1" si="63"/>
        <v>0</v>
      </c>
      <c r="R261" s="28">
        <f t="shared" ca="1" si="64"/>
        <v>-8.6798230735785267E-3</v>
      </c>
    </row>
    <row r="262" spans="1:18" x14ac:dyDescent="0.2">
      <c r="A262" s="76"/>
      <c r="B262" s="76"/>
      <c r="C262" s="76"/>
      <c r="D262" s="77">
        <f t="shared" si="50"/>
        <v>0</v>
      </c>
      <c r="E262" s="77">
        <f t="shared" si="51"/>
        <v>0</v>
      </c>
      <c r="F262" s="68">
        <f t="shared" si="52"/>
        <v>0</v>
      </c>
      <c r="G262" s="68">
        <f t="shared" si="53"/>
        <v>0</v>
      </c>
      <c r="H262" s="68">
        <f t="shared" si="54"/>
        <v>0</v>
      </c>
      <c r="I262" s="68">
        <f t="shared" si="55"/>
        <v>0</v>
      </c>
      <c r="J262" s="68">
        <f t="shared" si="56"/>
        <v>0</v>
      </c>
      <c r="K262" s="68">
        <f t="shared" si="57"/>
        <v>0</v>
      </c>
      <c r="L262" s="68">
        <f t="shared" si="58"/>
        <v>0</v>
      </c>
      <c r="M262" s="68">
        <f t="shared" ca="1" si="59"/>
        <v>8.6798230735785267E-3</v>
      </c>
      <c r="N262" s="68">
        <f t="shared" ca="1" si="60"/>
        <v>0</v>
      </c>
      <c r="O262" s="84">
        <f t="shared" ca="1" si="61"/>
        <v>0</v>
      </c>
      <c r="P262" s="68">
        <f t="shared" ca="1" si="62"/>
        <v>0</v>
      </c>
      <c r="Q262" s="68">
        <f t="shared" ca="1" si="63"/>
        <v>0</v>
      </c>
      <c r="R262" s="28">
        <f t="shared" ca="1" si="64"/>
        <v>-8.6798230735785267E-3</v>
      </c>
    </row>
    <row r="263" spans="1:18" x14ac:dyDescent="0.2">
      <c r="A263" s="76"/>
      <c r="B263" s="76"/>
      <c r="C263" s="76"/>
      <c r="D263" s="77">
        <f t="shared" si="50"/>
        <v>0</v>
      </c>
      <c r="E263" s="77">
        <f t="shared" si="51"/>
        <v>0</v>
      </c>
      <c r="F263" s="68">
        <f t="shared" si="52"/>
        <v>0</v>
      </c>
      <c r="G263" s="68">
        <f t="shared" si="53"/>
        <v>0</v>
      </c>
      <c r="H263" s="68">
        <f t="shared" si="54"/>
        <v>0</v>
      </c>
      <c r="I263" s="68">
        <f t="shared" si="55"/>
        <v>0</v>
      </c>
      <c r="J263" s="68">
        <f t="shared" si="56"/>
        <v>0</v>
      </c>
      <c r="K263" s="68">
        <f t="shared" si="57"/>
        <v>0</v>
      </c>
      <c r="L263" s="68">
        <f t="shared" si="58"/>
        <v>0</v>
      </c>
      <c r="M263" s="68">
        <f t="shared" ca="1" si="59"/>
        <v>8.6798230735785267E-3</v>
      </c>
      <c r="N263" s="68">
        <f t="shared" ca="1" si="60"/>
        <v>0</v>
      </c>
      <c r="O263" s="84">
        <f t="shared" ca="1" si="61"/>
        <v>0</v>
      </c>
      <c r="P263" s="68">
        <f t="shared" ca="1" si="62"/>
        <v>0</v>
      </c>
      <c r="Q263" s="68">
        <f t="shared" ca="1" si="63"/>
        <v>0</v>
      </c>
      <c r="R263" s="28">
        <f t="shared" ca="1" si="64"/>
        <v>-8.6798230735785267E-3</v>
      </c>
    </row>
    <row r="264" spans="1:18" x14ac:dyDescent="0.2">
      <c r="A264" s="76"/>
      <c r="B264" s="76"/>
      <c r="C264" s="76"/>
      <c r="D264" s="77">
        <f t="shared" si="50"/>
        <v>0</v>
      </c>
      <c r="E264" s="77">
        <f t="shared" si="51"/>
        <v>0</v>
      </c>
      <c r="F264" s="68">
        <f t="shared" si="52"/>
        <v>0</v>
      </c>
      <c r="G264" s="68">
        <f t="shared" si="53"/>
        <v>0</v>
      </c>
      <c r="H264" s="68">
        <f t="shared" si="54"/>
        <v>0</v>
      </c>
      <c r="I264" s="68">
        <f t="shared" si="55"/>
        <v>0</v>
      </c>
      <c r="J264" s="68">
        <f t="shared" si="56"/>
        <v>0</v>
      </c>
      <c r="K264" s="68">
        <f t="shared" si="57"/>
        <v>0</v>
      </c>
      <c r="L264" s="68">
        <f t="shared" si="58"/>
        <v>0</v>
      </c>
      <c r="M264" s="68">
        <f t="shared" ca="1" si="59"/>
        <v>8.6798230735785267E-3</v>
      </c>
      <c r="N264" s="68">
        <f t="shared" ca="1" si="60"/>
        <v>0</v>
      </c>
      <c r="O264" s="84">
        <f t="shared" ca="1" si="61"/>
        <v>0</v>
      </c>
      <c r="P264" s="68">
        <f t="shared" ca="1" si="62"/>
        <v>0</v>
      </c>
      <c r="Q264" s="68">
        <f t="shared" ca="1" si="63"/>
        <v>0</v>
      </c>
      <c r="R264" s="28">
        <f t="shared" ca="1" si="64"/>
        <v>-8.6798230735785267E-3</v>
      </c>
    </row>
    <row r="265" spans="1:18" x14ac:dyDescent="0.2">
      <c r="A265" s="76"/>
      <c r="B265" s="76"/>
      <c r="C265" s="76"/>
      <c r="D265" s="77">
        <f t="shared" si="50"/>
        <v>0</v>
      </c>
      <c r="E265" s="77">
        <f t="shared" si="51"/>
        <v>0</v>
      </c>
      <c r="F265" s="68">
        <f t="shared" si="52"/>
        <v>0</v>
      </c>
      <c r="G265" s="68">
        <f t="shared" si="53"/>
        <v>0</v>
      </c>
      <c r="H265" s="68">
        <f t="shared" si="54"/>
        <v>0</v>
      </c>
      <c r="I265" s="68">
        <f t="shared" si="55"/>
        <v>0</v>
      </c>
      <c r="J265" s="68">
        <f t="shared" si="56"/>
        <v>0</v>
      </c>
      <c r="K265" s="68">
        <f t="shared" si="57"/>
        <v>0</v>
      </c>
      <c r="L265" s="68">
        <f t="shared" si="58"/>
        <v>0</v>
      </c>
      <c r="M265" s="68">
        <f t="shared" ca="1" si="59"/>
        <v>8.6798230735785267E-3</v>
      </c>
      <c r="N265" s="68">
        <f t="shared" ca="1" si="60"/>
        <v>0</v>
      </c>
      <c r="O265" s="84">
        <f t="shared" ca="1" si="61"/>
        <v>0</v>
      </c>
      <c r="P265" s="68">
        <f t="shared" ca="1" si="62"/>
        <v>0</v>
      </c>
      <c r="Q265" s="68">
        <f t="shared" ca="1" si="63"/>
        <v>0</v>
      </c>
      <c r="R265" s="28">
        <f t="shared" ca="1" si="64"/>
        <v>-8.6798230735785267E-3</v>
      </c>
    </row>
    <row r="266" spans="1:18" x14ac:dyDescent="0.2">
      <c r="A266" s="76"/>
      <c r="B266" s="76"/>
      <c r="C266" s="76"/>
      <c r="D266" s="77">
        <f t="shared" si="50"/>
        <v>0</v>
      </c>
      <c r="E266" s="77">
        <f t="shared" si="51"/>
        <v>0</v>
      </c>
      <c r="F266" s="68">
        <f t="shared" si="52"/>
        <v>0</v>
      </c>
      <c r="G266" s="68">
        <f t="shared" si="53"/>
        <v>0</v>
      </c>
      <c r="H266" s="68">
        <f t="shared" si="54"/>
        <v>0</v>
      </c>
      <c r="I266" s="68">
        <f t="shared" si="55"/>
        <v>0</v>
      </c>
      <c r="J266" s="68">
        <f t="shared" si="56"/>
        <v>0</v>
      </c>
      <c r="K266" s="68">
        <f t="shared" si="57"/>
        <v>0</v>
      </c>
      <c r="L266" s="68">
        <f t="shared" si="58"/>
        <v>0</v>
      </c>
      <c r="M266" s="68">
        <f t="shared" ca="1" si="59"/>
        <v>8.6798230735785267E-3</v>
      </c>
      <c r="N266" s="68">
        <f t="shared" ca="1" si="60"/>
        <v>0</v>
      </c>
      <c r="O266" s="84">
        <f t="shared" ca="1" si="61"/>
        <v>0</v>
      </c>
      <c r="P266" s="68">
        <f t="shared" ca="1" si="62"/>
        <v>0</v>
      </c>
      <c r="Q266" s="68">
        <f t="shared" ca="1" si="63"/>
        <v>0</v>
      </c>
      <c r="R266" s="28">
        <f t="shared" ca="1" si="64"/>
        <v>-8.6798230735785267E-3</v>
      </c>
    </row>
    <row r="267" spans="1:18" x14ac:dyDescent="0.2">
      <c r="A267" s="76"/>
      <c r="B267" s="76"/>
      <c r="C267" s="76"/>
      <c r="D267" s="77">
        <f t="shared" si="50"/>
        <v>0</v>
      </c>
      <c r="E267" s="77">
        <f t="shared" si="51"/>
        <v>0</v>
      </c>
      <c r="F267" s="68">
        <f t="shared" si="52"/>
        <v>0</v>
      </c>
      <c r="G267" s="68">
        <f t="shared" si="53"/>
        <v>0</v>
      </c>
      <c r="H267" s="68">
        <f t="shared" si="54"/>
        <v>0</v>
      </c>
      <c r="I267" s="68">
        <f t="shared" si="55"/>
        <v>0</v>
      </c>
      <c r="J267" s="68">
        <f t="shared" si="56"/>
        <v>0</v>
      </c>
      <c r="K267" s="68">
        <f t="shared" si="57"/>
        <v>0</v>
      </c>
      <c r="L267" s="68">
        <f t="shared" si="58"/>
        <v>0</v>
      </c>
      <c r="M267" s="68">
        <f t="shared" ca="1" si="59"/>
        <v>8.6798230735785267E-3</v>
      </c>
      <c r="N267" s="68">
        <f t="shared" ca="1" si="60"/>
        <v>0</v>
      </c>
      <c r="O267" s="84">
        <f t="shared" ca="1" si="61"/>
        <v>0</v>
      </c>
      <c r="P267" s="68">
        <f t="shared" ca="1" si="62"/>
        <v>0</v>
      </c>
      <c r="Q267" s="68">
        <f t="shared" ca="1" si="63"/>
        <v>0</v>
      </c>
      <c r="R267" s="28">
        <f t="shared" ca="1" si="64"/>
        <v>-8.6798230735785267E-3</v>
      </c>
    </row>
    <row r="268" spans="1:18" x14ac:dyDescent="0.2">
      <c r="A268" s="76"/>
      <c r="B268" s="76"/>
      <c r="C268" s="76"/>
      <c r="D268" s="77">
        <f t="shared" si="50"/>
        <v>0</v>
      </c>
      <c r="E268" s="77">
        <f t="shared" si="51"/>
        <v>0</v>
      </c>
      <c r="F268" s="68">
        <f t="shared" si="52"/>
        <v>0</v>
      </c>
      <c r="G268" s="68">
        <f t="shared" si="53"/>
        <v>0</v>
      </c>
      <c r="H268" s="68">
        <f t="shared" si="54"/>
        <v>0</v>
      </c>
      <c r="I268" s="68">
        <f t="shared" si="55"/>
        <v>0</v>
      </c>
      <c r="J268" s="68">
        <f t="shared" si="56"/>
        <v>0</v>
      </c>
      <c r="K268" s="68">
        <f t="shared" si="57"/>
        <v>0</v>
      </c>
      <c r="L268" s="68">
        <f t="shared" si="58"/>
        <v>0</v>
      </c>
      <c r="M268" s="68">
        <f t="shared" ca="1" si="59"/>
        <v>8.6798230735785267E-3</v>
      </c>
      <c r="N268" s="68">
        <f t="shared" ca="1" si="60"/>
        <v>0</v>
      </c>
      <c r="O268" s="84">
        <f t="shared" ca="1" si="61"/>
        <v>0</v>
      </c>
      <c r="P268" s="68">
        <f t="shared" ca="1" si="62"/>
        <v>0</v>
      </c>
      <c r="Q268" s="68">
        <f t="shared" ca="1" si="63"/>
        <v>0</v>
      </c>
      <c r="R268" s="28">
        <f t="shared" ca="1" si="64"/>
        <v>-8.6798230735785267E-3</v>
      </c>
    </row>
    <row r="269" spans="1:18" x14ac:dyDescent="0.2">
      <c r="A269" s="76"/>
      <c r="B269" s="76"/>
      <c r="C269" s="76"/>
      <c r="D269" s="77">
        <f t="shared" si="50"/>
        <v>0</v>
      </c>
      <c r="E269" s="77">
        <f t="shared" si="51"/>
        <v>0</v>
      </c>
      <c r="F269" s="68">
        <f t="shared" si="52"/>
        <v>0</v>
      </c>
      <c r="G269" s="68">
        <f t="shared" si="53"/>
        <v>0</v>
      </c>
      <c r="H269" s="68">
        <f t="shared" si="54"/>
        <v>0</v>
      </c>
      <c r="I269" s="68">
        <f t="shared" si="55"/>
        <v>0</v>
      </c>
      <c r="J269" s="68">
        <f t="shared" si="56"/>
        <v>0</v>
      </c>
      <c r="K269" s="68">
        <f t="shared" si="57"/>
        <v>0</v>
      </c>
      <c r="L269" s="68">
        <f t="shared" si="58"/>
        <v>0</v>
      </c>
      <c r="M269" s="68">
        <f t="shared" ca="1" si="59"/>
        <v>8.6798230735785267E-3</v>
      </c>
      <c r="N269" s="68">
        <f t="shared" ca="1" si="60"/>
        <v>0</v>
      </c>
      <c r="O269" s="84">
        <f t="shared" ca="1" si="61"/>
        <v>0</v>
      </c>
      <c r="P269" s="68">
        <f t="shared" ca="1" si="62"/>
        <v>0</v>
      </c>
      <c r="Q269" s="68">
        <f t="shared" ca="1" si="63"/>
        <v>0</v>
      </c>
      <c r="R269" s="28">
        <f t="shared" ca="1" si="64"/>
        <v>-8.6798230735785267E-3</v>
      </c>
    </row>
    <row r="270" spans="1:18" x14ac:dyDescent="0.2">
      <c r="A270" s="76"/>
      <c r="B270" s="76"/>
      <c r="C270" s="76"/>
      <c r="D270" s="77">
        <f t="shared" si="50"/>
        <v>0</v>
      </c>
      <c r="E270" s="77">
        <f t="shared" si="51"/>
        <v>0</v>
      </c>
      <c r="F270" s="68">
        <f t="shared" si="52"/>
        <v>0</v>
      </c>
      <c r="G270" s="68">
        <f t="shared" si="53"/>
        <v>0</v>
      </c>
      <c r="H270" s="68">
        <f t="shared" si="54"/>
        <v>0</v>
      </c>
      <c r="I270" s="68">
        <f t="shared" si="55"/>
        <v>0</v>
      </c>
      <c r="J270" s="68">
        <f t="shared" si="56"/>
        <v>0</v>
      </c>
      <c r="K270" s="68">
        <f t="shared" si="57"/>
        <v>0</v>
      </c>
      <c r="L270" s="68">
        <f t="shared" si="58"/>
        <v>0</v>
      </c>
      <c r="M270" s="68">
        <f t="shared" ca="1" si="59"/>
        <v>8.6798230735785267E-3</v>
      </c>
      <c r="N270" s="68">
        <f t="shared" ca="1" si="60"/>
        <v>0</v>
      </c>
      <c r="O270" s="84">
        <f t="shared" ca="1" si="61"/>
        <v>0</v>
      </c>
      <c r="P270" s="68">
        <f t="shared" ca="1" si="62"/>
        <v>0</v>
      </c>
      <c r="Q270" s="68">
        <f t="shared" ca="1" si="63"/>
        <v>0</v>
      </c>
      <c r="R270" s="28">
        <f t="shared" ca="1" si="64"/>
        <v>-8.6798230735785267E-3</v>
      </c>
    </row>
    <row r="271" spans="1:18" x14ac:dyDescent="0.2">
      <c r="A271" s="76"/>
      <c r="B271" s="76"/>
      <c r="C271" s="76"/>
      <c r="D271" s="77">
        <f t="shared" si="50"/>
        <v>0</v>
      </c>
      <c r="E271" s="77">
        <f t="shared" si="51"/>
        <v>0</v>
      </c>
      <c r="F271" s="68">
        <f t="shared" si="52"/>
        <v>0</v>
      </c>
      <c r="G271" s="68">
        <f t="shared" si="53"/>
        <v>0</v>
      </c>
      <c r="H271" s="68">
        <f t="shared" si="54"/>
        <v>0</v>
      </c>
      <c r="I271" s="68">
        <f t="shared" si="55"/>
        <v>0</v>
      </c>
      <c r="J271" s="68">
        <f t="shared" si="56"/>
        <v>0</v>
      </c>
      <c r="K271" s="68">
        <f t="shared" si="57"/>
        <v>0</v>
      </c>
      <c r="L271" s="68">
        <f t="shared" si="58"/>
        <v>0</v>
      </c>
      <c r="M271" s="68">
        <f t="shared" ca="1" si="59"/>
        <v>8.6798230735785267E-3</v>
      </c>
      <c r="N271" s="68">
        <f t="shared" ca="1" si="60"/>
        <v>0</v>
      </c>
      <c r="O271" s="84">
        <f t="shared" ca="1" si="61"/>
        <v>0</v>
      </c>
      <c r="P271" s="68">
        <f t="shared" ca="1" si="62"/>
        <v>0</v>
      </c>
      <c r="Q271" s="68">
        <f t="shared" ca="1" si="63"/>
        <v>0</v>
      </c>
      <c r="R271" s="28">
        <f t="shared" ca="1" si="64"/>
        <v>-8.6798230735785267E-3</v>
      </c>
    </row>
    <row r="272" spans="1:18" x14ac:dyDescent="0.2">
      <c r="A272" s="76"/>
      <c r="B272" s="76"/>
      <c r="C272" s="76"/>
      <c r="D272" s="77">
        <f t="shared" si="50"/>
        <v>0</v>
      </c>
      <c r="E272" s="77">
        <f t="shared" si="51"/>
        <v>0</v>
      </c>
      <c r="F272" s="68">
        <f t="shared" si="52"/>
        <v>0</v>
      </c>
      <c r="G272" s="68">
        <f t="shared" si="53"/>
        <v>0</v>
      </c>
      <c r="H272" s="68">
        <f t="shared" si="54"/>
        <v>0</v>
      </c>
      <c r="I272" s="68">
        <f t="shared" si="55"/>
        <v>0</v>
      </c>
      <c r="J272" s="68">
        <f t="shared" si="56"/>
        <v>0</v>
      </c>
      <c r="K272" s="68">
        <f t="shared" si="57"/>
        <v>0</v>
      </c>
      <c r="L272" s="68">
        <f t="shared" si="58"/>
        <v>0</v>
      </c>
      <c r="M272" s="68">
        <f t="shared" ca="1" si="59"/>
        <v>8.6798230735785267E-3</v>
      </c>
      <c r="N272" s="68">
        <f t="shared" ca="1" si="60"/>
        <v>0</v>
      </c>
      <c r="O272" s="84">
        <f t="shared" ca="1" si="61"/>
        <v>0</v>
      </c>
      <c r="P272" s="68">
        <f t="shared" ca="1" si="62"/>
        <v>0</v>
      </c>
      <c r="Q272" s="68">
        <f t="shared" ca="1" si="63"/>
        <v>0</v>
      </c>
      <c r="R272" s="28">
        <f t="shared" ca="1" si="64"/>
        <v>-8.6798230735785267E-3</v>
      </c>
    </row>
    <row r="273" spans="1:18" x14ac:dyDescent="0.2">
      <c r="A273" s="76"/>
      <c r="B273" s="76"/>
      <c r="C273" s="76"/>
      <c r="D273" s="77">
        <f t="shared" si="50"/>
        <v>0</v>
      </c>
      <c r="E273" s="77">
        <f t="shared" si="51"/>
        <v>0</v>
      </c>
      <c r="F273" s="68">
        <f t="shared" si="52"/>
        <v>0</v>
      </c>
      <c r="G273" s="68">
        <f t="shared" si="53"/>
        <v>0</v>
      </c>
      <c r="H273" s="68">
        <f t="shared" si="54"/>
        <v>0</v>
      </c>
      <c r="I273" s="68">
        <f t="shared" si="55"/>
        <v>0</v>
      </c>
      <c r="J273" s="68">
        <f t="shared" si="56"/>
        <v>0</v>
      </c>
      <c r="K273" s="68">
        <f t="shared" si="57"/>
        <v>0</v>
      </c>
      <c r="L273" s="68">
        <f t="shared" si="58"/>
        <v>0</v>
      </c>
      <c r="M273" s="68">
        <f t="shared" ca="1" si="59"/>
        <v>8.6798230735785267E-3</v>
      </c>
      <c r="N273" s="68">
        <f t="shared" ca="1" si="60"/>
        <v>0</v>
      </c>
      <c r="O273" s="84">
        <f t="shared" ca="1" si="61"/>
        <v>0</v>
      </c>
      <c r="P273" s="68">
        <f t="shared" ca="1" si="62"/>
        <v>0</v>
      </c>
      <c r="Q273" s="68">
        <f t="shared" ca="1" si="63"/>
        <v>0</v>
      </c>
      <c r="R273" s="28">
        <f t="shared" ca="1" si="64"/>
        <v>-8.6798230735785267E-3</v>
      </c>
    </row>
    <row r="274" spans="1:18" x14ac:dyDescent="0.2">
      <c r="A274" s="76"/>
      <c r="B274" s="76"/>
      <c r="C274" s="76"/>
      <c r="D274" s="77">
        <f t="shared" si="50"/>
        <v>0</v>
      </c>
      <c r="E274" s="77">
        <f t="shared" si="51"/>
        <v>0</v>
      </c>
      <c r="F274" s="68">
        <f t="shared" si="52"/>
        <v>0</v>
      </c>
      <c r="G274" s="68">
        <f t="shared" si="53"/>
        <v>0</v>
      </c>
      <c r="H274" s="68">
        <f t="shared" si="54"/>
        <v>0</v>
      </c>
      <c r="I274" s="68">
        <f t="shared" si="55"/>
        <v>0</v>
      </c>
      <c r="J274" s="68">
        <f t="shared" si="56"/>
        <v>0</v>
      </c>
      <c r="K274" s="68">
        <f t="shared" si="57"/>
        <v>0</v>
      </c>
      <c r="L274" s="68">
        <f t="shared" si="58"/>
        <v>0</v>
      </c>
      <c r="M274" s="68">
        <f t="shared" ca="1" si="59"/>
        <v>8.6798230735785267E-3</v>
      </c>
      <c r="N274" s="68">
        <f t="shared" ca="1" si="60"/>
        <v>0</v>
      </c>
      <c r="O274" s="84">
        <f t="shared" ca="1" si="61"/>
        <v>0</v>
      </c>
      <c r="P274" s="68">
        <f t="shared" ca="1" si="62"/>
        <v>0</v>
      </c>
      <c r="Q274" s="68">
        <f t="shared" ca="1" si="63"/>
        <v>0</v>
      </c>
      <c r="R274" s="28">
        <f t="shared" ca="1" si="64"/>
        <v>-8.6798230735785267E-3</v>
      </c>
    </row>
    <row r="275" spans="1:18" x14ac:dyDescent="0.2">
      <c r="A275" s="76"/>
      <c r="B275" s="76"/>
      <c r="C275" s="76"/>
      <c r="D275" s="77">
        <f t="shared" si="50"/>
        <v>0</v>
      </c>
      <c r="E275" s="77">
        <f t="shared" si="51"/>
        <v>0</v>
      </c>
      <c r="F275" s="68">
        <f t="shared" si="52"/>
        <v>0</v>
      </c>
      <c r="G275" s="68">
        <f t="shared" si="53"/>
        <v>0</v>
      </c>
      <c r="H275" s="68">
        <f t="shared" si="54"/>
        <v>0</v>
      </c>
      <c r="I275" s="68">
        <f t="shared" si="55"/>
        <v>0</v>
      </c>
      <c r="J275" s="68">
        <f t="shared" si="56"/>
        <v>0</v>
      </c>
      <c r="K275" s="68">
        <f t="shared" si="57"/>
        <v>0</v>
      </c>
      <c r="L275" s="68">
        <f t="shared" si="58"/>
        <v>0</v>
      </c>
      <c r="M275" s="68">
        <f t="shared" ca="1" si="59"/>
        <v>8.6798230735785267E-3</v>
      </c>
      <c r="N275" s="68">
        <f t="shared" ca="1" si="60"/>
        <v>0</v>
      </c>
      <c r="O275" s="84">
        <f t="shared" ca="1" si="61"/>
        <v>0</v>
      </c>
      <c r="P275" s="68">
        <f t="shared" ca="1" si="62"/>
        <v>0</v>
      </c>
      <c r="Q275" s="68">
        <f t="shared" ca="1" si="63"/>
        <v>0</v>
      </c>
      <c r="R275" s="28">
        <f t="shared" ca="1" si="64"/>
        <v>-8.6798230735785267E-3</v>
      </c>
    </row>
    <row r="276" spans="1:18" x14ac:dyDescent="0.2">
      <c r="A276" s="76"/>
      <c r="B276" s="76"/>
      <c r="C276" s="76"/>
      <c r="D276" s="77">
        <f t="shared" si="50"/>
        <v>0</v>
      </c>
      <c r="E276" s="77">
        <f t="shared" si="51"/>
        <v>0</v>
      </c>
      <c r="F276" s="68">
        <f t="shared" si="52"/>
        <v>0</v>
      </c>
      <c r="G276" s="68">
        <f t="shared" si="53"/>
        <v>0</v>
      </c>
      <c r="H276" s="68">
        <f t="shared" si="54"/>
        <v>0</v>
      </c>
      <c r="I276" s="68">
        <f t="shared" si="55"/>
        <v>0</v>
      </c>
      <c r="J276" s="68">
        <f t="shared" si="56"/>
        <v>0</v>
      </c>
      <c r="K276" s="68">
        <f t="shared" si="57"/>
        <v>0</v>
      </c>
      <c r="L276" s="68">
        <f t="shared" si="58"/>
        <v>0</v>
      </c>
      <c r="M276" s="68">
        <f t="shared" ca="1" si="59"/>
        <v>8.6798230735785267E-3</v>
      </c>
      <c r="N276" s="68">
        <f t="shared" ca="1" si="60"/>
        <v>0</v>
      </c>
      <c r="O276" s="84">
        <f t="shared" ca="1" si="61"/>
        <v>0</v>
      </c>
      <c r="P276" s="68">
        <f t="shared" ca="1" si="62"/>
        <v>0</v>
      </c>
      <c r="Q276" s="68">
        <f t="shared" ca="1" si="63"/>
        <v>0</v>
      </c>
      <c r="R276" s="28">
        <f t="shared" ca="1" si="64"/>
        <v>-8.6798230735785267E-3</v>
      </c>
    </row>
    <row r="277" spans="1:18" x14ac:dyDescent="0.2">
      <c r="A277" s="76"/>
      <c r="B277" s="76"/>
      <c r="C277" s="76"/>
      <c r="D277" s="77">
        <f t="shared" ref="D277:D337" si="65">A277/A$18</f>
        <v>0</v>
      </c>
      <c r="E277" s="77">
        <f t="shared" ref="E277:E337" si="66">B277/B$18</f>
        <v>0</v>
      </c>
      <c r="F277" s="68">
        <f t="shared" ref="F277:F337" si="67">$C277*D277</f>
        <v>0</v>
      </c>
      <c r="G277" s="68">
        <f t="shared" ref="G277:G337" si="68">$C277*E277</f>
        <v>0</v>
      </c>
      <c r="H277" s="68">
        <f t="shared" ref="H277:H337" si="69">C277*D277*D277</f>
        <v>0</v>
      </c>
      <c r="I277" s="68">
        <f t="shared" ref="I277:I337" si="70">C277*D277*D277*D277</f>
        <v>0</v>
      </c>
      <c r="J277" s="68">
        <f t="shared" ref="J277:J337" si="71">C277*D277*D277*D277*D277</f>
        <v>0</v>
      </c>
      <c r="K277" s="68">
        <f t="shared" ref="K277:K337" si="72">C277*E277*D277</f>
        <v>0</v>
      </c>
      <c r="L277" s="68">
        <f t="shared" ref="L277:L337" si="73">C277*E277*D277*D277</f>
        <v>0</v>
      </c>
      <c r="M277" s="68">
        <f t="shared" ref="M277:M337" ca="1" si="74">+E$4+E$5*D277+E$6*D277^2</f>
        <v>8.6798230735785267E-3</v>
      </c>
      <c r="N277" s="68">
        <f t="shared" ref="N277:N337" ca="1" si="75">C277*(M277-E277)^2</f>
        <v>0</v>
      </c>
      <c r="O277" s="84">
        <f t="shared" ref="O277:O337" ca="1" si="76">(C277*O$1-O$2*F277+O$3*H277)^2</f>
        <v>0</v>
      </c>
      <c r="P277" s="68">
        <f t="shared" ref="P277:P337" ca="1" si="77">(-C277*O$2+O$4*F277-O$5*H277)^2</f>
        <v>0</v>
      </c>
      <c r="Q277" s="68">
        <f t="shared" ref="Q277:Q337" ca="1" si="78">+(C277*O$3-F277*O$5+H277*O$6)^2</f>
        <v>0</v>
      </c>
      <c r="R277" s="28">
        <f t="shared" ref="R277:R337" ca="1" si="79">+E277-M277</f>
        <v>-8.6798230735785267E-3</v>
      </c>
    </row>
    <row r="278" spans="1:18" x14ac:dyDescent="0.2">
      <c r="A278" s="76"/>
      <c r="B278" s="76"/>
      <c r="C278" s="76"/>
      <c r="D278" s="77">
        <f t="shared" si="65"/>
        <v>0</v>
      </c>
      <c r="E278" s="77">
        <f t="shared" si="66"/>
        <v>0</v>
      </c>
      <c r="F278" s="68">
        <f t="shared" si="67"/>
        <v>0</v>
      </c>
      <c r="G278" s="68">
        <f t="shared" si="68"/>
        <v>0</v>
      </c>
      <c r="H278" s="68">
        <f t="shared" si="69"/>
        <v>0</v>
      </c>
      <c r="I278" s="68">
        <f t="shared" si="70"/>
        <v>0</v>
      </c>
      <c r="J278" s="68">
        <f t="shared" si="71"/>
        <v>0</v>
      </c>
      <c r="K278" s="68">
        <f t="shared" si="72"/>
        <v>0</v>
      </c>
      <c r="L278" s="68">
        <f t="shared" si="73"/>
        <v>0</v>
      </c>
      <c r="M278" s="68">
        <f t="shared" ca="1" si="74"/>
        <v>8.6798230735785267E-3</v>
      </c>
      <c r="N278" s="68">
        <f t="shared" ca="1" si="75"/>
        <v>0</v>
      </c>
      <c r="O278" s="84">
        <f t="shared" ca="1" si="76"/>
        <v>0</v>
      </c>
      <c r="P278" s="68">
        <f t="shared" ca="1" si="77"/>
        <v>0</v>
      </c>
      <c r="Q278" s="68">
        <f t="shared" ca="1" si="78"/>
        <v>0</v>
      </c>
      <c r="R278" s="28">
        <f t="shared" ca="1" si="79"/>
        <v>-8.6798230735785267E-3</v>
      </c>
    </row>
    <row r="279" spans="1:18" x14ac:dyDescent="0.2">
      <c r="A279" s="76"/>
      <c r="B279" s="76"/>
      <c r="C279" s="76"/>
      <c r="D279" s="77">
        <f t="shared" si="65"/>
        <v>0</v>
      </c>
      <c r="E279" s="77">
        <f t="shared" si="66"/>
        <v>0</v>
      </c>
      <c r="F279" s="68">
        <f t="shared" si="67"/>
        <v>0</v>
      </c>
      <c r="G279" s="68">
        <f t="shared" si="68"/>
        <v>0</v>
      </c>
      <c r="H279" s="68">
        <f t="shared" si="69"/>
        <v>0</v>
      </c>
      <c r="I279" s="68">
        <f t="shared" si="70"/>
        <v>0</v>
      </c>
      <c r="J279" s="68">
        <f t="shared" si="71"/>
        <v>0</v>
      </c>
      <c r="K279" s="68">
        <f t="shared" si="72"/>
        <v>0</v>
      </c>
      <c r="L279" s="68">
        <f t="shared" si="73"/>
        <v>0</v>
      </c>
      <c r="M279" s="68">
        <f t="shared" ca="1" si="74"/>
        <v>8.6798230735785267E-3</v>
      </c>
      <c r="N279" s="68">
        <f t="shared" ca="1" si="75"/>
        <v>0</v>
      </c>
      <c r="O279" s="84">
        <f t="shared" ca="1" si="76"/>
        <v>0</v>
      </c>
      <c r="P279" s="68">
        <f t="shared" ca="1" si="77"/>
        <v>0</v>
      </c>
      <c r="Q279" s="68">
        <f t="shared" ca="1" si="78"/>
        <v>0</v>
      </c>
      <c r="R279" s="28">
        <f t="shared" ca="1" si="79"/>
        <v>-8.6798230735785267E-3</v>
      </c>
    </row>
    <row r="280" spans="1:18" x14ac:dyDescent="0.2">
      <c r="A280" s="76"/>
      <c r="B280" s="76"/>
      <c r="C280" s="76"/>
      <c r="D280" s="77">
        <f t="shared" si="65"/>
        <v>0</v>
      </c>
      <c r="E280" s="77">
        <f t="shared" si="66"/>
        <v>0</v>
      </c>
      <c r="F280" s="68">
        <f t="shared" si="67"/>
        <v>0</v>
      </c>
      <c r="G280" s="68">
        <f t="shared" si="68"/>
        <v>0</v>
      </c>
      <c r="H280" s="68">
        <f t="shared" si="69"/>
        <v>0</v>
      </c>
      <c r="I280" s="68">
        <f t="shared" si="70"/>
        <v>0</v>
      </c>
      <c r="J280" s="68">
        <f t="shared" si="71"/>
        <v>0</v>
      </c>
      <c r="K280" s="68">
        <f t="shared" si="72"/>
        <v>0</v>
      </c>
      <c r="L280" s="68">
        <f t="shared" si="73"/>
        <v>0</v>
      </c>
      <c r="M280" s="68">
        <f t="shared" ca="1" si="74"/>
        <v>8.6798230735785267E-3</v>
      </c>
      <c r="N280" s="68">
        <f t="shared" ca="1" si="75"/>
        <v>0</v>
      </c>
      <c r="O280" s="84">
        <f t="shared" ca="1" si="76"/>
        <v>0</v>
      </c>
      <c r="P280" s="68">
        <f t="shared" ca="1" si="77"/>
        <v>0</v>
      </c>
      <c r="Q280" s="68">
        <f t="shared" ca="1" si="78"/>
        <v>0</v>
      </c>
      <c r="R280" s="28">
        <f t="shared" ca="1" si="79"/>
        <v>-8.6798230735785267E-3</v>
      </c>
    </row>
    <row r="281" spans="1:18" x14ac:dyDescent="0.2">
      <c r="A281" s="76"/>
      <c r="B281" s="76"/>
      <c r="C281" s="76"/>
      <c r="D281" s="77">
        <f t="shared" si="65"/>
        <v>0</v>
      </c>
      <c r="E281" s="77">
        <f t="shared" si="66"/>
        <v>0</v>
      </c>
      <c r="F281" s="68">
        <f t="shared" si="67"/>
        <v>0</v>
      </c>
      <c r="G281" s="68">
        <f t="shared" si="68"/>
        <v>0</v>
      </c>
      <c r="H281" s="68">
        <f t="shared" si="69"/>
        <v>0</v>
      </c>
      <c r="I281" s="68">
        <f t="shared" si="70"/>
        <v>0</v>
      </c>
      <c r="J281" s="68">
        <f t="shared" si="71"/>
        <v>0</v>
      </c>
      <c r="K281" s="68">
        <f t="shared" si="72"/>
        <v>0</v>
      </c>
      <c r="L281" s="68">
        <f t="shared" si="73"/>
        <v>0</v>
      </c>
      <c r="M281" s="68">
        <f t="shared" ca="1" si="74"/>
        <v>8.6798230735785267E-3</v>
      </c>
      <c r="N281" s="68">
        <f t="shared" ca="1" si="75"/>
        <v>0</v>
      </c>
      <c r="O281" s="84">
        <f t="shared" ca="1" si="76"/>
        <v>0</v>
      </c>
      <c r="P281" s="68">
        <f t="shared" ca="1" si="77"/>
        <v>0</v>
      </c>
      <c r="Q281" s="68">
        <f t="shared" ca="1" si="78"/>
        <v>0</v>
      </c>
      <c r="R281" s="28">
        <f t="shared" ca="1" si="79"/>
        <v>-8.6798230735785267E-3</v>
      </c>
    </row>
    <row r="282" spans="1:18" x14ac:dyDescent="0.2">
      <c r="A282" s="76"/>
      <c r="B282" s="76"/>
      <c r="C282" s="76"/>
      <c r="D282" s="77">
        <f t="shared" si="65"/>
        <v>0</v>
      </c>
      <c r="E282" s="77">
        <f t="shared" si="66"/>
        <v>0</v>
      </c>
      <c r="F282" s="68">
        <f t="shared" si="67"/>
        <v>0</v>
      </c>
      <c r="G282" s="68">
        <f t="shared" si="68"/>
        <v>0</v>
      </c>
      <c r="H282" s="68">
        <f t="shared" si="69"/>
        <v>0</v>
      </c>
      <c r="I282" s="68">
        <f t="shared" si="70"/>
        <v>0</v>
      </c>
      <c r="J282" s="68">
        <f t="shared" si="71"/>
        <v>0</v>
      </c>
      <c r="K282" s="68">
        <f t="shared" si="72"/>
        <v>0</v>
      </c>
      <c r="L282" s="68">
        <f t="shared" si="73"/>
        <v>0</v>
      </c>
      <c r="M282" s="68">
        <f t="shared" ca="1" si="74"/>
        <v>8.6798230735785267E-3</v>
      </c>
      <c r="N282" s="68">
        <f t="shared" ca="1" si="75"/>
        <v>0</v>
      </c>
      <c r="O282" s="84">
        <f t="shared" ca="1" si="76"/>
        <v>0</v>
      </c>
      <c r="P282" s="68">
        <f t="shared" ca="1" si="77"/>
        <v>0</v>
      </c>
      <c r="Q282" s="68">
        <f t="shared" ca="1" si="78"/>
        <v>0</v>
      </c>
      <c r="R282" s="28">
        <f t="shared" ca="1" si="79"/>
        <v>-8.6798230735785267E-3</v>
      </c>
    </row>
    <row r="283" spans="1:18" x14ac:dyDescent="0.2">
      <c r="A283" s="76"/>
      <c r="B283" s="76"/>
      <c r="C283" s="76"/>
      <c r="D283" s="77">
        <f t="shared" si="65"/>
        <v>0</v>
      </c>
      <c r="E283" s="77">
        <f t="shared" si="66"/>
        <v>0</v>
      </c>
      <c r="F283" s="68">
        <f t="shared" si="67"/>
        <v>0</v>
      </c>
      <c r="G283" s="68">
        <f t="shared" si="68"/>
        <v>0</v>
      </c>
      <c r="H283" s="68">
        <f t="shared" si="69"/>
        <v>0</v>
      </c>
      <c r="I283" s="68">
        <f t="shared" si="70"/>
        <v>0</v>
      </c>
      <c r="J283" s="68">
        <f t="shared" si="71"/>
        <v>0</v>
      </c>
      <c r="K283" s="68">
        <f t="shared" si="72"/>
        <v>0</v>
      </c>
      <c r="L283" s="68">
        <f t="shared" si="73"/>
        <v>0</v>
      </c>
      <c r="M283" s="68">
        <f t="shared" ca="1" si="74"/>
        <v>8.6798230735785267E-3</v>
      </c>
      <c r="N283" s="68">
        <f t="shared" ca="1" si="75"/>
        <v>0</v>
      </c>
      <c r="O283" s="84">
        <f t="shared" ca="1" si="76"/>
        <v>0</v>
      </c>
      <c r="P283" s="68">
        <f t="shared" ca="1" si="77"/>
        <v>0</v>
      </c>
      <c r="Q283" s="68">
        <f t="shared" ca="1" si="78"/>
        <v>0</v>
      </c>
      <c r="R283" s="28">
        <f t="shared" ca="1" si="79"/>
        <v>-8.6798230735785267E-3</v>
      </c>
    </row>
    <row r="284" spans="1:18" x14ac:dyDescent="0.2">
      <c r="A284" s="76"/>
      <c r="B284" s="76"/>
      <c r="C284" s="76"/>
      <c r="D284" s="77">
        <f t="shared" si="65"/>
        <v>0</v>
      </c>
      <c r="E284" s="77">
        <f t="shared" si="66"/>
        <v>0</v>
      </c>
      <c r="F284" s="68">
        <f t="shared" si="67"/>
        <v>0</v>
      </c>
      <c r="G284" s="68">
        <f t="shared" si="68"/>
        <v>0</v>
      </c>
      <c r="H284" s="68">
        <f t="shared" si="69"/>
        <v>0</v>
      </c>
      <c r="I284" s="68">
        <f t="shared" si="70"/>
        <v>0</v>
      </c>
      <c r="J284" s="68">
        <f t="shared" si="71"/>
        <v>0</v>
      </c>
      <c r="K284" s="68">
        <f t="shared" si="72"/>
        <v>0</v>
      </c>
      <c r="L284" s="68">
        <f t="shared" si="73"/>
        <v>0</v>
      </c>
      <c r="M284" s="68">
        <f t="shared" ca="1" si="74"/>
        <v>8.6798230735785267E-3</v>
      </c>
      <c r="N284" s="68">
        <f t="shared" ca="1" si="75"/>
        <v>0</v>
      </c>
      <c r="O284" s="84">
        <f t="shared" ca="1" si="76"/>
        <v>0</v>
      </c>
      <c r="P284" s="68">
        <f t="shared" ca="1" si="77"/>
        <v>0</v>
      </c>
      <c r="Q284" s="68">
        <f t="shared" ca="1" si="78"/>
        <v>0</v>
      </c>
      <c r="R284" s="28">
        <f t="shared" ca="1" si="79"/>
        <v>-8.6798230735785267E-3</v>
      </c>
    </row>
    <row r="285" spans="1:18" x14ac:dyDescent="0.2">
      <c r="A285" s="76"/>
      <c r="B285" s="76"/>
      <c r="C285" s="76"/>
      <c r="D285" s="77">
        <f t="shared" si="65"/>
        <v>0</v>
      </c>
      <c r="E285" s="77">
        <f t="shared" si="66"/>
        <v>0</v>
      </c>
      <c r="F285" s="68">
        <f t="shared" si="67"/>
        <v>0</v>
      </c>
      <c r="G285" s="68">
        <f t="shared" si="68"/>
        <v>0</v>
      </c>
      <c r="H285" s="68">
        <f t="shared" si="69"/>
        <v>0</v>
      </c>
      <c r="I285" s="68">
        <f t="shared" si="70"/>
        <v>0</v>
      </c>
      <c r="J285" s="68">
        <f t="shared" si="71"/>
        <v>0</v>
      </c>
      <c r="K285" s="68">
        <f t="shared" si="72"/>
        <v>0</v>
      </c>
      <c r="L285" s="68">
        <f t="shared" si="73"/>
        <v>0</v>
      </c>
      <c r="M285" s="68">
        <f t="shared" ca="1" si="74"/>
        <v>8.6798230735785267E-3</v>
      </c>
      <c r="N285" s="68">
        <f t="shared" ca="1" si="75"/>
        <v>0</v>
      </c>
      <c r="O285" s="84">
        <f t="shared" ca="1" si="76"/>
        <v>0</v>
      </c>
      <c r="P285" s="68">
        <f t="shared" ca="1" si="77"/>
        <v>0</v>
      </c>
      <c r="Q285" s="68">
        <f t="shared" ca="1" si="78"/>
        <v>0</v>
      </c>
      <c r="R285" s="28">
        <f t="shared" ca="1" si="79"/>
        <v>-8.6798230735785267E-3</v>
      </c>
    </row>
    <row r="286" spans="1:18" x14ac:dyDescent="0.2">
      <c r="A286" s="76"/>
      <c r="B286" s="76"/>
      <c r="C286" s="76"/>
      <c r="D286" s="77">
        <f t="shared" si="65"/>
        <v>0</v>
      </c>
      <c r="E286" s="77">
        <f t="shared" si="66"/>
        <v>0</v>
      </c>
      <c r="F286" s="68">
        <f t="shared" si="67"/>
        <v>0</v>
      </c>
      <c r="G286" s="68">
        <f t="shared" si="68"/>
        <v>0</v>
      </c>
      <c r="H286" s="68">
        <f t="shared" si="69"/>
        <v>0</v>
      </c>
      <c r="I286" s="68">
        <f t="shared" si="70"/>
        <v>0</v>
      </c>
      <c r="J286" s="68">
        <f t="shared" si="71"/>
        <v>0</v>
      </c>
      <c r="K286" s="68">
        <f t="shared" si="72"/>
        <v>0</v>
      </c>
      <c r="L286" s="68">
        <f t="shared" si="73"/>
        <v>0</v>
      </c>
      <c r="M286" s="68">
        <f t="shared" ca="1" si="74"/>
        <v>8.6798230735785267E-3</v>
      </c>
      <c r="N286" s="68">
        <f t="shared" ca="1" si="75"/>
        <v>0</v>
      </c>
      <c r="O286" s="84">
        <f t="shared" ca="1" si="76"/>
        <v>0</v>
      </c>
      <c r="P286" s="68">
        <f t="shared" ca="1" si="77"/>
        <v>0</v>
      </c>
      <c r="Q286" s="68">
        <f t="shared" ca="1" si="78"/>
        <v>0</v>
      </c>
      <c r="R286" s="28">
        <f t="shared" ca="1" si="79"/>
        <v>-8.6798230735785267E-3</v>
      </c>
    </row>
    <row r="287" spans="1:18" x14ac:dyDescent="0.2">
      <c r="A287" s="76"/>
      <c r="B287" s="76"/>
      <c r="C287" s="76"/>
      <c r="D287" s="77">
        <f t="shared" si="65"/>
        <v>0</v>
      </c>
      <c r="E287" s="77">
        <f t="shared" si="66"/>
        <v>0</v>
      </c>
      <c r="F287" s="68">
        <f t="shared" si="67"/>
        <v>0</v>
      </c>
      <c r="G287" s="68">
        <f t="shared" si="68"/>
        <v>0</v>
      </c>
      <c r="H287" s="68">
        <f t="shared" si="69"/>
        <v>0</v>
      </c>
      <c r="I287" s="68">
        <f t="shared" si="70"/>
        <v>0</v>
      </c>
      <c r="J287" s="68">
        <f t="shared" si="71"/>
        <v>0</v>
      </c>
      <c r="K287" s="68">
        <f t="shared" si="72"/>
        <v>0</v>
      </c>
      <c r="L287" s="68">
        <f t="shared" si="73"/>
        <v>0</v>
      </c>
      <c r="M287" s="68">
        <f t="shared" ca="1" si="74"/>
        <v>8.6798230735785267E-3</v>
      </c>
      <c r="N287" s="68">
        <f t="shared" ca="1" si="75"/>
        <v>0</v>
      </c>
      <c r="O287" s="84">
        <f t="shared" ca="1" si="76"/>
        <v>0</v>
      </c>
      <c r="P287" s="68">
        <f t="shared" ca="1" si="77"/>
        <v>0</v>
      </c>
      <c r="Q287" s="68">
        <f t="shared" ca="1" si="78"/>
        <v>0</v>
      </c>
      <c r="R287" s="28">
        <f t="shared" ca="1" si="79"/>
        <v>-8.6798230735785267E-3</v>
      </c>
    </row>
    <row r="288" spans="1:18" x14ac:dyDescent="0.2">
      <c r="A288" s="76"/>
      <c r="B288" s="76"/>
      <c r="C288" s="76"/>
      <c r="D288" s="77">
        <f t="shared" si="65"/>
        <v>0</v>
      </c>
      <c r="E288" s="77">
        <f t="shared" si="66"/>
        <v>0</v>
      </c>
      <c r="F288" s="68">
        <f t="shared" si="67"/>
        <v>0</v>
      </c>
      <c r="G288" s="68">
        <f t="shared" si="68"/>
        <v>0</v>
      </c>
      <c r="H288" s="68">
        <f t="shared" si="69"/>
        <v>0</v>
      </c>
      <c r="I288" s="68">
        <f t="shared" si="70"/>
        <v>0</v>
      </c>
      <c r="J288" s="68">
        <f t="shared" si="71"/>
        <v>0</v>
      </c>
      <c r="K288" s="68">
        <f t="shared" si="72"/>
        <v>0</v>
      </c>
      <c r="L288" s="68">
        <f t="shared" si="73"/>
        <v>0</v>
      </c>
      <c r="M288" s="68">
        <f t="shared" ca="1" si="74"/>
        <v>8.6798230735785267E-3</v>
      </c>
      <c r="N288" s="68">
        <f t="shared" ca="1" si="75"/>
        <v>0</v>
      </c>
      <c r="O288" s="84">
        <f t="shared" ca="1" si="76"/>
        <v>0</v>
      </c>
      <c r="P288" s="68">
        <f t="shared" ca="1" si="77"/>
        <v>0</v>
      </c>
      <c r="Q288" s="68">
        <f t="shared" ca="1" si="78"/>
        <v>0</v>
      </c>
      <c r="R288" s="28">
        <f t="shared" ca="1" si="79"/>
        <v>-8.6798230735785267E-3</v>
      </c>
    </row>
    <row r="289" spans="1:18" x14ac:dyDescent="0.2">
      <c r="A289" s="76"/>
      <c r="B289" s="76"/>
      <c r="C289" s="76"/>
      <c r="D289" s="77">
        <f t="shared" si="65"/>
        <v>0</v>
      </c>
      <c r="E289" s="77">
        <f t="shared" si="66"/>
        <v>0</v>
      </c>
      <c r="F289" s="68">
        <f t="shared" si="67"/>
        <v>0</v>
      </c>
      <c r="G289" s="68">
        <f t="shared" si="68"/>
        <v>0</v>
      </c>
      <c r="H289" s="68">
        <f t="shared" si="69"/>
        <v>0</v>
      </c>
      <c r="I289" s="68">
        <f t="shared" si="70"/>
        <v>0</v>
      </c>
      <c r="J289" s="68">
        <f t="shared" si="71"/>
        <v>0</v>
      </c>
      <c r="K289" s="68">
        <f t="shared" si="72"/>
        <v>0</v>
      </c>
      <c r="L289" s="68">
        <f t="shared" si="73"/>
        <v>0</v>
      </c>
      <c r="M289" s="68">
        <f t="shared" ca="1" si="74"/>
        <v>8.6798230735785267E-3</v>
      </c>
      <c r="N289" s="68">
        <f t="shared" ca="1" si="75"/>
        <v>0</v>
      </c>
      <c r="O289" s="84">
        <f t="shared" ca="1" si="76"/>
        <v>0</v>
      </c>
      <c r="P289" s="68">
        <f t="shared" ca="1" si="77"/>
        <v>0</v>
      </c>
      <c r="Q289" s="68">
        <f t="shared" ca="1" si="78"/>
        <v>0</v>
      </c>
      <c r="R289" s="28">
        <f t="shared" ca="1" si="79"/>
        <v>-8.6798230735785267E-3</v>
      </c>
    </row>
    <row r="290" spans="1:18" x14ac:dyDescent="0.2">
      <c r="A290" s="76"/>
      <c r="B290" s="76"/>
      <c r="C290" s="76"/>
      <c r="D290" s="77">
        <f t="shared" si="65"/>
        <v>0</v>
      </c>
      <c r="E290" s="77">
        <f t="shared" si="66"/>
        <v>0</v>
      </c>
      <c r="F290" s="68">
        <f t="shared" si="67"/>
        <v>0</v>
      </c>
      <c r="G290" s="68">
        <f t="shared" si="68"/>
        <v>0</v>
      </c>
      <c r="H290" s="68">
        <f t="shared" si="69"/>
        <v>0</v>
      </c>
      <c r="I290" s="68">
        <f t="shared" si="70"/>
        <v>0</v>
      </c>
      <c r="J290" s="68">
        <f t="shared" si="71"/>
        <v>0</v>
      </c>
      <c r="K290" s="68">
        <f t="shared" si="72"/>
        <v>0</v>
      </c>
      <c r="L290" s="68">
        <f t="shared" si="73"/>
        <v>0</v>
      </c>
      <c r="M290" s="68">
        <f t="shared" ca="1" si="74"/>
        <v>8.6798230735785267E-3</v>
      </c>
      <c r="N290" s="68">
        <f t="shared" ca="1" si="75"/>
        <v>0</v>
      </c>
      <c r="O290" s="84">
        <f t="shared" ca="1" si="76"/>
        <v>0</v>
      </c>
      <c r="P290" s="68">
        <f t="shared" ca="1" si="77"/>
        <v>0</v>
      </c>
      <c r="Q290" s="68">
        <f t="shared" ca="1" si="78"/>
        <v>0</v>
      </c>
      <c r="R290" s="28">
        <f t="shared" ca="1" si="79"/>
        <v>-8.6798230735785267E-3</v>
      </c>
    </row>
    <row r="291" spans="1:18" x14ac:dyDescent="0.2">
      <c r="A291" s="76"/>
      <c r="B291" s="76"/>
      <c r="C291" s="76"/>
      <c r="D291" s="77">
        <f t="shared" si="65"/>
        <v>0</v>
      </c>
      <c r="E291" s="77">
        <f t="shared" si="66"/>
        <v>0</v>
      </c>
      <c r="F291" s="68">
        <f t="shared" si="67"/>
        <v>0</v>
      </c>
      <c r="G291" s="68">
        <f t="shared" si="68"/>
        <v>0</v>
      </c>
      <c r="H291" s="68">
        <f t="shared" si="69"/>
        <v>0</v>
      </c>
      <c r="I291" s="68">
        <f t="shared" si="70"/>
        <v>0</v>
      </c>
      <c r="J291" s="68">
        <f t="shared" si="71"/>
        <v>0</v>
      </c>
      <c r="K291" s="68">
        <f t="shared" si="72"/>
        <v>0</v>
      </c>
      <c r="L291" s="68">
        <f t="shared" si="73"/>
        <v>0</v>
      </c>
      <c r="M291" s="68">
        <f t="shared" ca="1" si="74"/>
        <v>8.6798230735785267E-3</v>
      </c>
      <c r="N291" s="68">
        <f t="shared" ca="1" si="75"/>
        <v>0</v>
      </c>
      <c r="O291" s="84">
        <f t="shared" ca="1" si="76"/>
        <v>0</v>
      </c>
      <c r="P291" s="68">
        <f t="shared" ca="1" si="77"/>
        <v>0</v>
      </c>
      <c r="Q291" s="68">
        <f t="shared" ca="1" si="78"/>
        <v>0</v>
      </c>
      <c r="R291" s="28">
        <f t="shared" ca="1" si="79"/>
        <v>-8.6798230735785267E-3</v>
      </c>
    </row>
    <row r="292" spans="1:18" x14ac:dyDescent="0.2">
      <c r="A292" s="76"/>
      <c r="B292" s="76"/>
      <c r="C292" s="76"/>
      <c r="D292" s="77">
        <f t="shared" si="65"/>
        <v>0</v>
      </c>
      <c r="E292" s="77">
        <f t="shared" si="66"/>
        <v>0</v>
      </c>
      <c r="F292" s="68">
        <f t="shared" si="67"/>
        <v>0</v>
      </c>
      <c r="G292" s="68">
        <f t="shared" si="68"/>
        <v>0</v>
      </c>
      <c r="H292" s="68">
        <f t="shared" si="69"/>
        <v>0</v>
      </c>
      <c r="I292" s="68">
        <f t="shared" si="70"/>
        <v>0</v>
      </c>
      <c r="J292" s="68">
        <f t="shared" si="71"/>
        <v>0</v>
      </c>
      <c r="K292" s="68">
        <f t="shared" si="72"/>
        <v>0</v>
      </c>
      <c r="L292" s="68">
        <f t="shared" si="73"/>
        <v>0</v>
      </c>
      <c r="M292" s="68">
        <f t="shared" ca="1" si="74"/>
        <v>8.6798230735785267E-3</v>
      </c>
      <c r="N292" s="68">
        <f t="shared" ca="1" si="75"/>
        <v>0</v>
      </c>
      <c r="O292" s="84">
        <f t="shared" ca="1" si="76"/>
        <v>0</v>
      </c>
      <c r="P292" s="68">
        <f t="shared" ca="1" si="77"/>
        <v>0</v>
      </c>
      <c r="Q292" s="68">
        <f t="shared" ca="1" si="78"/>
        <v>0</v>
      </c>
      <c r="R292" s="28">
        <f t="shared" ca="1" si="79"/>
        <v>-8.6798230735785267E-3</v>
      </c>
    </row>
    <row r="293" spans="1:18" x14ac:dyDescent="0.2">
      <c r="A293" s="76"/>
      <c r="B293" s="76"/>
      <c r="C293" s="76"/>
      <c r="D293" s="77">
        <f t="shared" si="65"/>
        <v>0</v>
      </c>
      <c r="E293" s="77">
        <f t="shared" si="66"/>
        <v>0</v>
      </c>
      <c r="F293" s="68">
        <f t="shared" si="67"/>
        <v>0</v>
      </c>
      <c r="G293" s="68">
        <f t="shared" si="68"/>
        <v>0</v>
      </c>
      <c r="H293" s="68">
        <f t="shared" si="69"/>
        <v>0</v>
      </c>
      <c r="I293" s="68">
        <f t="shared" si="70"/>
        <v>0</v>
      </c>
      <c r="J293" s="68">
        <f t="shared" si="71"/>
        <v>0</v>
      </c>
      <c r="K293" s="68">
        <f t="shared" si="72"/>
        <v>0</v>
      </c>
      <c r="L293" s="68">
        <f t="shared" si="73"/>
        <v>0</v>
      </c>
      <c r="M293" s="68">
        <f t="shared" ca="1" si="74"/>
        <v>8.6798230735785267E-3</v>
      </c>
      <c r="N293" s="68">
        <f t="shared" ca="1" si="75"/>
        <v>0</v>
      </c>
      <c r="O293" s="84">
        <f t="shared" ca="1" si="76"/>
        <v>0</v>
      </c>
      <c r="P293" s="68">
        <f t="shared" ca="1" si="77"/>
        <v>0</v>
      </c>
      <c r="Q293" s="68">
        <f t="shared" ca="1" si="78"/>
        <v>0</v>
      </c>
      <c r="R293" s="28">
        <f t="shared" ca="1" si="79"/>
        <v>-8.6798230735785267E-3</v>
      </c>
    </row>
    <row r="294" spans="1:18" x14ac:dyDescent="0.2">
      <c r="A294" s="76"/>
      <c r="B294" s="76"/>
      <c r="C294" s="76"/>
      <c r="D294" s="77">
        <f t="shared" si="65"/>
        <v>0</v>
      </c>
      <c r="E294" s="77">
        <f t="shared" si="66"/>
        <v>0</v>
      </c>
      <c r="F294" s="68">
        <f t="shared" si="67"/>
        <v>0</v>
      </c>
      <c r="G294" s="68">
        <f t="shared" si="68"/>
        <v>0</v>
      </c>
      <c r="H294" s="68">
        <f t="shared" si="69"/>
        <v>0</v>
      </c>
      <c r="I294" s="68">
        <f t="shared" si="70"/>
        <v>0</v>
      </c>
      <c r="J294" s="68">
        <f t="shared" si="71"/>
        <v>0</v>
      </c>
      <c r="K294" s="68">
        <f t="shared" si="72"/>
        <v>0</v>
      </c>
      <c r="L294" s="68">
        <f t="shared" si="73"/>
        <v>0</v>
      </c>
      <c r="M294" s="68">
        <f t="shared" ca="1" si="74"/>
        <v>8.6798230735785267E-3</v>
      </c>
      <c r="N294" s="68">
        <f t="shared" ca="1" si="75"/>
        <v>0</v>
      </c>
      <c r="O294" s="84">
        <f t="shared" ca="1" si="76"/>
        <v>0</v>
      </c>
      <c r="P294" s="68">
        <f t="shared" ca="1" si="77"/>
        <v>0</v>
      </c>
      <c r="Q294" s="68">
        <f t="shared" ca="1" si="78"/>
        <v>0</v>
      </c>
      <c r="R294" s="28">
        <f t="shared" ca="1" si="79"/>
        <v>-8.6798230735785267E-3</v>
      </c>
    </row>
    <row r="295" spans="1:18" x14ac:dyDescent="0.2">
      <c r="A295" s="76"/>
      <c r="B295" s="76"/>
      <c r="C295" s="76"/>
      <c r="D295" s="77">
        <f t="shared" si="65"/>
        <v>0</v>
      </c>
      <c r="E295" s="77">
        <f t="shared" si="66"/>
        <v>0</v>
      </c>
      <c r="F295" s="68">
        <f t="shared" si="67"/>
        <v>0</v>
      </c>
      <c r="G295" s="68">
        <f t="shared" si="68"/>
        <v>0</v>
      </c>
      <c r="H295" s="68">
        <f t="shared" si="69"/>
        <v>0</v>
      </c>
      <c r="I295" s="68">
        <f t="shared" si="70"/>
        <v>0</v>
      </c>
      <c r="J295" s="68">
        <f t="shared" si="71"/>
        <v>0</v>
      </c>
      <c r="K295" s="68">
        <f t="shared" si="72"/>
        <v>0</v>
      </c>
      <c r="L295" s="68">
        <f t="shared" si="73"/>
        <v>0</v>
      </c>
      <c r="M295" s="68">
        <f t="shared" ca="1" si="74"/>
        <v>8.6798230735785267E-3</v>
      </c>
      <c r="N295" s="68">
        <f t="shared" ca="1" si="75"/>
        <v>0</v>
      </c>
      <c r="O295" s="84">
        <f t="shared" ca="1" si="76"/>
        <v>0</v>
      </c>
      <c r="P295" s="68">
        <f t="shared" ca="1" si="77"/>
        <v>0</v>
      </c>
      <c r="Q295" s="68">
        <f t="shared" ca="1" si="78"/>
        <v>0</v>
      </c>
      <c r="R295" s="28">
        <f t="shared" ca="1" si="79"/>
        <v>-8.6798230735785267E-3</v>
      </c>
    </row>
    <row r="296" spans="1:18" x14ac:dyDescent="0.2">
      <c r="A296" s="76"/>
      <c r="B296" s="76"/>
      <c r="C296" s="76"/>
      <c r="D296" s="77">
        <f t="shared" si="65"/>
        <v>0</v>
      </c>
      <c r="E296" s="77">
        <f t="shared" si="66"/>
        <v>0</v>
      </c>
      <c r="F296" s="68">
        <f t="shared" si="67"/>
        <v>0</v>
      </c>
      <c r="G296" s="68">
        <f t="shared" si="68"/>
        <v>0</v>
      </c>
      <c r="H296" s="68">
        <f t="shared" si="69"/>
        <v>0</v>
      </c>
      <c r="I296" s="68">
        <f t="shared" si="70"/>
        <v>0</v>
      </c>
      <c r="J296" s="68">
        <f t="shared" si="71"/>
        <v>0</v>
      </c>
      <c r="K296" s="68">
        <f t="shared" si="72"/>
        <v>0</v>
      </c>
      <c r="L296" s="68">
        <f t="shared" si="73"/>
        <v>0</v>
      </c>
      <c r="M296" s="68">
        <f t="shared" ca="1" si="74"/>
        <v>8.6798230735785267E-3</v>
      </c>
      <c r="N296" s="68">
        <f t="shared" ca="1" si="75"/>
        <v>0</v>
      </c>
      <c r="O296" s="84">
        <f t="shared" ca="1" si="76"/>
        <v>0</v>
      </c>
      <c r="P296" s="68">
        <f t="shared" ca="1" si="77"/>
        <v>0</v>
      </c>
      <c r="Q296" s="68">
        <f t="shared" ca="1" si="78"/>
        <v>0</v>
      </c>
      <c r="R296" s="28">
        <f t="shared" ca="1" si="79"/>
        <v>-8.6798230735785267E-3</v>
      </c>
    </row>
    <row r="297" spans="1:18" x14ac:dyDescent="0.2">
      <c r="A297" s="76"/>
      <c r="B297" s="76"/>
      <c r="C297" s="76"/>
      <c r="D297" s="77">
        <f t="shared" si="65"/>
        <v>0</v>
      </c>
      <c r="E297" s="77">
        <f t="shared" si="66"/>
        <v>0</v>
      </c>
      <c r="F297" s="68">
        <f t="shared" si="67"/>
        <v>0</v>
      </c>
      <c r="G297" s="68">
        <f t="shared" si="68"/>
        <v>0</v>
      </c>
      <c r="H297" s="68">
        <f t="shared" si="69"/>
        <v>0</v>
      </c>
      <c r="I297" s="68">
        <f t="shared" si="70"/>
        <v>0</v>
      </c>
      <c r="J297" s="68">
        <f t="shared" si="71"/>
        <v>0</v>
      </c>
      <c r="K297" s="68">
        <f t="shared" si="72"/>
        <v>0</v>
      </c>
      <c r="L297" s="68">
        <f t="shared" si="73"/>
        <v>0</v>
      </c>
      <c r="M297" s="68">
        <f t="shared" ca="1" si="74"/>
        <v>8.6798230735785267E-3</v>
      </c>
      <c r="N297" s="68">
        <f t="shared" ca="1" si="75"/>
        <v>0</v>
      </c>
      <c r="O297" s="84">
        <f t="shared" ca="1" si="76"/>
        <v>0</v>
      </c>
      <c r="P297" s="68">
        <f t="shared" ca="1" si="77"/>
        <v>0</v>
      </c>
      <c r="Q297" s="68">
        <f t="shared" ca="1" si="78"/>
        <v>0</v>
      </c>
      <c r="R297" s="28">
        <f t="shared" ca="1" si="79"/>
        <v>-8.6798230735785267E-3</v>
      </c>
    </row>
    <row r="298" spans="1:18" x14ac:dyDescent="0.2">
      <c r="A298" s="76"/>
      <c r="B298" s="76"/>
      <c r="C298" s="76"/>
      <c r="D298" s="77">
        <f t="shared" si="65"/>
        <v>0</v>
      </c>
      <c r="E298" s="77">
        <f t="shared" si="66"/>
        <v>0</v>
      </c>
      <c r="F298" s="68">
        <f t="shared" si="67"/>
        <v>0</v>
      </c>
      <c r="G298" s="68">
        <f t="shared" si="68"/>
        <v>0</v>
      </c>
      <c r="H298" s="68">
        <f t="shared" si="69"/>
        <v>0</v>
      </c>
      <c r="I298" s="68">
        <f t="shared" si="70"/>
        <v>0</v>
      </c>
      <c r="J298" s="68">
        <f t="shared" si="71"/>
        <v>0</v>
      </c>
      <c r="K298" s="68">
        <f t="shared" si="72"/>
        <v>0</v>
      </c>
      <c r="L298" s="68">
        <f t="shared" si="73"/>
        <v>0</v>
      </c>
      <c r="M298" s="68">
        <f t="shared" ca="1" si="74"/>
        <v>8.6798230735785267E-3</v>
      </c>
      <c r="N298" s="68">
        <f t="shared" ca="1" si="75"/>
        <v>0</v>
      </c>
      <c r="O298" s="84">
        <f t="shared" ca="1" si="76"/>
        <v>0</v>
      </c>
      <c r="P298" s="68">
        <f t="shared" ca="1" si="77"/>
        <v>0</v>
      </c>
      <c r="Q298" s="68">
        <f t="shared" ca="1" si="78"/>
        <v>0</v>
      </c>
      <c r="R298" s="28">
        <f t="shared" ca="1" si="79"/>
        <v>-8.6798230735785267E-3</v>
      </c>
    </row>
    <row r="299" spans="1:18" x14ac:dyDescent="0.2">
      <c r="A299" s="76"/>
      <c r="B299" s="76"/>
      <c r="C299" s="76"/>
      <c r="D299" s="77">
        <f t="shared" si="65"/>
        <v>0</v>
      </c>
      <c r="E299" s="77">
        <f t="shared" si="66"/>
        <v>0</v>
      </c>
      <c r="F299" s="68">
        <f t="shared" si="67"/>
        <v>0</v>
      </c>
      <c r="G299" s="68">
        <f t="shared" si="68"/>
        <v>0</v>
      </c>
      <c r="H299" s="68">
        <f t="shared" si="69"/>
        <v>0</v>
      </c>
      <c r="I299" s="68">
        <f t="shared" si="70"/>
        <v>0</v>
      </c>
      <c r="J299" s="68">
        <f t="shared" si="71"/>
        <v>0</v>
      </c>
      <c r="K299" s="68">
        <f t="shared" si="72"/>
        <v>0</v>
      </c>
      <c r="L299" s="68">
        <f t="shared" si="73"/>
        <v>0</v>
      </c>
      <c r="M299" s="68">
        <f t="shared" ca="1" si="74"/>
        <v>8.6798230735785267E-3</v>
      </c>
      <c r="N299" s="68">
        <f t="shared" ca="1" si="75"/>
        <v>0</v>
      </c>
      <c r="O299" s="84">
        <f t="shared" ca="1" si="76"/>
        <v>0</v>
      </c>
      <c r="P299" s="68">
        <f t="shared" ca="1" si="77"/>
        <v>0</v>
      </c>
      <c r="Q299" s="68">
        <f t="shared" ca="1" si="78"/>
        <v>0</v>
      </c>
      <c r="R299" s="28">
        <f t="shared" ca="1" si="79"/>
        <v>-8.6798230735785267E-3</v>
      </c>
    </row>
    <row r="300" spans="1:18" x14ac:dyDescent="0.2">
      <c r="A300" s="76"/>
      <c r="B300" s="76"/>
      <c r="C300" s="76"/>
      <c r="D300" s="77">
        <f t="shared" si="65"/>
        <v>0</v>
      </c>
      <c r="E300" s="77">
        <f t="shared" si="66"/>
        <v>0</v>
      </c>
      <c r="F300" s="68">
        <f t="shared" si="67"/>
        <v>0</v>
      </c>
      <c r="G300" s="68">
        <f t="shared" si="68"/>
        <v>0</v>
      </c>
      <c r="H300" s="68">
        <f t="shared" si="69"/>
        <v>0</v>
      </c>
      <c r="I300" s="68">
        <f t="shared" si="70"/>
        <v>0</v>
      </c>
      <c r="J300" s="68">
        <f t="shared" si="71"/>
        <v>0</v>
      </c>
      <c r="K300" s="68">
        <f t="shared" si="72"/>
        <v>0</v>
      </c>
      <c r="L300" s="68">
        <f t="shared" si="73"/>
        <v>0</v>
      </c>
      <c r="M300" s="68">
        <f t="shared" ca="1" si="74"/>
        <v>8.6798230735785267E-3</v>
      </c>
      <c r="N300" s="68">
        <f t="shared" ca="1" si="75"/>
        <v>0</v>
      </c>
      <c r="O300" s="84">
        <f t="shared" ca="1" si="76"/>
        <v>0</v>
      </c>
      <c r="P300" s="68">
        <f t="shared" ca="1" si="77"/>
        <v>0</v>
      </c>
      <c r="Q300" s="68">
        <f t="shared" ca="1" si="78"/>
        <v>0</v>
      </c>
      <c r="R300" s="28">
        <f t="shared" ca="1" si="79"/>
        <v>-8.6798230735785267E-3</v>
      </c>
    </row>
    <row r="301" spans="1:18" x14ac:dyDescent="0.2">
      <c r="A301" s="76"/>
      <c r="B301" s="76"/>
      <c r="C301" s="76"/>
      <c r="D301" s="77">
        <f t="shared" si="65"/>
        <v>0</v>
      </c>
      <c r="E301" s="77">
        <f t="shared" si="66"/>
        <v>0</v>
      </c>
      <c r="F301" s="68">
        <f t="shared" si="67"/>
        <v>0</v>
      </c>
      <c r="G301" s="68">
        <f t="shared" si="68"/>
        <v>0</v>
      </c>
      <c r="H301" s="68">
        <f t="shared" si="69"/>
        <v>0</v>
      </c>
      <c r="I301" s="68">
        <f t="shared" si="70"/>
        <v>0</v>
      </c>
      <c r="J301" s="68">
        <f t="shared" si="71"/>
        <v>0</v>
      </c>
      <c r="K301" s="68">
        <f t="shared" si="72"/>
        <v>0</v>
      </c>
      <c r="L301" s="68">
        <f t="shared" si="73"/>
        <v>0</v>
      </c>
      <c r="M301" s="68">
        <f t="shared" ca="1" si="74"/>
        <v>8.6798230735785267E-3</v>
      </c>
      <c r="N301" s="68">
        <f t="shared" ca="1" si="75"/>
        <v>0</v>
      </c>
      <c r="O301" s="84">
        <f t="shared" ca="1" si="76"/>
        <v>0</v>
      </c>
      <c r="P301" s="68">
        <f t="shared" ca="1" si="77"/>
        <v>0</v>
      </c>
      <c r="Q301" s="68">
        <f t="shared" ca="1" si="78"/>
        <v>0</v>
      </c>
      <c r="R301" s="28">
        <f t="shared" ca="1" si="79"/>
        <v>-8.6798230735785267E-3</v>
      </c>
    </row>
    <row r="302" spans="1:18" x14ac:dyDescent="0.2">
      <c r="A302" s="76"/>
      <c r="B302" s="76"/>
      <c r="C302" s="76"/>
      <c r="D302" s="77">
        <f t="shared" si="65"/>
        <v>0</v>
      </c>
      <c r="E302" s="77">
        <f t="shared" si="66"/>
        <v>0</v>
      </c>
      <c r="F302" s="68">
        <f t="shared" si="67"/>
        <v>0</v>
      </c>
      <c r="G302" s="68">
        <f t="shared" si="68"/>
        <v>0</v>
      </c>
      <c r="H302" s="68">
        <f t="shared" si="69"/>
        <v>0</v>
      </c>
      <c r="I302" s="68">
        <f t="shared" si="70"/>
        <v>0</v>
      </c>
      <c r="J302" s="68">
        <f t="shared" si="71"/>
        <v>0</v>
      </c>
      <c r="K302" s="68">
        <f t="shared" si="72"/>
        <v>0</v>
      </c>
      <c r="L302" s="68">
        <f t="shared" si="73"/>
        <v>0</v>
      </c>
      <c r="M302" s="68">
        <f t="shared" ca="1" si="74"/>
        <v>8.6798230735785267E-3</v>
      </c>
      <c r="N302" s="68">
        <f t="shared" ca="1" si="75"/>
        <v>0</v>
      </c>
      <c r="O302" s="84">
        <f t="shared" ca="1" si="76"/>
        <v>0</v>
      </c>
      <c r="P302" s="68">
        <f t="shared" ca="1" si="77"/>
        <v>0</v>
      </c>
      <c r="Q302" s="68">
        <f t="shared" ca="1" si="78"/>
        <v>0</v>
      </c>
      <c r="R302" s="28">
        <f t="shared" ca="1" si="79"/>
        <v>-8.6798230735785267E-3</v>
      </c>
    </row>
    <row r="303" spans="1:18" x14ac:dyDescent="0.2">
      <c r="A303" s="76"/>
      <c r="B303" s="76"/>
      <c r="C303" s="76"/>
      <c r="D303" s="77">
        <f t="shared" si="65"/>
        <v>0</v>
      </c>
      <c r="E303" s="77">
        <f t="shared" si="66"/>
        <v>0</v>
      </c>
      <c r="F303" s="68">
        <f t="shared" si="67"/>
        <v>0</v>
      </c>
      <c r="G303" s="68">
        <f t="shared" si="68"/>
        <v>0</v>
      </c>
      <c r="H303" s="68">
        <f t="shared" si="69"/>
        <v>0</v>
      </c>
      <c r="I303" s="68">
        <f t="shared" si="70"/>
        <v>0</v>
      </c>
      <c r="J303" s="68">
        <f t="shared" si="71"/>
        <v>0</v>
      </c>
      <c r="K303" s="68">
        <f t="shared" si="72"/>
        <v>0</v>
      </c>
      <c r="L303" s="68">
        <f t="shared" si="73"/>
        <v>0</v>
      </c>
      <c r="M303" s="68">
        <f t="shared" ca="1" si="74"/>
        <v>8.6798230735785267E-3</v>
      </c>
      <c r="N303" s="68">
        <f t="shared" ca="1" si="75"/>
        <v>0</v>
      </c>
      <c r="O303" s="84">
        <f t="shared" ca="1" si="76"/>
        <v>0</v>
      </c>
      <c r="P303" s="68">
        <f t="shared" ca="1" si="77"/>
        <v>0</v>
      </c>
      <c r="Q303" s="68">
        <f t="shared" ca="1" si="78"/>
        <v>0</v>
      </c>
      <c r="R303" s="28">
        <f t="shared" ca="1" si="79"/>
        <v>-8.6798230735785267E-3</v>
      </c>
    </row>
    <row r="304" spans="1:18" x14ac:dyDescent="0.2">
      <c r="A304" s="76"/>
      <c r="B304" s="76"/>
      <c r="C304" s="76"/>
      <c r="D304" s="77">
        <f t="shared" si="65"/>
        <v>0</v>
      </c>
      <c r="E304" s="77">
        <f t="shared" si="66"/>
        <v>0</v>
      </c>
      <c r="F304" s="68">
        <f t="shared" si="67"/>
        <v>0</v>
      </c>
      <c r="G304" s="68">
        <f t="shared" si="68"/>
        <v>0</v>
      </c>
      <c r="H304" s="68">
        <f t="shared" si="69"/>
        <v>0</v>
      </c>
      <c r="I304" s="68">
        <f t="shared" si="70"/>
        <v>0</v>
      </c>
      <c r="J304" s="68">
        <f t="shared" si="71"/>
        <v>0</v>
      </c>
      <c r="K304" s="68">
        <f t="shared" si="72"/>
        <v>0</v>
      </c>
      <c r="L304" s="68">
        <f t="shared" si="73"/>
        <v>0</v>
      </c>
      <c r="M304" s="68">
        <f t="shared" ca="1" si="74"/>
        <v>8.6798230735785267E-3</v>
      </c>
      <c r="N304" s="68">
        <f t="shared" ca="1" si="75"/>
        <v>0</v>
      </c>
      <c r="O304" s="84">
        <f t="shared" ca="1" si="76"/>
        <v>0</v>
      </c>
      <c r="P304" s="68">
        <f t="shared" ca="1" si="77"/>
        <v>0</v>
      </c>
      <c r="Q304" s="68">
        <f t="shared" ca="1" si="78"/>
        <v>0</v>
      </c>
      <c r="R304" s="28">
        <f t="shared" ca="1" si="79"/>
        <v>-8.6798230735785267E-3</v>
      </c>
    </row>
    <row r="305" spans="1:18" x14ac:dyDescent="0.2">
      <c r="A305" s="76"/>
      <c r="B305" s="76"/>
      <c r="C305" s="76"/>
      <c r="D305" s="77">
        <f t="shared" si="65"/>
        <v>0</v>
      </c>
      <c r="E305" s="77">
        <f t="shared" si="66"/>
        <v>0</v>
      </c>
      <c r="F305" s="68">
        <f t="shared" si="67"/>
        <v>0</v>
      </c>
      <c r="G305" s="68">
        <f t="shared" si="68"/>
        <v>0</v>
      </c>
      <c r="H305" s="68">
        <f t="shared" si="69"/>
        <v>0</v>
      </c>
      <c r="I305" s="68">
        <f t="shared" si="70"/>
        <v>0</v>
      </c>
      <c r="J305" s="68">
        <f t="shared" si="71"/>
        <v>0</v>
      </c>
      <c r="K305" s="68">
        <f t="shared" si="72"/>
        <v>0</v>
      </c>
      <c r="L305" s="68">
        <f t="shared" si="73"/>
        <v>0</v>
      </c>
      <c r="M305" s="68">
        <f t="shared" ca="1" si="74"/>
        <v>8.6798230735785267E-3</v>
      </c>
      <c r="N305" s="68">
        <f t="shared" ca="1" si="75"/>
        <v>0</v>
      </c>
      <c r="O305" s="84">
        <f t="shared" ca="1" si="76"/>
        <v>0</v>
      </c>
      <c r="P305" s="68">
        <f t="shared" ca="1" si="77"/>
        <v>0</v>
      </c>
      <c r="Q305" s="68">
        <f t="shared" ca="1" si="78"/>
        <v>0</v>
      </c>
      <c r="R305" s="28">
        <f t="shared" ca="1" si="79"/>
        <v>-8.6798230735785267E-3</v>
      </c>
    </row>
    <row r="306" spans="1:18" x14ac:dyDescent="0.2">
      <c r="A306" s="76"/>
      <c r="B306" s="76"/>
      <c r="C306" s="76"/>
      <c r="D306" s="77">
        <f t="shared" si="65"/>
        <v>0</v>
      </c>
      <c r="E306" s="77">
        <f t="shared" si="66"/>
        <v>0</v>
      </c>
      <c r="F306" s="68">
        <f t="shared" si="67"/>
        <v>0</v>
      </c>
      <c r="G306" s="68">
        <f t="shared" si="68"/>
        <v>0</v>
      </c>
      <c r="H306" s="68">
        <f t="shared" si="69"/>
        <v>0</v>
      </c>
      <c r="I306" s="68">
        <f t="shared" si="70"/>
        <v>0</v>
      </c>
      <c r="J306" s="68">
        <f t="shared" si="71"/>
        <v>0</v>
      </c>
      <c r="K306" s="68">
        <f t="shared" si="72"/>
        <v>0</v>
      </c>
      <c r="L306" s="68">
        <f t="shared" si="73"/>
        <v>0</v>
      </c>
      <c r="M306" s="68">
        <f t="shared" ca="1" si="74"/>
        <v>8.6798230735785267E-3</v>
      </c>
      <c r="N306" s="68">
        <f t="shared" ca="1" si="75"/>
        <v>0</v>
      </c>
      <c r="O306" s="84">
        <f t="shared" ca="1" si="76"/>
        <v>0</v>
      </c>
      <c r="P306" s="68">
        <f t="shared" ca="1" si="77"/>
        <v>0</v>
      </c>
      <c r="Q306" s="68">
        <f t="shared" ca="1" si="78"/>
        <v>0</v>
      </c>
      <c r="R306" s="28">
        <f t="shared" ca="1" si="79"/>
        <v>-8.6798230735785267E-3</v>
      </c>
    </row>
    <row r="307" spans="1:18" x14ac:dyDescent="0.2">
      <c r="A307" s="76"/>
      <c r="B307" s="76"/>
      <c r="C307" s="76"/>
      <c r="D307" s="77">
        <f t="shared" si="65"/>
        <v>0</v>
      </c>
      <c r="E307" s="77">
        <f t="shared" si="66"/>
        <v>0</v>
      </c>
      <c r="F307" s="68">
        <f t="shared" si="67"/>
        <v>0</v>
      </c>
      <c r="G307" s="68">
        <f t="shared" si="68"/>
        <v>0</v>
      </c>
      <c r="H307" s="68">
        <f t="shared" si="69"/>
        <v>0</v>
      </c>
      <c r="I307" s="68">
        <f t="shared" si="70"/>
        <v>0</v>
      </c>
      <c r="J307" s="68">
        <f t="shared" si="71"/>
        <v>0</v>
      </c>
      <c r="K307" s="68">
        <f t="shared" si="72"/>
        <v>0</v>
      </c>
      <c r="L307" s="68">
        <f t="shared" si="73"/>
        <v>0</v>
      </c>
      <c r="M307" s="68">
        <f t="shared" ca="1" si="74"/>
        <v>8.6798230735785267E-3</v>
      </c>
      <c r="N307" s="68">
        <f t="shared" ca="1" si="75"/>
        <v>0</v>
      </c>
      <c r="O307" s="84">
        <f t="shared" ca="1" si="76"/>
        <v>0</v>
      </c>
      <c r="P307" s="68">
        <f t="shared" ca="1" si="77"/>
        <v>0</v>
      </c>
      <c r="Q307" s="68">
        <f t="shared" ca="1" si="78"/>
        <v>0</v>
      </c>
      <c r="R307" s="28">
        <f t="shared" ca="1" si="79"/>
        <v>-8.6798230735785267E-3</v>
      </c>
    </row>
    <row r="308" spans="1:18" x14ac:dyDescent="0.2">
      <c r="A308" s="76"/>
      <c r="B308" s="76"/>
      <c r="C308" s="76"/>
      <c r="D308" s="77">
        <f t="shared" si="65"/>
        <v>0</v>
      </c>
      <c r="E308" s="77">
        <f t="shared" si="66"/>
        <v>0</v>
      </c>
      <c r="F308" s="68">
        <f t="shared" si="67"/>
        <v>0</v>
      </c>
      <c r="G308" s="68">
        <f t="shared" si="68"/>
        <v>0</v>
      </c>
      <c r="H308" s="68">
        <f t="shared" si="69"/>
        <v>0</v>
      </c>
      <c r="I308" s="68">
        <f t="shared" si="70"/>
        <v>0</v>
      </c>
      <c r="J308" s="68">
        <f t="shared" si="71"/>
        <v>0</v>
      </c>
      <c r="K308" s="68">
        <f t="shared" si="72"/>
        <v>0</v>
      </c>
      <c r="L308" s="68">
        <f t="shared" si="73"/>
        <v>0</v>
      </c>
      <c r="M308" s="68">
        <f t="shared" ca="1" si="74"/>
        <v>8.6798230735785267E-3</v>
      </c>
      <c r="N308" s="68">
        <f t="shared" ca="1" si="75"/>
        <v>0</v>
      </c>
      <c r="O308" s="84">
        <f t="shared" ca="1" si="76"/>
        <v>0</v>
      </c>
      <c r="P308" s="68">
        <f t="shared" ca="1" si="77"/>
        <v>0</v>
      </c>
      <c r="Q308" s="68">
        <f t="shared" ca="1" si="78"/>
        <v>0</v>
      </c>
      <c r="R308" s="28">
        <f t="shared" ca="1" si="79"/>
        <v>-8.6798230735785267E-3</v>
      </c>
    </row>
    <row r="309" spans="1:18" x14ac:dyDescent="0.2">
      <c r="A309" s="76"/>
      <c r="B309" s="76"/>
      <c r="C309" s="76"/>
      <c r="D309" s="77">
        <f t="shared" si="65"/>
        <v>0</v>
      </c>
      <c r="E309" s="77">
        <f t="shared" si="66"/>
        <v>0</v>
      </c>
      <c r="F309" s="68">
        <f t="shared" si="67"/>
        <v>0</v>
      </c>
      <c r="G309" s="68">
        <f t="shared" si="68"/>
        <v>0</v>
      </c>
      <c r="H309" s="68">
        <f t="shared" si="69"/>
        <v>0</v>
      </c>
      <c r="I309" s="68">
        <f t="shared" si="70"/>
        <v>0</v>
      </c>
      <c r="J309" s="68">
        <f t="shared" si="71"/>
        <v>0</v>
      </c>
      <c r="K309" s="68">
        <f t="shared" si="72"/>
        <v>0</v>
      </c>
      <c r="L309" s="68">
        <f t="shared" si="73"/>
        <v>0</v>
      </c>
      <c r="M309" s="68">
        <f t="shared" ca="1" si="74"/>
        <v>8.6798230735785267E-3</v>
      </c>
      <c r="N309" s="68">
        <f t="shared" ca="1" si="75"/>
        <v>0</v>
      </c>
      <c r="O309" s="84">
        <f t="shared" ca="1" si="76"/>
        <v>0</v>
      </c>
      <c r="P309" s="68">
        <f t="shared" ca="1" si="77"/>
        <v>0</v>
      </c>
      <c r="Q309" s="68">
        <f t="shared" ca="1" si="78"/>
        <v>0</v>
      </c>
      <c r="R309" s="28">
        <f t="shared" ca="1" si="79"/>
        <v>-8.6798230735785267E-3</v>
      </c>
    </row>
    <row r="310" spans="1:18" x14ac:dyDescent="0.2">
      <c r="A310" s="76"/>
      <c r="B310" s="76"/>
      <c r="C310" s="76"/>
      <c r="D310" s="77">
        <f t="shared" si="65"/>
        <v>0</v>
      </c>
      <c r="E310" s="77">
        <f t="shared" si="66"/>
        <v>0</v>
      </c>
      <c r="F310" s="68">
        <f t="shared" si="67"/>
        <v>0</v>
      </c>
      <c r="G310" s="68">
        <f t="shared" si="68"/>
        <v>0</v>
      </c>
      <c r="H310" s="68">
        <f t="shared" si="69"/>
        <v>0</v>
      </c>
      <c r="I310" s="68">
        <f t="shared" si="70"/>
        <v>0</v>
      </c>
      <c r="J310" s="68">
        <f t="shared" si="71"/>
        <v>0</v>
      </c>
      <c r="K310" s="68">
        <f t="shared" si="72"/>
        <v>0</v>
      </c>
      <c r="L310" s="68">
        <f t="shared" si="73"/>
        <v>0</v>
      </c>
      <c r="M310" s="68">
        <f t="shared" ca="1" si="74"/>
        <v>8.6798230735785267E-3</v>
      </c>
      <c r="N310" s="68">
        <f t="shared" ca="1" si="75"/>
        <v>0</v>
      </c>
      <c r="O310" s="84">
        <f t="shared" ca="1" si="76"/>
        <v>0</v>
      </c>
      <c r="P310" s="68">
        <f t="shared" ca="1" si="77"/>
        <v>0</v>
      </c>
      <c r="Q310" s="68">
        <f t="shared" ca="1" si="78"/>
        <v>0</v>
      </c>
      <c r="R310" s="28">
        <f t="shared" ca="1" si="79"/>
        <v>-8.6798230735785267E-3</v>
      </c>
    </row>
    <row r="311" spans="1:18" x14ac:dyDescent="0.2">
      <c r="A311" s="76"/>
      <c r="B311" s="76"/>
      <c r="C311" s="76"/>
      <c r="D311" s="77">
        <f t="shared" si="65"/>
        <v>0</v>
      </c>
      <c r="E311" s="77">
        <f t="shared" si="66"/>
        <v>0</v>
      </c>
      <c r="F311" s="68">
        <f t="shared" si="67"/>
        <v>0</v>
      </c>
      <c r="G311" s="68">
        <f t="shared" si="68"/>
        <v>0</v>
      </c>
      <c r="H311" s="68">
        <f t="shared" si="69"/>
        <v>0</v>
      </c>
      <c r="I311" s="68">
        <f t="shared" si="70"/>
        <v>0</v>
      </c>
      <c r="J311" s="68">
        <f t="shared" si="71"/>
        <v>0</v>
      </c>
      <c r="K311" s="68">
        <f t="shared" si="72"/>
        <v>0</v>
      </c>
      <c r="L311" s="68">
        <f t="shared" si="73"/>
        <v>0</v>
      </c>
      <c r="M311" s="68">
        <f t="shared" ca="1" si="74"/>
        <v>8.6798230735785267E-3</v>
      </c>
      <c r="N311" s="68">
        <f t="shared" ca="1" si="75"/>
        <v>0</v>
      </c>
      <c r="O311" s="84">
        <f t="shared" ca="1" si="76"/>
        <v>0</v>
      </c>
      <c r="P311" s="68">
        <f t="shared" ca="1" si="77"/>
        <v>0</v>
      </c>
      <c r="Q311" s="68">
        <f t="shared" ca="1" si="78"/>
        <v>0</v>
      </c>
      <c r="R311" s="28">
        <f t="shared" ca="1" si="79"/>
        <v>-8.6798230735785267E-3</v>
      </c>
    </row>
    <row r="312" spans="1:18" x14ac:dyDescent="0.2">
      <c r="A312" s="76"/>
      <c r="B312" s="76"/>
      <c r="C312" s="76"/>
      <c r="D312" s="77">
        <f t="shared" si="65"/>
        <v>0</v>
      </c>
      <c r="E312" s="77">
        <f t="shared" si="66"/>
        <v>0</v>
      </c>
      <c r="F312" s="68">
        <f t="shared" si="67"/>
        <v>0</v>
      </c>
      <c r="G312" s="68">
        <f t="shared" si="68"/>
        <v>0</v>
      </c>
      <c r="H312" s="68">
        <f t="shared" si="69"/>
        <v>0</v>
      </c>
      <c r="I312" s="68">
        <f t="shared" si="70"/>
        <v>0</v>
      </c>
      <c r="J312" s="68">
        <f t="shared" si="71"/>
        <v>0</v>
      </c>
      <c r="K312" s="68">
        <f t="shared" si="72"/>
        <v>0</v>
      </c>
      <c r="L312" s="68">
        <f t="shared" si="73"/>
        <v>0</v>
      </c>
      <c r="M312" s="68">
        <f t="shared" ca="1" si="74"/>
        <v>8.6798230735785267E-3</v>
      </c>
      <c r="N312" s="68">
        <f t="shared" ca="1" si="75"/>
        <v>0</v>
      </c>
      <c r="O312" s="84">
        <f t="shared" ca="1" si="76"/>
        <v>0</v>
      </c>
      <c r="P312" s="68">
        <f t="shared" ca="1" si="77"/>
        <v>0</v>
      </c>
      <c r="Q312" s="68">
        <f t="shared" ca="1" si="78"/>
        <v>0</v>
      </c>
      <c r="R312" s="28">
        <f t="shared" ca="1" si="79"/>
        <v>-8.6798230735785267E-3</v>
      </c>
    </row>
    <row r="313" spans="1:18" x14ac:dyDescent="0.2">
      <c r="A313" s="76"/>
      <c r="B313" s="76"/>
      <c r="C313" s="76"/>
      <c r="D313" s="77">
        <f t="shared" si="65"/>
        <v>0</v>
      </c>
      <c r="E313" s="77">
        <f t="shared" si="66"/>
        <v>0</v>
      </c>
      <c r="F313" s="68">
        <f t="shared" si="67"/>
        <v>0</v>
      </c>
      <c r="G313" s="68">
        <f t="shared" si="68"/>
        <v>0</v>
      </c>
      <c r="H313" s="68">
        <f t="shared" si="69"/>
        <v>0</v>
      </c>
      <c r="I313" s="68">
        <f t="shared" si="70"/>
        <v>0</v>
      </c>
      <c r="J313" s="68">
        <f t="shared" si="71"/>
        <v>0</v>
      </c>
      <c r="K313" s="68">
        <f t="shared" si="72"/>
        <v>0</v>
      </c>
      <c r="L313" s="68">
        <f t="shared" si="73"/>
        <v>0</v>
      </c>
      <c r="M313" s="68">
        <f t="shared" ca="1" si="74"/>
        <v>8.6798230735785267E-3</v>
      </c>
      <c r="N313" s="68">
        <f t="shared" ca="1" si="75"/>
        <v>0</v>
      </c>
      <c r="O313" s="84">
        <f t="shared" ca="1" si="76"/>
        <v>0</v>
      </c>
      <c r="P313" s="68">
        <f t="shared" ca="1" si="77"/>
        <v>0</v>
      </c>
      <c r="Q313" s="68">
        <f t="shared" ca="1" si="78"/>
        <v>0</v>
      </c>
      <c r="R313" s="28">
        <f t="shared" ca="1" si="79"/>
        <v>-8.6798230735785267E-3</v>
      </c>
    </row>
    <row r="314" spans="1:18" x14ac:dyDescent="0.2">
      <c r="A314" s="76"/>
      <c r="B314" s="76"/>
      <c r="C314" s="76"/>
      <c r="D314" s="77">
        <f t="shared" si="65"/>
        <v>0</v>
      </c>
      <c r="E314" s="77">
        <f t="shared" si="66"/>
        <v>0</v>
      </c>
      <c r="F314" s="68">
        <f t="shared" si="67"/>
        <v>0</v>
      </c>
      <c r="G314" s="68">
        <f t="shared" si="68"/>
        <v>0</v>
      </c>
      <c r="H314" s="68">
        <f t="shared" si="69"/>
        <v>0</v>
      </c>
      <c r="I314" s="68">
        <f t="shared" si="70"/>
        <v>0</v>
      </c>
      <c r="J314" s="68">
        <f t="shared" si="71"/>
        <v>0</v>
      </c>
      <c r="K314" s="68">
        <f t="shared" si="72"/>
        <v>0</v>
      </c>
      <c r="L314" s="68">
        <f t="shared" si="73"/>
        <v>0</v>
      </c>
      <c r="M314" s="68">
        <f t="shared" ca="1" si="74"/>
        <v>8.6798230735785267E-3</v>
      </c>
      <c r="N314" s="68">
        <f t="shared" ca="1" si="75"/>
        <v>0</v>
      </c>
      <c r="O314" s="84">
        <f t="shared" ca="1" si="76"/>
        <v>0</v>
      </c>
      <c r="P314" s="68">
        <f t="shared" ca="1" si="77"/>
        <v>0</v>
      </c>
      <c r="Q314" s="68">
        <f t="shared" ca="1" si="78"/>
        <v>0</v>
      </c>
      <c r="R314" s="28">
        <f t="shared" ca="1" si="79"/>
        <v>-8.6798230735785267E-3</v>
      </c>
    </row>
    <row r="315" spans="1:18" x14ac:dyDescent="0.2">
      <c r="A315" s="76"/>
      <c r="B315" s="76"/>
      <c r="C315" s="76"/>
      <c r="D315" s="77">
        <f t="shared" si="65"/>
        <v>0</v>
      </c>
      <c r="E315" s="77">
        <f t="shared" si="66"/>
        <v>0</v>
      </c>
      <c r="F315" s="68">
        <f t="shared" si="67"/>
        <v>0</v>
      </c>
      <c r="G315" s="68">
        <f t="shared" si="68"/>
        <v>0</v>
      </c>
      <c r="H315" s="68">
        <f t="shared" si="69"/>
        <v>0</v>
      </c>
      <c r="I315" s="68">
        <f t="shared" si="70"/>
        <v>0</v>
      </c>
      <c r="J315" s="68">
        <f t="shared" si="71"/>
        <v>0</v>
      </c>
      <c r="K315" s="68">
        <f t="shared" si="72"/>
        <v>0</v>
      </c>
      <c r="L315" s="68">
        <f t="shared" si="73"/>
        <v>0</v>
      </c>
      <c r="M315" s="68">
        <f t="shared" ca="1" si="74"/>
        <v>8.6798230735785267E-3</v>
      </c>
      <c r="N315" s="68">
        <f t="shared" ca="1" si="75"/>
        <v>0</v>
      </c>
      <c r="O315" s="84">
        <f t="shared" ca="1" si="76"/>
        <v>0</v>
      </c>
      <c r="P315" s="68">
        <f t="shared" ca="1" si="77"/>
        <v>0</v>
      </c>
      <c r="Q315" s="68">
        <f t="shared" ca="1" si="78"/>
        <v>0</v>
      </c>
      <c r="R315" s="28">
        <f t="shared" ca="1" si="79"/>
        <v>-8.6798230735785267E-3</v>
      </c>
    </row>
    <row r="316" spans="1:18" x14ac:dyDescent="0.2">
      <c r="A316" s="76"/>
      <c r="B316" s="76"/>
      <c r="C316" s="76"/>
      <c r="D316" s="77">
        <f t="shared" si="65"/>
        <v>0</v>
      </c>
      <c r="E316" s="77">
        <f t="shared" si="66"/>
        <v>0</v>
      </c>
      <c r="F316" s="68">
        <f t="shared" si="67"/>
        <v>0</v>
      </c>
      <c r="G316" s="68">
        <f t="shared" si="68"/>
        <v>0</v>
      </c>
      <c r="H316" s="68">
        <f t="shared" si="69"/>
        <v>0</v>
      </c>
      <c r="I316" s="68">
        <f t="shared" si="70"/>
        <v>0</v>
      </c>
      <c r="J316" s="68">
        <f t="shared" si="71"/>
        <v>0</v>
      </c>
      <c r="K316" s="68">
        <f t="shared" si="72"/>
        <v>0</v>
      </c>
      <c r="L316" s="68">
        <f t="shared" si="73"/>
        <v>0</v>
      </c>
      <c r="M316" s="68">
        <f t="shared" ca="1" si="74"/>
        <v>8.6798230735785267E-3</v>
      </c>
      <c r="N316" s="68">
        <f t="shared" ca="1" si="75"/>
        <v>0</v>
      </c>
      <c r="O316" s="84">
        <f t="shared" ca="1" si="76"/>
        <v>0</v>
      </c>
      <c r="P316" s="68">
        <f t="shared" ca="1" si="77"/>
        <v>0</v>
      </c>
      <c r="Q316" s="68">
        <f t="shared" ca="1" si="78"/>
        <v>0</v>
      </c>
      <c r="R316" s="28">
        <f t="shared" ca="1" si="79"/>
        <v>-8.6798230735785267E-3</v>
      </c>
    </row>
    <row r="317" spans="1:18" x14ac:dyDescent="0.2">
      <c r="A317" s="76"/>
      <c r="B317" s="76"/>
      <c r="C317" s="76"/>
      <c r="D317" s="77">
        <f t="shared" si="65"/>
        <v>0</v>
      </c>
      <c r="E317" s="77">
        <f t="shared" si="66"/>
        <v>0</v>
      </c>
      <c r="F317" s="68">
        <f t="shared" si="67"/>
        <v>0</v>
      </c>
      <c r="G317" s="68">
        <f t="shared" si="68"/>
        <v>0</v>
      </c>
      <c r="H317" s="68">
        <f t="shared" si="69"/>
        <v>0</v>
      </c>
      <c r="I317" s="68">
        <f t="shared" si="70"/>
        <v>0</v>
      </c>
      <c r="J317" s="68">
        <f t="shared" si="71"/>
        <v>0</v>
      </c>
      <c r="K317" s="68">
        <f t="shared" si="72"/>
        <v>0</v>
      </c>
      <c r="L317" s="68">
        <f t="shared" si="73"/>
        <v>0</v>
      </c>
      <c r="M317" s="68">
        <f t="shared" ca="1" si="74"/>
        <v>8.6798230735785267E-3</v>
      </c>
      <c r="N317" s="68">
        <f t="shared" ca="1" si="75"/>
        <v>0</v>
      </c>
      <c r="O317" s="84">
        <f t="shared" ca="1" si="76"/>
        <v>0</v>
      </c>
      <c r="P317" s="68">
        <f t="shared" ca="1" si="77"/>
        <v>0</v>
      </c>
      <c r="Q317" s="68">
        <f t="shared" ca="1" si="78"/>
        <v>0</v>
      </c>
      <c r="R317" s="28">
        <f t="shared" ca="1" si="79"/>
        <v>-8.6798230735785267E-3</v>
      </c>
    </row>
    <row r="318" spans="1:18" x14ac:dyDescent="0.2">
      <c r="A318" s="76"/>
      <c r="B318" s="76"/>
      <c r="C318" s="76"/>
      <c r="D318" s="77">
        <f t="shared" si="65"/>
        <v>0</v>
      </c>
      <c r="E318" s="77">
        <f t="shared" si="66"/>
        <v>0</v>
      </c>
      <c r="F318" s="68">
        <f t="shared" si="67"/>
        <v>0</v>
      </c>
      <c r="G318" s="68">
        <f t="shared" si="68"/>
        <v>0</v>
      </c>
      <c r="H318" s="68">
        <f t="shared" si="69"/>
        <v>0</v>
      </c>
      <c r="I318" s="68">
        <f t="shared" si="70"/>
        <v>0</v>
      </c>
      <c r="J318" s="68">
        <f t="shared" si="71"/>
        <v>0</v>
      </c>
      <c r="K318" s="68">
        <f t="shared" si="72"/>
        <v>0</v>
      </c>
      <c r="L318" s="68">
        <f t="shared" si="73"/>
        <v>0</v>
      </c>
      <c r="M318" s="68">
        <f t="shared" ca="1" si="74"/>
        <v>8.6798230735785267E-3</v>
      </c>
      <c r="N318" s="68">
        <f t="shared" ca="1" si="75"/>
        <v>0</v>
      </c>
      <c r="O318" s="84">
        <f t="shared" ca="1" si="76"/>
        <v>0</v>
      </c>
      <c r="P318" s="68">
        <f t="shared" ca="1" si="77"/>
        <v>0</v>
      </c>
      <c r="Q318" s="68">
        <f t="shared" ca="1" si="78"/>
        <v>0</v>
      </c>
      <c r="R318" s="28">
        <f t="shared" ca="1" si="79"/>
        <v>-8.6798230735785267E-3</v>
      </c>
    </row>
    <row r="319" spans="1:18" x14ac:dyDescent="0.2">
      <c r="A319" s="76"/>
      <c r="B319" s="76"/>
      <c r="C319" s="76"/>
      <c r="D319" s="77">
        <f t="shared" si="65"/>
        <v>0</v>
      </c>
      <c r="E319" s="77">
        <f t="shared" si="66"/>
        <v>0</v>
      </c>
      <c r="F319" s="68">
        <f t="shared" si="67"/>
        <v>0</v>
      </c>
      <c r="G319" s="68">
        <f t="shared" si="68"/>
        <v>0</v>
      </c>
      <c r="H319" s="68">
        <f t="shared" si="69"/>
        <v>0</v>
      </c>
      <c r="I319" s="68">
        <f t="shared" si="70"/>
        <v>0</v>
      </c>
      <c r="J319" s="68">
        <f t="shared" si="71"/>
        <v>0</v>
      </c>
      <c r="K319" s="68">
        <f t="shared" si="72"/>
        <v>0</v>
      </c>
      <c r="L319" s="68">
        <f t="shared" si="73"/>
        <v>0</v>
      </c>
      <c r="M319" s="68">
        <f t="shared" ca="1" si="74"/>
        <v>8.6798230735785267E-3</v>
      </c>
      <c r="N319" s="68">
        <f t="shared" ca="1" si="75"/>
        <v>0</v>
      </c>
      <c r="O319" s="84">
        <f t="shared" ca="1" si="76"/>
        <v>0</v>
      </c>
      <c r="P319" s="68">
        <f t="shared" ca="1" si="77"/>
        <v>0</v>
      </c>
      <c r="Q319" s="68">
        <f t="shared" ca="1" si="78"/>
        <v>0</v>
      </c>
      <c r="R319" s="28">
        <f t="shared" ca="1" si="79"/>
        <v>-8.6798230735785267E-3</v>
      </c>
    </row>
    <row r="320" spans="1:18" x14ac:dyDescent="0.2">
      <c r="A320" s="76"/>
      <c r="B320" s="76"/>
      <c r="C320" s="76"/>
      <c r="D320" s="77">
        <f t="shared" si="65"/>
        <v>0</v>
      </c>
      <c r="E320" s="77">
        <f t="shared" si="66"/>
        <v>0</v>
      </c>
      <c r="F320" s="68">
        <f t="shared" si="67"/>
        <v>0</v>
      </c>
      <c r="G320" s="68">
        <f t="shared" si="68"/>
        <v>0</v>
      </c>
      <c r="H320" s="68">
        <f t="shared" si="69"/>
        <v>0</v>
      </c>
      <c r="I320" s="68">
        <f t="shared" si="70"/>
        <v>0</v>
      </c>
      <c r="J320" s="68">
        <f t="shared" si="71"/>
        <v>0</v>
      </c>
      <c r="K320" s="68">
        <f t="shared" si="72"/>
        <v>0</v>
      </c>
      <c r="L320" s="68">
        <f t="shared" si="73"/>
        <v>0</v>
      </c>
      <c r="M320" s="68">
        <f t="shared" ca="1" si="74"/>
        <v>8.6798230735785267E-3</v>
      </c>
      <c r="N320" s="68">
        <f t="shared" ca="1" si="75"/>
        <v>0</v>
      </c>
      <c r="O320" s="84">
        <f t="shared" ca="1" si="76"/>
        <v>0</v>
      </c>
      <c r="P320" s="68">
        <f t="shared" ca="1" si="77"/>
        <v>0</v>
      </c>
      <c r="Q320" s="68">
        <f t="shared" ca="1" si="78"/>
        <v>0</v>
      </c>
      <c r="R320" s="28">
        <f t="shared" ca="1" si="79"/>
        <v>-8.6798230735785267E-3</v>
      </c>
    </row>
    <row r="321" spans="1:18" x14ac:dyDescent="0.2">
      <c r="A321" s="76"/>
      <c r="B321" s="76"/>
      <c r="C321" s="76"/>
      <c r="D321" s="77">
        <f t="shared" si="65"/>
        <v>0</v>
      </c>
      <c r="E321" s="77">
        <f t="shared" si="66"/>
        <v>0</v>
      </c>
      <c r="F321" s="68">
        <f t="shared" si="67"/>
        <v>0</v>
      </c>
      <c r="G321" s="68">
        <f t="shared" si="68"/>
        <v>0</v>
      </c>
      <c r="H321" s="68">
        <f t="shared" si="69"/>
        <v>0</v>
      </c>
      <c r="I321" s="68">
        <f t="shared" si="70"/>
        <v>0</v>
      </c>
      <c r="J321" s="68">
        <f t="shared" si="71"/>
        <v>0</v>
      </c>
      <c r="K321" s="68">
        <f t="shared" si="72"/>
        <v>0</v>
      </c>
      <c r="L321" s="68">
        <f t="shared" si="73"/>
        <v>0</v>
      </c>
      <c r="M321" s="68">
        <f t="shared" ca="1" si="74"/>
        <v>8.6798230735785267E-3</v>
      </c>
      <c r="N321" s="68">
        <f t="shared" ca="1" si="75"/>
        <v>0</v>
      </c>
      <c r="O321" s="84">
        <f t="shared" ca="1" si="76"/>
        <v>0</v>
      </c>
      <c r="P321" s="68">
        <f t="shared" ca="1" si="77"/>
        <v>0</v>
      </c>
      <c r="Q321" s="68">
        <f t="shared" ca="1" si="78"/>
        <v>0</v>
      </c>
      <c r="R321" s="28">
        <f t="shared" ca="1" si="79"/>
        <v>-8.6798230735785267E-3</v>
      </c>
    </row>
    <row r="322" spans="1:18" x14ac:dyDescent="0.2">
      <c r="A322" s="76"/>
      <c r="B322" s="76"/>
      <c r="C322" s="76"/>
      <c r="D322" s="77">
        <f t="shared" si="65"/>
        <v>0</v>
      </c>
      <c r="E322" s="77">
        <f t="shared" si="66"/>
        <v>0</v>
      </c>
      <c r="F322" s="68">
        <f t="shared" si="67"/>
        <v>0</v>
      </c>
      <c r="G322" s="68">
        <f t="shared" si="68"/>
        <v>0</v>
      </c>
      <c r="H322" s="68">
        <f t="shared" si="69"/>
        <v>0</v>
      </c>
      <c r="I322" s="68">
        <f t="shared" si="70"/>
        <v>0</v>
      </c>
      <c r="J322" s="68">
        <f t="shared" si="71"/>
        <v>0</v>
      </c>
      <c r="K322" s="68">
        <f t="shared" si="72"/>
        <v>0</v>
      </c>
      <c r="L322" s="68">
        <f t="shared" si="73"/>
        <v>0</v>
      </c>
      <c r="M322" s="68">
        <f t="shared" ca="1" si="74"/>
        <v>8.6798230735785267E-3</v>
      </c>
      <c r="N322" s="68">
        <f t="shared" ca="1" si="75"/>
        <v>0</v>
      </c>
      <c r="O322" s="84">
        <f t="shared" ca="1" si="76"/>
        <v>0</v>
      </c>
      <c r="P322" s="68">
        <f t="shared" ca="1" si="77"/>
        <v>0</v>
      </c>
      <c r="Q322" s="68">
        <f t="shared" ca="1" si="78"/>
        <v>0</v>
      </c>
      <c r="R322" s="28">
        <f t="shared" ca="1" si="79"/>
        <v>-8.6798230735785267E-3</v>
      </c>
    </row>
    <row r="323" spans="1:18" x14ac:dyDescent="0.2">
      <c r="A323" s="76"/>
      <c r="B323" s="76"/>
      <c r="C323" s="76"/>
      <c r="D323" s="77">
        <f t="shared" si="65"/>
        <v>0</v>
      </c>
      <c r="E323" s="77">
        <f t="shared" si="66"/>
        <v>0</v>
      </c>
      <c r="F323" s="68">
        <f t="shared" si="67"/>
        <v>0</v>
      </c>
      <c r="G323" s="68">
        <f t="shared" si="68"/>
        <v>0</v>
      </c>
      <c r="H323" s="68">
        <f t="shared" si="69"/>
        <v>0</v>
      </c>
      <c r="I323" s="68">
        <f t="shared" si="70"/>
        <v>0</v>
      </c>
      <c r="J323" s="68">
        <f t="shared" si="71"/>
        <v>0</v>
      </c>
      <c r="K323" s="68">
        <f t="shared" si="72"/>
        <v>0</v>
      </c>
      <c r="L323" s="68">
        <f t="shared" si="73"/>
        <v>0</v>
      </c>
      <c r="M323" s="68">
        <f t="shared" ca="1" si="74"/>
        <v>8.6798230735785267E-3</v>
      </c>
      <c r="N323" s="68">
        <f t="shared" ca="1" si="75"/>
        <v>0</v>
      </c>
      <c r="O323" s="84">
        <f t="shared" ca="1" si="76"/>
        <v>0</v>
      </c>
      <c r="P323" s="68">
        <f t="shared" ca="1" si="77"/>
        <v>0</v>
      </c>
      <c r="Q323" s="68">
        <f t="shared" ca="1" si="78"/>
        <v>0</v>
      </c>
      <c r="R323" s="28">
        <f t="shared" ca="1" si="79"/>
        <v>-8.6798230735785267E-3</v>
      </c>
    </row>
    <row r="324" spans="1:18" x14ac:dyDescent="0.2">
      <c r="A324" s="76"/>
      <c r="B324" s="76"/>
      <c r="C324" s="76"/>
      <c r="D324" s="77">
        <f t="shared" si="65"/>
        <v>0</v>
      </c>
      <c r="E324" s="77">
        <f t="shared" si="66"/>
        <v>0</v>
      </c>
      <c r="F324" s="68">
        <f t="shared" si="67"/>
        <v>0</v>
      </c>
      <c r="G324" s="68">
        <f t="shared" si="68"/>
        <v>0</v>
      </c>
      <c r="H324" s="68">
        <f t="shared" si="69"/>
        <v>0</v>
      </c>
      <c r="I324" s="68">
        <f t="shared" si="70"/>
        <v>0</v>
      </c>
      <c r="J324" s="68">
        <f t="shared" si="71"/>
        <v>0</v>
      </c>
      <c r="K324" s="68">
        <f t="shared" si="72"/>
        <v>0</v>
      </c>
      <c r="L324" s="68">
        <f t="shared" si="73"/>
        <v>0</v>
      </c>
      <c r="M324" s="68">
        <f t="shared" ca="1" si="74"/>
        <v>8.6798230735785267E-3</v>
      </c>
      <c r="N324" s="68">
        <f t="shared" ca="1" si="75"/>
        <v>0</v>
      </c>
      <c r="O324" s="84">
        <f t="shared" ca="1" si="76"/>
        <v>0</v>
      </c>
      <c r="P324" s="68">
        <f t="shared" ca="1" si="77"/>
        <v>0</v>
      </c>
      <c r="Q324" s="68">
        <f t="shared" ca="1" si="78"/>
        <v>0</v>
      </c>
      <c r="R324" s="28">
        <f t="shared" ca="1" si="79"/>
        <v>-8.6798230735785267E-3</v>
      </c>
    </row>
    <row r="325" spans="1:18" x14ac:dyDescent="0.2">
      <c r="A325" s="76"/>
      <c r="B325" s="76"/>
      <c r="C325" s="76"/>
      <c r="D325" s="77">
        <f t="shared" si="65"/>
        <v>0</v>
      </c>
      <c r="E325" s="77">
        <f t="shared" si="66"/>
        <v>0</v>
      </c>
      <c r="F325" s="68">
        <f t="shared" si="67"/>
        <v>0</v>
      </c>
      <c r="G325" s="68">
        <f t="shared" si="68"/>
        <v>0</v>
      </c>
      <c r="H325" s="68">
        <f t="shared" si="69"/>
        <v>0</v>
      </c>
      <c r="I325" s="68">
        <f t="shared" si="70"/>
        <v>0</v>
      </c>
      <c r="J325" s="68">
        <f t="shared" si="71"/>
        <v>0</v>
      </c>
      <c r="K325" s="68">
        <f t="shared" si="72"/>
        <v>0</v>
      </c>
      <c r="L325" s="68">
        <f t="shared" si="73"/>
        <v>0</v>
      </c>
      <c r="M325" s="68">
        <f t="shared" ca="1" si="74"/>
        <v>8.6798230735785267E-3</v>
      </c>
      <c r="N325" s="68">
        <f t="shared" ca="1" si="75"/>
        <v>0</v>
      </c>
      <c r="O325" s="84">
        <f t="shared" ca="1" si="76"/>
        <v>0</v>
      </c>
      <c r="P325" s="68">
        <f t="shared" ca="1" si="77"/>
        <v>0</v>
      </c>
      <c r="Q325" s="68">
        <f t="shared" ca="1" si="78"/>
        <v>0</v>
      </c>
      <c r="R325" s="28">
        <f t="shared" ca="1" si="79"/>
        <v>-8.6798230735785267E-3</v>
      </c>
    </row>
    <row r="326" spans="1:18" x14ac:dyDescent="0.2">
      <c r="A326" s="76"/>
      <c r="B326" s="76"/>
      <c r="C326" s="76"/>
      <c r="D326" s="77">
        <f t="shared" si="65"/>
        <v>0</v>
      </c>
      <c r="E326" s="77">
        <f t="shared" si="66"/>
        <v>0</v>
      </c>
      <c r="F326" s="68">
        <f t="shared" si="67"/>
        <v>0</v>
      </c>
      <c r="G326" s="68">
        <f t="shared" si="68"/>
        <v>0</v>
      </c>
      <c r="H326" s="68">
        <f t="shared" si="69"/>
        <v>0</v>
      </c>
      <c r="I326" s="68">
        <f t="shared" si="70"/>
        <v>0</v>
      </c>
      <c r="J326" s="68">
        <f t="shared" si="71"/>
        <v>0</v>
      </c>
      <c r="K326" s="68">
        <f t="shared" si="72"/>
        <v>0</v>
      </c>
      <c r="L326" s="68">
        <f t="shared" si="73"/>
        <v>0</v>
      </c>
      <c r="M326" s="68">
        <f t="shared" ca="1" si="74"/>
        <v>8.6798230735785267E-3</v>
      </c>
      <c r="N326" s="68">
        <f t="shared" ca="1" si="75"/>
        <v>0</v>
      </c>
      <c r="O326" s="84">
        <f t="shared" ca="1" si="76"/>
        <v>0</v>
      </c>
      <c r="P326" s="68">
        <f t="shared" ca="1" si="77"/>
        <v>0</v>
      </c>
      <c r="Q326" s="68">
        <f t="shared" ca="1" si="78"/>
        <v>0</v>
      </c>
      <c r="R326" s="28">
        <f t="shared" ca="1" si="79"/>
        <v>-8.6798230735785267E-3</v>
      </c>
    </row>
    <row r="327" spans="1:18" x14ac:dyDescent="0.2">
      <c r="A327" s="76"/>
      <c r="B327" s="76"/>
      <c r="C327" s="76"/>
      <c r="D327" s="77">
        <f t="shared" si="65"/>
        <v>0</v>
      </c>
      <c r="E327" s="77">
        <f t="shared" si="66"/>
        <v>0</v>
      </c>
      <c r="F327" s="68">
        <f t="shared" si="67"/>
        <v>0</v>
      </c>
      <c r="G327" s="68">
        <f t="shared" si="68"/>
        <v>0</v>
      </c>
      <c r="H327" s="68">
        <f t="shared" si="69"/>
        <v>0</v>
      </c>
      <c r="I327" s="68">
        <f t="shared" si="70"/>
        <v>0</v>
      </c>
      <c r="J327" s="68">
        <f t="shared" si="71"/>
        <v>0</v>
      </c>
      <c r="K327" s="68">
        <f t="shared" si="72"/>
        <v>0</v>
      </c>
      <c r="L327" s="68">
        <f t="shared" si="73"/>
        <v>0</v>
      </c>
      <c r="M327" s="68">
        <f t="shared" ca="1" si="74"/>
        <v>8.6798230735785267E-3</v>
      </c>
      <c r="N327" s="68">
        <f t="shared" ca="1" si="75"/>
        <v>0</v>
      </c>
      <c r="O327" s="84">
        <f t="shared" ca="1" si="76"/>
        <v>0</v>
      </c>
      <c r="P327" s="68">
        <f t="shared" ca="1" si="77"/>
        <v>0</v>
      </c>
      <c r="Q327" s="68">
        <f t="shared" ca="1" si="78"/>
        <v>0</v>
      </c>
      <c r="R327" s="28">
        <f t="shared" ca="1" si="79"/>
        <v>-8.6798230735785267E-3</v>
      </c>
    </row>
    <row r="328" spans="1:18" x14ac:dyDescent="0.2">
      <c r="A328" s="76"/>
      <c r="B328" s="76"/>
      <c r="C328" s="76"/>
      <c r="D328" s="77">
        <f t="shared" si="65"/>
        <v>0</v>
      </c>
      <c r="E328" s="77">
        <f t="shared" si="66"/>
        <v>0</v>
      </c>
      <c r="F328" s="68">
        <f t="shared" si="67"/>
        <v>0</v>
      </c>
      <c r="G328" s="68">
        <f t="shared" si="68"/>
        <v>0</v>
      </c>
      <c r="H328" s="68">
        <f t="shared" si="69"/>
        <v>0</v>
      </c>
      <c r="I328" s="68">
        <f t="shared" si="70"/>
        <v>0</v>
      </c>
      <c r="J328" s="68">
        <f t="shared" si="71"/>
        <v>0</v>
      </c>
      <c r="K328" s="68">
        <f t="shared" si="72"/>
        <v>0</v>
      </c>
      <c r="L328" s="68">
        <f t="shared" si="73"/>
        <v>0</v>
      </c>
      <c r="M328" s="68">
        <f t="shared" ca="1" si="74"/>
        <v>8.6798230735785267E-3</v>
      </c>
      <c r="N328" s="68">
        <f t="shared" ca="1" si="75"/>
        <v>0</v>
      </c>
      <c r="O328" s="84">
        <f t="shared" ca="1" si="76"/>
        <v>0</v>
      </c>
      <c r="P328" s="68">
        <f t="shared" ca="1" si="77"/>
        <v>0</v>
      </c>
      <c r="Q328" s="68">
        <f t="shared" ca="1" si="78"/>
        <v>0</v>
      </c>
      <c r="R328" s="28">
        <f t="shared" ca="1" si="79"/>
        <v>-8.6798230735785267E-3</v>
      </c>
    </row>
    <row r="329" spans="1:18" x14ac:dyDescent="0.2">
      <c r="A329" s="76"/>
      <c r="B329" s="76"/>
      <c r="C329" s="76"/>
      <c r="D329" s="77">
        <f t="shared" si="65"/>
        <v>0</v>
      </c>
      <c r="E329" s="77">
        <f t="shared" si="66"/>
        <v>0</v>
      </c>
      <c r="F329" s="68">
        <f t="shared" si="67"/>
        <v>0</v>
      </c>
      <c r="G329" s="68">
        <f t="shared" si="68"/>
        <v>0</v>
      </c>
      <c r="H329" s="68">
        <f t="shared" si="69"/>
        <v>0</v>
      </c>
      <c r="I329" s="68">
        <f t="shared" si="70"/>
        <v>0</v>
      </c>
      <c r="J329" s="68">
        <f t="shared" si="71"/>
        <v>0</v>
      </c>
      <c r="K329" s="68">
        <f t="shared" si="72"/>
        <v>0</v>
      </c>
      <c r="L329" s="68">
        <f t="shared" si="73"/>
        <v>0</v>
      </c>
      <c r="M329" s="68">
        <f t="shared" ca="1" si="74"/>
        <v>8.6798230735785267E-3</v>
      </c>
      <c r="N329" s="68">
        <f t="shared" ca="1" si="75"/>
        <v>0</v>
      </c>
      <c r="O329" s="84">
        <f t="shared" ca="1" si="76"/>
        <v>0</v>
      </c>
      <c r="P329" s="68">
        <f t="shared" ca="1" si="77"/>
        <v>0</v>
      </c>
      <c r="Q329" s="68">
        <f t="shared" ca="1" si="78"/>
        <v>0</v>
      </c>
      <c r="R329" s="28">
        <f t="shared" ca="1" si="79"/>
        <v>-8.6798230735785267E-3</v>
      </c>
    </row>
    <row r="330" spans="1:18" x14ac:dyDescent="0.2">
      <c r="A330" s="76"/>
      <c r="B330" s="76"/>
      <c r="C330" s="76"/>
      <c r="D330" s="77">
        <f t="shared" si="65"/>
        <v>0</v>
      </c>
      <c r="E330" s="77">
        <f t="shared" si="66"/>
        <v>0</v>
      </c>
      <c r="F330" s="68">
        <f t="shared" si="67"/>
        <v>0</v>
      </c>
      <c r="G330" s="68">
        <f t="shared" si="68"/>
        <v>0</v>
      </c>
      <c r="H330" s="68">
        <f t="shared" si="69"/>
        <v>0</v>
      </c>
      <c r="I330" s="68">
        <f t="shared" si="70"/>
        <v>0</v>
      </c>
      <c r="J330" s="68">
        <f t="shared" si="71"/>
        <v>0</v>
      </c>
      <c r="K330" s="68">
        <f t="shared" si="72"/>
        <v>0</v>
      </c>
      <c r="L330" s="68">
        <f t="shared" si="73"/>
        <v>0</v>
      </c>
      <c r="M330" s="68">
        <f t="shared" ca="1" si="74"/>
        <v>8.6798230735785267E-3</v>
      </c>
      <c r="N330" s="68">
        <f t="shared" ca="1" si="75"/>
        <v>0</v>
      </c>
      <c r="O330" s="84">
        <f t="shared" ca="1" si="76"/>
        <v>0</v>
      </c>
      <c r="P330" s="68">
        <f t="shared" ca="1" si="77"/>
        <v>0</v>
      </c>
      <c r="Q330" s="68">
        <f t="shared" ca="1" si="78"/>
        <v>0</v>
      </c>
      <c r="R330" s="28">
        <f t="shared" ca="1" si="79"/>
        <v>-8.6798230735785267E-3</v>
      </c>
    </row>
    <row r="331" spans="1:18" x14ac:dyDescent="0.2">
      <c r="A331" s="76"/>
      <c r="B331" s="76"/>
      <c r="C331" s="76"/>
      <c r="D331" s="77">
        <f t="shared" si="65"/>
        <v>0</v>
      </c>
      <c r="E331" s="77">
        <f t="shared" si="66"/>
        <v>0</v>
      </c>
      <c r="F331" s="68">
        <f t="shared" si="67"/>
        <v>0</v>
      </c>
      <c r="G331" s="68">
        <f t="shared" si="68"/>
        <v>0</v>
      </c>
      <c r="H331" s="68">
        <f t="shared" si="69"/>
        <v>0</v>
      </c>
      <c r="I331" s="68">
        <f t="shared" si="70"/>
        <v>0</v>
      </c>
      <c r="J331" s="68">
        <f t="shared" si="71"/>
        <v>0</v>
      </c>
      <c r="K331" s="68">
        <f t="shared" si="72"/>
        <v>0</v>
      </c>
      <c r="L331" s="68">
        <f t="shared" si="73"/>
        <v>0</v>
      </c>
      <c r="M331" s="68">
        <f t="shared" ca="1" si="74"/>
        <v>8.6798230735785267E-3</v>
      </c>
      <c r="N331" s="68">
        <f t="shared" ca="1" si="75"/>
        <v>0</v>
      </c>
      <c r="O331" s="84">
        <f t="shared" ca="1" si="76"/>
        <v>0</v>
      </c>
      <c r="P331" s="68">
        <f t="shared" ca="1" si="77"/>
        <v>0</v>
      </c>
      <c r="Q331" s="68">
        <f t="shared" ca="1" si="78"/>
        <v>0</v>
      </c>
      <c r="R331" s="28">
        <f t="shared" ca="1" si="79"/>
        <v>-8.6798230735785267E-3</v>
      </c>
    </row>
    <row r="332" spans="1:18" x14ac:dyDescent="0.2">
      <c r="A332" s="76"/>
      <c r="B332" s="76"/>
      <c r="C332" s="76"/>
      <c r="D332" s="77">
        <f t="shared" si="65"/>
        <v>0</v>
      </c>
      <c r="E332" s="77">
        <f t="shared" si="66"/>
        <v>0</v>
      </c>
      <c r="F332" s="68">
        <f t="shared" si="67"/>
        <v>0</v>
      </c>
      <c r="G332" s="68">
        <f t="shared" si="68"/>
        <v>0</v>
      </c>
      <c r="H332" s="68">
        <f t="shared" si="69"/>
        <v>0</v>
      </c>
      <c r="I332" s="68">
        <f t="shared" si="70"/>
        <v>0</v>
      </c>
      <c r="J332" s="68">
        <f t="shared" si="71"/>
        <v>0</v>
      </c>
      <c r="K332" s="68">
        <f t="shared" si="72"/>
        <v>0</v>
      </c>
      <c r="L332" s="68">
        <f t="shared" si="73"/>
        <v>0</v>
      </c>
      <c r="M332" s="68">
        <f t="shared" ca="1" si="74"/>
        <v>8.6798230735785267E-3</v>
      </c>
      <c r="N332" s="68">
        <f t="shared" ca="1" si="75"/>
        <v>0</v>
      </c>
      <c r="O332" s="84">
        <f t="shared" ca="1" si="76"/>
        <v>0</v>
      </c>
      <c r="P332" s="68">
        <f t="shared" ca="1" si="77"/>
        <v>0</v>
      </c>
      <c r="Q332" s="68">
        <f t="shared" ca="1" si="78"/>
        <v>0</v>
      </c>
      <c r="R332" s="28">
        <f t="shared" ca="1" si="79"/>
        <v>-8.6798230735785267E-3</v>
      </c>
    </row>
    <row r="333" spans="1:18" x14ac:dyDescent="0.2">
      <c r="A333" s="76"/>
      <c r="B333" s="76"/>
      <c r="C333" s="76"/>
      <c r="D333" s="77">
        <f t="shared" si="65"/>
        <v>0</v>
      </c>
      <c r="E333" s="77">
        <f t="shared" si="66"/>
        <v>0</v>
      </c>
      <c r="F333" s="68">
        <f t="shared" si="67"/>
        <v>0</v>
      </c>
      <c r="G333" s="68">
        <f t="shared" si="68"/>
        <v>0</v>
      </c>
      <c r="H333" s="68">
        <f t="shared" si="69"/>
        <v>0</v>
      </c>
      <c r="I333" s="68">
        <f t="shared" si="70"/>
        <v>0</v>
      </c>
      <c r="J333" s="68">
        <f t="shared" si="71"/>
        <v>0</v>
      </c>
      <c r="K333" s="68">
        <f t="shared" si="72"/>
        <v>0</v>
      </c>
      <c r="L333" s="68">
        <f t="shared" si="73"/>
        <v>0</v>
      </c>
      <c r="M333" s="68">
        <f t="shared" ca="1" si="74"/>
        <v>8.6798230735785267E-3</v>
      </c>
      <c r="N333" s="68">
        <f t="shared" ca="1" si="75"/>
        <v>0</v>
      </c>
      <c r="O333" s="84">
        <f t="shared" ca="1" si="76"/>
        <v>0</v>
      </c>
      <c r="P333" s="68">
        <f t="shared" ca="1" si="77"/>
        <v>0</v>
      </c>
      <c r="Q333" s="68">
        <f t="shared" ca="1" si="78"/>
        <v>0</v>
      </c>
      <c r="R333" s="28">
        <f t="shared" ca="1" si="79"/>
        <v>-8.6798230735785267E-3</v>
      </c>
    </row>
    <row r="334" spans="1:18" x14ac:dyDescent="0.2">
      <c r="A334" s="76"/>
      <c r="B334" s="76"/>
      <c r="C334" s="76"/>
      <c r="D334" s="77">
        <f t="shared" si="65"/>
        <v>0</v>
      </c>
      <c r="E334" s="77">
        <f t="shared" si="66"/>
        <v>0</v>
      </c>
      <c r="F334" s="68">
        <f t="shared" si="67"/>
        <v>0</v>
      </c>
      <c r="G334" s="68">
        <f t="shared" si="68"/>
        <v>0</v>
      </c>
      <c r="H334" s="68">
        <f t="shared" si="69"/>
        <v>0</v>
      </c>
      <c r="I334" s="68">
        <f t="shared" si="70"/>
        <v>0</v>
      </c>
      <c r="J334" s="68">
        <f t="shared" si="71"/>
        <v>0</v>
      </c>
      <c r="K334" s="68">
        <f t="shared" si="72"/>
        <v>0</v>
      </c>
      <c r="L334" s="68">
        <f t="shared" si="73"/>
        <v>0</v>
      </c>
      <c r="M334" s="68">
        <f t="shared" ca="1" si="74"/>
        <v>8.6798230735785267E-3</v>
      </c>
      <c r="N334" s="68">
        <f t="shared" ca="1" si="75"/>
        <v>0</v>
      </c>
      <c r="O334" s="84">
        <f t="shared" ca="1" si="76"/>
        <v>0</v>
      </c>
      <c r="P334" s="68">
        <f t="shared" ca="1" si="77"/>
        <v>0</v>
      </c>
      <c r="Q334" s="68">
        <f t="shared" ca="1" si="78"/>
        <v>0</v>
      </c>
      <c r="R334" s="28">
        <f t="shared" ca="1" si="79"/>
        <v>-8.6798230735785267E-3</v>
      </c>
    </row>
    <row r="335" spans="1:18" x14ac:dyDescent="0.2">
      <c r="A335" s="76"/>
      <c r="B335" s="76"/>
      <c r="C335" s="76"/>
      <c r="D335" s="77">
        <f t="shared" si="65"/>
        <v>0</v>
      </c>
      <c r="E335" s="77">
        <f t="shared" si="66"/>
        <v>0</v>
      </c>
      <c r="F335" s="68">
        <f t="shared" si="67"/>
        <v>0</v>
      </c>
      <c r="G335" s="68">
        <f t="shared" si="68"/>
        <v>0</v>
      </c>
      <c r="H335" s="68">
        <f t="shared" si="69"/>
        <v>0</v>
      </c>
      <c r="I335" s="68">
        <f t="shared" si="70"/>
        <v>0</v>
      </c>
      <c r="J335" s="68">
        <f t="shared" si="71"/>
        <v>0</v>
      </c>
      <c r="K335" s="68">
        <f t="shared" si="72"/>
        <v>0</v>
      </c>
      <c r="L335" s="68">
        <f t="shared" si="73"/>
        <v>0</v>
      </c>
      <c r="M335" s="68">
        <f t="shared" ca="1" si="74"/>
        <v>8.6798230735785267E-3</v>
      </c>
      <c r="N335" s="68">
        <f t="shared" ca="1" si="75"/>
        <v>0</v>
      </c>
      <c r="O335" s="84">
        <f t="shared" ca="1" si="76"/>
        <v>0</v>
      </c>
      <c r="P335" s="68">
        <f t="shared" ca="1" si="77"/>
        <v>0</v>
      </c>
      <c r="Q335" s="68">
        <f t="shared" ca="1" si="78"/>
        <v>0</v>
      </c>
      <c r="R335" s="28">
        <f t="shared" ca="1" si="79"/>
        <v>-8.6798230735785267E-3</v>
      </c>
    </row>
    <row r="336" spans="1:18" x14ac:dyDescent="0.2">
      <c r="A336" s="76"/>
      <c r="B336" s="76"/>
      <c r="C336" s="76"/>
      <c r="D336" s="77">
        <f t="shared" si="65"/>
        <v>0</v>
      </c>
      <c r="E336" s="77">
        <f t="shared" si="66"/>
        <v>0</v>
      </c>
      <c r="F336" s="68">
        <f t="shared" si="67"/>
        <v>0</v>
      </c>
      <c r="G336" s="68">
        <f t="shared" si="68"/>
        <v>0</v>
      </c>
      <c r="H336" s="68">
        <f t="shared" si="69"/>
        <v>0</v>
      </c>
      <c r="I336" s="68">
        <f t="shared" si="70"/>
        <v>0</v>
      </c>
      <c r="J336" s="68">
        <f t="shared" si="71"/>
        <v>0</v>
      </c>
      <c r="K336" s="68">
        <f t="shared" si="72"/>
        <v>0</v>
      </c>
      <c r="L336" s="68">
        <f t="shared" si="73"/>
        <v>0</v>
      </c>
      <c r="M336" s="68">
        <f t="shared" ca="1" si="74"/>
        <v>8.6798230735785267E-3</v>
      </c>
      <c r="N336" s="68">
        <f t="shared" ca="1" si="75"/>
        <v>0</v>
      </c>
      <c r="O336" s="84">
        <f t="shared" ca="1" si="76"/>
        <v>0</v>
      </c>
      <c r="P336" s="68">
        <f t="shared" ca="1" si="77"/>
        <v>0</v>
      </c>
      <c r="Q336" s="68">
        <f t="shared" ca="1" si="78"/>
        <v>0</v>
      </c>
      <c r="R336" s="28">
        <f t="shared" ca="1" si="79"/>
        <v>-8.6798230735785267E-3</v>
      </c>
    </row>
    <row r="337" spans="1:18" x14ac:dyDescent="0.2">
      <c r="A337" s="76"/>
      <c r="B337" s="76"/>
      <c r="C337" s="76"/>
      <c r="D337" s="77">
        <f t="shared" si="65"/>
        <v>0</v>
      </c>
      <c r="E337" s="77">
        <f t="shared" si="66"/>
        <v>0</v>
      </c>
      <c r="F337" s="68">
        <f t="shared" si="67"/>
        <v>0</v>
      </c>
      <c r="G337" s="68">
        <f t="shared" si="68"/>
        <v>0</v>
      </c>
      <c r="H337" s="68">
        <f t="shared" si="69"/>
        <v>0</v>
      </c>
      <c r="I337" s="68">
        <f t="shared" si="70"/>
        <v>0</v>
      </c>
      <c r="J337" s="68">
        <f t="shared" si="71"/>
        <v>0</v>
      </c>
      <c r="K337" s="68">
        <f t="shared" si="72"/>
        <v>0</v>
      </c>
      <c r="L337" s="68">
        <f t="shared" si="73"/>
        <v>0</v>
      </c>
      <c r="M337" s="68">
        <f t="shared" ca="1" si="74"/>
        <v>8.6798230735785267E-3</v>
      </c>
      <c r="N337" s="68">
        <f t="shared" ca="1" si="75"/>
        <v>0</v>
      </c>
      <c r="O337" s="84">
        <f t="shared" ca="1" si="76"/>
        <v>0</v>
      </c>
      <c r="P337" s="68">
        <f t="shared" ca="1" si="77"/>
        <v>0</v>
      </c>
      <c r="Q337" s="68">
        <f t="shared" ca="1" si="78"/>
        <v>0</v>
      </c>
      <c r="R337" s="28">
        <f t="shared" ca="1" si="79"/>
        <v>-8.6798230735785267E-3</v>
      </c>
    </row>
  </sheetData>
  <phoneticPr fontId="8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EEEB1F-FC05-4C5B-87FE-5C4B191AD519}">
  <sheetPr>
    <tabColor indexed="12"/>
  </sheetPr>
  <dimension ref="A1"/>
  <sheetViews>
    <sheetView workbookViewId="0">
      <selection activeCell="T45" sqref="T45"/>
    </sheetView>
  </sheetViews>
  <sheetFormatPr defaultRowHeight="12.75" x14ac:dyDescent="0.2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2"/>
  </sheetPr>
  <dimension ref="A1:AB337"/>
  <sheetViews>
    <sheetView workbookViewId="0">
      <selection activeCell="E9" sqref="E9:G9"/>
    </sheetView>
  </sheetViews>
  <sheetFormatPr defaultRowHeight="12.75" x14ac:dyDescent="0.2"/>
  <cols>
    <col min="1" max="1" width="9.140625" style="28"/>
    <col min="2" max="2" width="10.7109375" style="28" customWidth="1"/>
    <col min="3" max="4" width="9.140625" style="28"/>
    <col min="5" max="5" width="10.28515625" style="28" bestFit="1" customWidth="1"/>
    <col min="6" max="6" width="12.42578125" style="28" bestFit="1" customWidth="1"/>
    <col min="7" max="7" width="10.7109375" style="28" customWidth="1"/>
    <col min="8" max="13" width="9.140625" style="28"/>
    <col min="14" max="14" width="12.140625" style="28" customWidth="1"/>
    <col min="15" max="15" width="11" style="28" customWidth="1"/>
    <col min="16" max="16384" width="9.140625" style="28"/>
  </cols>
  <sheetData>
    <row r="1" spans="1:28" ht="18.75" thickBot="1" x14ac:dyDescent="0.25">
      <c r="A1" s="42" t="s">
        <v>91</v>
      </c>
      <c r="D1" s="43" t="s">
        <v>160</v>
      </c>
      <c r="M1" s="44" t="s">
        <v>92</v>
      </c>
      <c r="N1" s="28" t="s">
        <v>93</v>
      </c>
      <c r="O1" s="28">
        <f ca="1">H18*J18-I18*I18</f>
        <v>314791.57829353958</v>
      </c>
      <c r="P1" s="28" t="s">
        <v>197</v>
      </c>
      <c r="U1" s="74" t="s">
        <v>146</v>
      </c>
      <c r="V1" s="75" t="s">
        <v>149</v>
      </c>
      <c r="AA1" s="28">
        <v>1</v>
      </c>
      <c r="AB1" s="28" t="s">
        <v>94</v>
      </c>
    </row>
    <row r="2" spans="1:28" x14ac:dyDescent="0.2">
      <c r="M2" s="44" t="s">
        <v>95</v>
      </c>
      <c r="N2" s="28" t="s">
        <v>96</v>
      </c>
      <c r="O2" s="28">
        <f ca="1">+F18*J18-H18*I18</f>
        <v>214434.60923583992</v>
      </c>
      <c r="P2" s="28" t="s">
        <v>198</v>
      </c>
      <c r="U2" s="28">
        <v>-1</v>
      </c>
      <c r="V2" s="28">
        <f t="shared" ref="V2:V21" ca="1" si="0">+E$4+E$5*U2+E$6*U2^2</f>
        <v>3.9041275843445786E-2</v>
      </c>
      <c r="AA2" s="28">
        <v>2</v>
      </c>
      <c r="AB2" s="28" t="s">
        <v>48</v>
      </c>
    </row>
    <row r="3" spans="1:28" ht="13.5" thickBot="1" x14ac:dyDescent="0.25">
      <c r="A3" s="28" t="s">
        <v>97</v>
      </c>
      <c r="B3" s="28" t="s">
        <v>98</v>
      </c>
      <c r="E3" s="45" t="s">
        <v>99</v>
      </c>
      <c r="F3" s="45" t="s">
        <v>39</v>
      </c>
      <c r="G3" s="45" t="s">
        <v>100</v>
      </c>
      <c r="H3" s="45" t="s">
        <v>101</v>
      </c>
      <c r="M3" s="44" t="s">
        <v>102</v>
      </c>
      <c r="N3" s="28" t="s">
        <v>103</v>
      </c>
      <c r="O3" s="28">
        <f ca="1">+F18*I18-H18*H18</f>
        <v>35340.080981321633</v>
      </c>
      <c r="P3" s="28" t="s">
        <v>199</v>
      </c>
      <c r="U3" s="28">
        <v>-0.75</v>
      </c>
      <c r="V3" s="28">
        <f t="shared" ca="1" si="0"/>
        <v>2.8464180014844888E-2</v>
      </c>
      <c r="AA3" s="28">
        <v>3</v>
      </c>
      <c r="AB3" s="28" t="s">
        <v>104</v>
      </c>
    </row>
    <row r="4" spans="1:28" x14ac:dyDescent="0.2">
      <c r="A4" s="28" t="s">
        <v>105</v>
      </c>
      <c r="B4" s="28" t="s">
        <v>106</v>
      </c>
      <c r="D4" s="46" t="s">
        <v>107</v>
      </c>
      <c r="E4" s="47">
        <f ca="1">(G18*O1-K18*O2+L18*O3)/O7</f>
        <v>6.3913426536370173E-3</v>
      </c>
      <c r="F4" s="48">
        <f ca="1">+E7/O7*O18</f>
        <v>8.4950841919236356E-4</v>
      </c>
      <c r="G4" s="49">
        <f>+B18</f>
        <v>1</v>
      </c>
      <c r="H4" s="50">
        <f ca="1">ABS(F4/E4)</f>
        <v>0.13291548665583555</v>
      </c>
      <c r="M4" s="44" t="s">
        <v>108</v>
      </c>
      <c r="N4" s="28" t="s">
        <v>109</v>
      </c>
      <c r="O4" s="28">
        <f ca="1">+C18*J18-H18*H18</f>
        <v>685175.21680615097</v>
      </c>
      <c r="P4" s="28" t="s">
        <v>200</v>
      </c>
      <c r="U4" s="28">
        <v>-0.5</v>
      </c>
      <c r="V4" s="28">
        <f t="shared" ca="1" si="0"/>
        <v>1.9496825873676463E-2</v>
      </c>
      <c r="AA4" s="28">
        <v>4</v>
      </c>
      <c r="AB4" s="28" t="s">
        <v>110</v>
      </c>
    </row>
    <row r="5" spans="1:28" x14ac:dyDescent="0.2">
      <c r="A5" s="28" t="s">
        <v>111</v>
      </c>
      <c r="B5" s="51">
        <v>40323</v>
      </c>
      <c r="D5" s="52" t="s">
        <v>112</v>
      </c>
      <c r="E5" s="53">
        <f ca="1">+(-G18*O2+K18*O4-L18*O5)/O7</f>
        <v>-1.9771999690349013E-2</v>
      </c>
      <c r="F5" s="54">
        <f ca="1">P18*E7/O7</f>
        <v>1.3837998521016393E-3</v>
      </c>
      <c r="G5" s="55">
        <f>+B18/A18</f>
        <v>1E-4</v>
      </c>
      <c r="H5" s="50">
        <f ca="1">ABS(F5/E5)</f>
        <v>6.9987855238390032E-2</v>
      </c>
      <c r="M5" s="44" t="s">
        <v>113</v>
      </c>
      <c r="N5" s="28" t="s">
        <v>114</v>
      </c>
      <c r="O5" s="28">
        <f ca="1">+C18*I18-F18*H18</f>
        <v>179054.37923814415</v>
      </c>
      <c r="P5" s="28" t="s">
        <v>201</v>
      </c>
      <c r="U5" s="28">
        <v>-0.25</v>
      </c>
      <c r="V5" s="28">
        <f t="shared" ca="1" si="0"/>
        <v>1.2139213419940505E-2</v>
      </c>
      <c r="AA5" s="28">
        <v>5</v>
      </c>
      <c r="AB5" s="28" t="s">
        <v>115</v>
      </c>
    </row>
    <row r="6" spans="1:28" ht="13.5" thickBot="1" x14ac:dyDescent="0.25">
      <c r="D6" s="56" t="s">
        <v>116</v>
      </c>
      <c r="E6" s="57">
        <f ca="1">+(G18*O3-K18*O5+L18*O6)/O7</f>
        <v>1.2877933499459756E-2</v>
      </c>
      <c r="F6" s="58">
        <f ca="1">Q18*E7/O7</f>
        <v>3.7917203798325277E-4</v>
      </c>
      <c r="G6" s="59">
        <f>+B18/A18^2</f>
        <v>1E-8</v>
      </c>
      <c r="H6" s="50">
        <f ca="1">ABS(F6/E6)</f>
        <v>2.9443546823654545E-2</v>
      </c>
      <c r="M6" s="60" t="s">
        <v>117</v>
      </c>
      <c r="N6" s="61" t="s">
        <v>118</v>
      </c>
      <c r="O6" s="61">
        <f ca="1">+C18*H18-F18*F18</f>
        <v>49017.28821014284</v>
      </c>
      <c r="P6" s="28" t="s">
        <v>202</v>
      </c>
      <c r="U6" s="28">
        <v>0</v>
      </c>
      <c r="V6" s="28">
        <f t="shared" ca="1" si="0"/>
        <v>6.3913426536370173E-3</v>
      </c>
      <c r="AA6" s="28">
        <v>6</v>
      </c>
      <c r="AB6" s="28" t="s">
        <v>119</v>
      </c>
    </row>
    <row r="7" spans="1:28" x14ac:dyDescent="0.2">
      <c r="D7" s="43" t="s">
        <v>120</v>
      </c>
      <c r="E7" s="62">
        <f ca="1">SQRT(N18/(B15-3))</f>
        <v>6.3280634268573751E-3</v>
      </c>
      <c r="G7" s="63">
        <f>+B22</f>
        <v>2.5306899995484855E-2</v>
      </c>
      <c r="M7" s="44" t="s">
        <v>121</v>
      </c>
      <c r="N7" s="28" t="s">
        <v>122</v>
      </c>
      <c r="O7" s="28">
        <f ca="1">+C18*O1-F18*O2+H18*O3</f>
        <v>9175453.3831361458</v>
      </c>
      <c r="U7" s="28">
        <v>0.25</v>
      </c>
      <c r="V7" s="28">
        <f t="shared" ca="1" si="0"/>
        <v>2.2532135747659991E-3</v>
      </c>
      <c r="AA7" s="28">
        <v>7</v>
      </c>
      <c r="AB7" s="28" t="s">
        <v>123</v>
      </c>
    </row>
    <row r="8" spans="1:28" x14ac:dyDescent="0.2">
      <c r="A8" s="68">
        <v>21</v>
      </c>
      <c r="B8" s="28" t="s">
        <v>126</v>
      </c>
      <c r="C8" s="81">
        <v>21</v>
      </c>
      <c r="D8" s="43" t="s">
        <v>190</v>
      </c>
      <c r="F8" s="64">
        <f ca="1">CORREL(INDIRECT(E12):INDIRECT(E13),INDIRECT(M12):INDIRECT(M13))</f>
        <v>0.97030408575736227</v>
      </c>
      <c r="G8" s="62"/>
      <c r="K8" s="63"/>
      <c r="U8" s="28">
        <v>0.5</v>
      </c>
      <c r="V8" s="28">
        <f t="shared" ca="1" si="0"/>
        <v>-2.7517381667254998E-4</v>
      </c>
      <c r="AA8" s="28">
        <v>8</v>
      </c>
      <c r="AB8" s="28" t="s">
        <v>124</v>
      </c>
    </row>
    <row r="9" spans="1:28" x14ac:dyDescent="0.2">
      <c r="A9" s="68">
        <f>20+COUNT(A21:A1444)</f>
        <v>273</v>
      </c>
      <c r="B9" s="28" t="s">
        <v>128</v>
      </c>
      <c r="C9" s="81">
        <f>A9</f>
        <v>273</v>
      </c>
      <c r="E9" s="96">
        <f ca="1">E6*G6</f>
        <v>1.2877933499459756E-10</v>
      </c>
      <c r="F9" s="66">
        <f ca="1">H6</f>
        <v>2.9443546823654545E-2</v>
      </c>
      <c r="G9" s="67">
        <f ca="1">F8</f>
        <v>0.97030408575736227</v>
      </c>
      <c r="K9" s="63"/>
      <c r="U9" s="28">
        <v>0.75</v>
      </c>
      <c r="V9" s="28">
        <f t="shared" ca="1" si="0"/>
        <v>-1.1938195206786292E-3</v>
      </c>
      <c r="AA9" s="28">
        <v>9</v>
      </c>
      <c r="AB9" s="28" t="s">
        <v>57</v>
      </c>
    </row>
    <row r="10" spans="1:28" x14ac:dyDescent="0.2">
      <c r="A10" s="38" t="s">
        <v>8</v>
      </c>
      <c r="B10" s="36">
        <f>+Active!C8</f>
        <v>0.58272199999999996</v>
      </c>
      <c r="D10" s="28" t="s">
        <v>191</v>
      </c>
      <c r="E10" s="28">
        <f ca="1">2*E9*365.2422/B10</f>
        <v>1.6143426068678996E-7</v>
      </c>
      <c r="F10" s="28">
        <f ca="1">E10*F9</f>
        <v>4.7531972134735542E-9</v>
      </c>
      <c r="G10" s="28" t="s">
        <v>192</v>
      </c>
      <c r="U10" s="28">
        <v>1</v>
      </c>
      <c r="V10" s="28">
        <f t="shared" ca="1" si="0"/>
        <v>-5.0272353725223928E-4</v>
      </c>
      <c r="AA10" s="28">
        <v>10</v>
      </c>
      <c r="AB10" s="28" t="s">
        <v>125</v>
      </c>
    </row>
    <row r="11" spans="1:28" x14ac:dyDescent="0.2">
      <c r="U11" s="28">
        <v>1.25</v>
      </c>
      <c r="V11" s="28">
        <f t="shared" ca="1" si="0"/>
        <v>1.7981141336066188E-3</v>
      </c>
      <c r="AA11" s="28">
        <v>11</v>
      </c>
      <c r="AB11" s="28" t="s">
        <v>43</v>
      </c>
    </row>
    <row r="12" spans="1:28" x14ac:dyDescent="0.2">
      <c r="C12" s="9" t="str">
        <f t="shared" ref="C12:Q13" si="1">C$15&amp;$C8</f>
        <v>C21</v>
      </c>
      <c r="D12" s="9" t="str">
        <f t="shared" si="1"/>
        <v>D21</v>
      </c>
      <c r="E12" s="9" t="str">
        <f t="shared" si="1"/>
        <v>E21</v>
      </c>
      <c r="F12" s="9" t="str">
        <f t="shared" si="1"/>
        <v>F21</v>
      </c>
      <c r="G12" s="9" t="str">
        <f t="shared" ref="G12:Q12" si="2">G15&amp;$C8</f>
        <v>G21</v>
      </c>
      <c r="H12" s="9" t="str">
        <f t="shared" si="2"/>
        <v>H21</v>
      </c>
      <c r="I12" s="9" t="str">
        <f t="shared" si="2"/>
        <v>I21</v>
      </c>
      <c r="J12" s="9" t="str">
        <f t="shared" si="2"/>
        <v>J21</v>
      </c>
      <c r="K12" s="9" t="str">
        <f t="shared" si="2"/>
        <v>K21</v>
      </c>
      <c r="L12" s="9" t="str">
        <f t="shared" si="2"/>
        <v>L21</v>
      </c>
      <c r="M12" s="9" t="str">
        <f t="shared" si="2"/>
        <v>M21</v>
      </c>
      <c r="N12" s="9" t="str">
        <f t="shared" si="2"/>
        <v>N21</v>
      </c>
      <c r="O12" s="9" t="str">
        <f t="shared" si="2"/>
        <v>O21</v>
      </c>
      <c r="P12" s="9" t="str">
        <f t="shared" si="2"/>
        <v>P21</v>
      </c>
      <c r="Q12" s="9" t="str">
        <f t="shared" si="2"/>
        <v>Q21</v>
      </c>
      <c r="U12" s="28">
        <v>1.5</v>
      </c>
      <c r="V12" s="28">
        <f t="shared" ca="1" si="0"/>
        <v>5.7086934918979503E-3</v>
      </c>
      <c r="AA12" s="28">
        <v>12</v>
      </c>
      <c r="AB12" s="28" t="s">
        <v>127</v>
      </c>
    </row>
    <row r="13" spans="1:28" x14ac:dyDescent="0.2">
      <c r="C13" s="9" t="str">
        <f t="shared" si="1"/>
        <v>C273</v>
      </c>
      <c r="D13" s="9" t="str">
        <f t="shared" si="1"/>
        <v>D273</v>
      </c>
      <c r="E13" s="9" t="str">
        <f t="shared" si="1"/>
        <v>E273</v>
      </c>
      <c r="F13" s="9" t="str">
        <f t="shared" si="1"/>
        <v>F273</v>
      </c>
      <c r="G13" s="9" t="str">
        <f t="shared" si="1"/>
        <v>G273</v>
      </c>
      <c r="H13" s="9" t="str">
        <f t="shared" si="1"/>
        <v>H273</v>
      </c>
      <c r="I13" s="9" t="str">
        <f t="shared" si="1"/>
        <v>I273</v>
      </c>
      <c r="J13" s="9" t="str">
        <f t="shared" si="1"/>
        <v>J273</v>
      </c>
      <c r="K13" s="9" t="str">
        <f t="shared" si="1"/>
        <v>K273</v>
      </c>
      <c r="L13" s="9" t="str">
        <f t="shared" si="1"/>
        <v>L273</v>
      </c>
      <c r="M13" s="9" t="str">
        <f t="shared" si="1"/>
        <v>M273</v>
      </c>
      <c r="N13" s="9" t="str">
        <f t="shared" si="1"/>
        <v>N273</v>
      </c>
      <c r="O13" s="9" t="str">
        <f t="shared" si="1"/>
        <v>O273</v>
      </c>
      <c r="P13" s="9" t="str">
        <f t="shared" si="1"/>
        <v>P273</v>
      </c>
      <c r="Q13" s="9" t="str">
        <f t="shared" si="1"/>
        <v>Q273</v>
      </c>
      <c r="U13" s="28">
        <v>1.75</v>
      </c>
      <c r="V13" s="28">
        <f t="shared" ca="1" si="0"/>
        <v>1.1229014537621745E-2</v>
      </c>
      <c r="AA13" s="28">
        <v>13</v>
      </c>
      <c r="AB13" s="28" t="s">
        <v>129</v>
      </c>
    </row>
    <row r="14" spans="1:28" x14ac:dyDescent="0.2">
      <c r="U14" s="28">
        <v>2</v>
      </c>
      <c r="V14" s="28">
        <f t="shared" ca="1" si="0"/>
        <v>1.8359077270778013E-2</v>
      </c>
      <c r="AA14" s="28">
        <v>14</v>
      </c>
      <c r="AB14" s="28" t="s">
        <v>130</v>
      </c>
    </row>
    <row r="15" spans="1:28" x14ac:dyDescent="0.2">
      <c r="A15" s="43" t="s">
        <v>134</v>
      </c>
      <c r="B15" s="43">
        <f>C9-C8+1</f>
        <v>253</v>
      </c>
      <c r="C15" s="9" t="str">
        <f t="shared" ref="C15:Q15" si="3">VLOOKUP(C16,$AA1:$AB26,2,FALSE)</f>
        <v>C</v>
      </c>
      <c r="D15" s="9" t="str">
        <f t="shared" si="3"/>
        <v>D</v>
      </c>
      <c r="E15" s="9" t="str">
        <f t="shared" si="3"/>
        <v>E</v>
      </c>
      <c r="F15" s="9" t="str">
        <f t="shared" si="3"/>
        <v>F</v>
      </c>
      <c r="G15" s="9" t="str">
        <f t="shared" si="3"/>
        <v>G</v>
      </c>
      <c r="H15" s="9" t="str">
        <f t="shared" si="3"/>
        <v>H</v>
      </c>
      <c r="I15" s="9" t="str">
        <f t="shared" si="3"/>
        <v>I</v>
      </c>
      <c r="J15" s="9" t="str">
        <f t="shared" si="3"/>
        <v>J</v>
      </c>
      <c r="K15" s="9" t="str">
        <f t="shared" si="3"/>
        <v>K</v>
      </c>
      <c r="L15" s="9" t="str">
        <f t="shared" si="3"/>
        <v>L</v>
      </c>
      <c r="M15" s="9" t="str">
        <f t="shared" si="3"/>
        <v>M</v>
      </c>
      <c r="N15" s="9" t="str">
        <f t="shared" si="3"/>
        <v>N</v>
      </c>
      <c r="O15" s="9" t="str">
        <f t="shared" si="3"/>
        <v>O</v>
      </c>
      <c r="P15" s="9" t="str">
        <f t="shared" si="3"/>
        <v>P</v>
      </c>
      <c r="Q15" s="9" t="str">
        <f t="shared" si="3"/>
        <v>Q</v>
      </c>
      <c r="U15" s="28">
        <v>2.25</v>
      </c>
      <c r="V15" s="28">
        <f t="shared" ca="1" si="0"/>
        <v>2.7098881691366761E-2</v>
      </c>
      <c r="AA15" s="28">
        <v>15</v>
      </c>
      <c r="AB15" s="28" t="s">
        <v>131</v>
      </c>
    </row>
    <row r="16" spans="1:28" x14ac:dyDescent="0.2">
      <c r="A16" s="9"/>
      <c r="C16" s="9">
        <f>COLUMN()</f>
        <v>3</v>
      </c>
      <c r="D16" s="9">
        <f>COLUMN()</f>
        <v>4</v>
      </c>
      <c r="E16" s="9">
        <f>COLUMN()</f>
        <v>5</v>
      </c>
      <c r="F16" s="9">
        <f>COLUMN()</f>
        <v>6</v>
      </c>
      <c r="G16" s="9">
        <f>COLUMN()</f>
        <v>7</v>
      </c>
      <c r="H16" s="9">
        <f>COLUMN()</f>
        <v>8</v>
      </c>
      <c r="I16" s="9">
        <f>COLUMN()</f>
        <v>9</v>
      </c>
      <c r="J16" s="9">
        <f>COLUMN()</f>
        <v>10</v>
      </c>
      <c r="K16" s="9">
        <f>COLUMN()</f>
        <v>11</v>
      </c>
      <c r="L16" s="9">
        <f>COLUMN()</f>
        <v>12</v>
      </c>
      <c r="M16" s="9">
        <f>COLUMN()</f>
        <v>13</v>
      </c>
      <c r="N16" s="9">
        <f>COLUMN()</f>
        <v>14</v>
      </c>
      <c r="O16" s="9">
        <f>COLUMN()</f>
        <v>15</v>
      </c>
      <c r="P16" s="9">
        <f>COLUMN()</f>
        <v>16</v>
      </c>
      <c r="Q16" s="9">
        <f>COLUMN()</f>
        <v>17</v>
      </c>
      <c r="U16" s="28">
        <v>2.5</v>
      </c>
      <c r="V16" s="28">
        <f t="shared" ca="1" si="0"/>
        <v>3.7448427799387951E-2</v>
      </c>
      <c r="AA16" s="28">
        <v>16</v>
      </c>
      <c r="AB16" s="28" t="s">
        <v>132</v>
      </c>
    </row>
    <row r="17" spans="1:28" x14ac:dyDescent="0.2">
      <c r="A17" s="43" t="s">
        <v>133</v>
      </c>
      <c r="U17" s="28">
        <v>2.75</v>
      </c>
      <c r="V17" s="28">
        <f t="shared" ca="1" si="0"/>
        <v>4.9407715594841639E-2</v>
      </c>
      <c r="AA17" s="28">
        <v>17</v>
      </c>
      <c r="AB17" s="28" t="s">
        <v>135</v>
      </c>
    </row>
    <row r="18" spans="1:28" x14ac:dyDescent="0.2">
      <c r="A18" s="70">
        <v>10000</v>
      </c>
      <c r="B18" s="70">
        <v>1</v>
      </c>
      <c r="C18" s="28">
        <f ca="1">SUM(INDIRECT(C12):INDIRECT(C13))</f>
        <v>166.2000000000001</v>
      </c>
      <c r="D18" s="82">
        <f ca="1">SUM(INDIRECT(D12):INDIRECT(D13))</f>
        <v>564.48744999999951</v>
      </c>
      <c r="E18" s="82">
        <f ca="1">SUM(INDIRECT(E12):INDIRECT(E13))</f>
        <v>12.955990149392164</v>
      </c>
      <c r="F18" s="43">
        <f ca="1">SUM(INDIRECT(F12):INDIRECT(F13))</f>
        <v>455.9128149999998</v>
      </c>
      <c r="G18" s="43">
        <f ca="1">SUM(INDIRECT(G12):INDIRECT(G13))</f>
        <v>11.951684594608377</v>
      </c>
      <c r="H18" s="43">
        <f ca="1">SUM(INDIRECT(H12):INDIRECT(H13))</f>
        <v>1545.5702953752509</v>
      </c>
      <c r="I18" s="43">
        <f ca="1">SUM(INDIRECT(I12):INDIRECT(I13))</f>
        <v>5317.0859409329451</v>
      </c>
      <c r="J18" s="43">
        <f ca="1">SUM(INDIRECT(J12):INDIRECT(J13))</f>
        <v>18495.564108017385</v>
      </c>
      <c r="K18" s="43">
        <f ca="1">SUM(INDIRECT(K12):INDIRECT(K13))</f>
        <v>40.827958777515661</v>
      </c>
      <c r="L18" s="43">
        <f ca="1">SUM(INDIRECT(L12):INDIRECT(L13))</f>
        <v>142.93349239335521</v>
      </c>
      <c r="N18" s="28">
        <f ca="1">SUM(INDIRECT(N12):INDIRECT(N13))</f>
        <v>1.0011096683582478E-2</v>
      </c>
      <c r="O18" s="28">
        <f ca="1">SQRT(SUM(INDIRECT(O12):INDIRECT(O13)))</f>
        <v>1231755.178969841</v>
      </c>
      <c r="P18" s="28">
        <f ca="1">SQRT(SUM(INDIRECT(P12):INDIRECT(P13)))</f>
        <v>2006457.6123970407</v>
      </c>
      <c r="Q18" s="28">
        <f ca="1">SQRT(SUM(INDIRECT(Q12):INDIRECT(Q13)))</f>
        <v>549785.15922237409</v>
      </c>
      <c r="U18" s="28">
        <v>3</v>
      </c>
      <c r="V18" s="28">
        <f t="shared" ca="1" si="0"/>
        <v>6.2976745077727783E-2</v>
      </c>
      <c r="AA18" s="28">
        <v>18</v>
      </c>
      <c r="AB18" s="28" t="s">
        <v>137</v>
      </c>
    </row>
    <row r="19" spans="1:28" x14ac:dyDescent="0.2">
      <c r="A19" s="71" t="s">
        <v>138</v>
      </c>
      <c r="F19" s="72" t="s">
        <v>139</v>
      </c>
      <c r="G19" s="72" t="s">
        <v>12</v>
      </c>
      <c r="H19" s="72" t="s">
        <v>140</v>
      </c>
      <c r="I19" s="72" t="s">
        <v>141</v>
      </c>
      <c r="J19" s="72" t="s">
        <v>142</v>
      </c>
      <c r="K19" s="72" t="s">
        <v>143</v>
      </c>
      <c r="L19" s="72" t="s">
        <v>144</v>
      </c>
      <c r="M19" s="73"/>
      <c r="N19" s="73"/>
      <c r="O19" s="73"/>
      <c r="P19" s="73"/>
      <c r="Q19" s="73"/>
      <c r="U19" s="28">
        <v>3.25</v>
      </c>
      <c r="V19" s="28">
        <f t="shared" ca="1" si="0"/>
        <v>7.8155516248046383E-2</v>
      </c>
      <c r="AA19" s="28">
        <v>19</v>
      </c>
      <c r="AB19" s="28" t="s">
        <v>145</v>
      </c>
    </row>
    <row r="20" spans="1:28" ht="15" thickBot="1" x14ac:dyDescent="0.25">
      <c r="A20" s="74" t="s">
        <v>146</v>
      </c>
      <c r="B20" s="74" t="s">
        <v>147</v>
      </c>
      <c r="C20" s="74" t="s">
        <v>193</v>
      </c>
      <c r="D20" s="74" t="s">
        <v>146</v>
      </c>
      <c r="E20" s="74" t="s">
        <v>147</v>
      </c>
      <c r="F20" s="74" t="s">
        <v>194</v>
      </c>
      <c r="G20" s="74" t="s">
        <v>195</v>
      </c>
      <c r="H20" s="74" t="s">
        <v>203</v>
      </c>
      <c r="I20" s="74" t="s">
        <v>204</v>
      </c>
      <c r="J20" s="74" t="s">
        <v>205</v>
      </c>
      <c r="K20" s="74" t="s">
        <v>196</v>
      </c>
      <c r="L20" s="74" t="s">
        <v>206</v>
      </c>
      <c r="M20" s="75" t="s">
        <v>149</v>
      </c>
      <c r="N20" s="74" t="s">
        <v>165</v>
      </c>
      <c r="O20" s="74" t="s">
        <v>150</v>
      </c>
      <c r="P20" s="74" t="s">
        <v>151</v>
      </c>
      <c r="Q20" s="74" t="s">
        <v>152</v>
      </c>
      <c r="R20" s="45" t="s">
        <v>153</v>
      </c>
      <c r="U20" s="28">
        <v>3.5</v>
      </c>
      <c r="V20" s="28">
        <f t="shared" ca="1" si="0"/>
        <v>9.4944029105797467E-2</v>
      </c>
      <c r="AA20" s="28">
        <v>20</v>
      </c>
      <c r="AB20" s="28" t="s">
        <v>154</v>
      </c>
    </row>
    <row r="21" spans="1:28" x14ac:dyDescent="0.2">
      <c r="A21" s="76">
        <v>-9228</v>
      </c>
      <c r="B21" s="76">
        <v>3.4619599999132333E-2</v>
      </c>
      <c r="C21" s="83">
        <v>0.5</v>
      </c>
      <c r="D21" s="77">
        <f>A21/A$18</f>
        <v>-0.92279999999999995</v>
      </c>
      <c r="E21" s="77">
        <f>B21/B$18</f>
        <v>3.4619599999132333E-2</v>
      </c>
      <c r="F21" s="68">
        <f>$C21*D21</f>
        <v>-0.46139999999999998</v>
      </c>
      <c r="G21" s="68">
        <f>$C21*E21</f>
        <v>1.7309799999566167E-2</v>
      </c>
      <c r="H21" s="68">
        <f>C21*D21*D21</f>
        <v>0.42577991999999998</v>
      </c>
      <c r="I21" s="68">
        <f>C21*D21*D21*D21</f>
        <v>-0.39290971017599996</v>
      </c>
      <c r="J21" s="68">
        <f>C21*D21*D21*D21*D21</f>
        <v>0.36257708055041277</v>
      </c>
      <c r="K21" s="68">
        <f>C21*E21*D21</f>
        <v>-1.5973483439599659E-2</v>
      </c>
      <c r="L21" s="68">
        <f>C21*E21*D21*D21</f>
        <v>1.4740330518062564E-2</v>
      </c>
      <c r="M21" s="68">
        <f t="shared" ref="M21:M84" ca="1" si="4">+E$4+E$5*D21+E$6*D21^2</f>
        <v>3.5603274958221673E-2</v>
      </c>
      <c r="N21" s="68">
        <f ca="1">C21*(M21-E21)^2</f>
        <v>4.8380821256970691E-7</v>
      </c>
      <c r="O21" s="84">
        <f ca="1">(C21*O$1-O$2*F21+O$3*H21)^2</f>
        <v>73648740668.315536</v>
      </c>
      <c r="P21" s="68">
        <f ca="1">(-C21*O$2+O$4*F21-O$5*H21)^2</f>
        <v>249595073018.72781</v>
      </c>
      <c r="Q21" s="68">
        <f ca="1">+(C21*O$3-F21*O$5+H21*O$6)^2</f>
        <v>14678850998.206631</v>
      </c>
      <c r="R21" s="28">
        <f t="shared" ref="R21:R84" ca="1" si="5">+E21-M21</f>
        <v>-9.8367495908933955E-4</v>
      </c>
      <c r="U21" s="28">
        <v>3.75</v>
      </c>
      <c r="V21" s="28">
        <f t="shared" ca="1" si="0"/>
        <v>0.11334228365098105</v>
      </c>
      <c r="AA21" s="28">
        <v>21</v>
      </c>
      <c r="AB21" s="28" t="s">
        <v>155</v>
      </c>
    </row>
    <row r="22" spans="1:28" x14ac:dyDescent="0.2">
      <c r="A22" s="76">
        <v>-8667</v>
      </c>
      <c r="B22" s="76">
        <v>2.5306899995484855E-2</v>
      </c>
      <c r="C22" s="76">
        <v>0.5</v>
      </c>
      <c r="D22" s="77">
        <f t="shared" ref="D22:E85" si="6">A22/A$18</f>
        <v>-0.86670000000000003</v>
      </c>
      <c r="E22" s="77">
        <f t="shared" si="6"/>
        <v>2.5306899995484855E-2</v>
      </c>
      <c r="F22" s="68">
        <f t="shared" ref="F22:G85" si="7">$C22*D22</f>
        <v>-0.43335000000000001</v>
      </c>
      <c r="G22" s="68">
        <f t="shared" si="7"/>
        <v>1.2653449997742428E-2</v>
      </c>
      <c r="H22" s="68">
        <f t="shared" ref="H22:H85" si="8">C22*D22*D22</f>
        <v>0.37558444500000004</v>
      </c>
      <c r="I22" s="68">
        <f t="shared" ref="I22:I85" si="9">C22*D22*D22*D22</f>
        <v>-0.32551903848150004</v>
      </c>
      <c r="J22" s="68">
        <f t="shared" ref="J22:J85" si="10">C22*D22*D22*D22*D22</f>
        <v>0.28212735065191608</v>
      </c>
      <c r="K22" s="68">
        <f t="shared" ref="K22:K85" si="11">C22*E22*D22</f>
        <v>-1.0966745113043363E-2</v>
      </c>
      <c r="L22" s="68">
        <f t="shared" ref="L22:L85" si="12">C22*E22*D22*D22</f>
        <v>9.5048779894746829E-3</v>
      </c>
      <c r="M22" s="68">
        <f t="shared" ca="1" si="4"/>
        <v>3.320123779754551E-2</v>
      </c>
      <c r="N22" s="68">
        <f t="shared" ref="N22:N85" ca="1" si="13">C22*(M22-E22)^2</f>
        <v>3.1160284666521929E-5</v>
      </c>
      <c r="O22" s="84">
        <f t="shared" ref="O22:O85" ca="1" si="14">(C22*O$1-O$2*F22+O$3*H22)^2</f>
        <v>69481908473.76889</v>
      </c>
      <c r="P22" s="68">
        <f t="shared" ref="P22:P85" ca="1" si="15">(-C22*O$2+O$4*F22-O$5*H22)^2</f>
        <v>222206669615.46722</v>
      </c>
      <c r="Q22" s="68">
        <f t="shared" ref="Q22:Q85" ca="1" si="16">+(C22*O$3-F22*O$5+H22*O$6)^2</f>
        <v>12921638848.695253</v>
      </c>
      <c r="R22" s="28">
        <f t="shared" ca="1" si="5"/>
        <v>-7.8943378020606553E-3</v>
      </c>
      <c r="AA22" s="28">
        <v>22</v>
      </c>
      <c r="AB22" s="28" t="s">
        <v>156</v>
      </c>
    </row>
    <row r="23" spans="1:28" x14ac:dyDescent="0.2">
      <c r="A23" s="76">
        <v>-8666.5</v>
      </c>
      <c r="B23" s="76">
        <v>3.7946549993648659E-2</v>
      </c>
      <c r="C23" s="76">
        <v>0.5</v>
      </c>
      <c r="D23" s="77">
        <f t="shared" si="6"/>
        <v>-0.86665000000000003</v>
      </c>
      <c r="E23" s="77">
        <f t="shared" si="6"/>
        <v>3.7946549993648659E-2</v>
      </c>
      <c r="F23" s="68">
        <f t="shared" si="7"/>
        <v>-0.43332500000000002</v>
      </c>
      <c r="G23" s="68">
        <f t="shared" si="7"/>
        <v>1.897327499682433E-2</v>
      </c>
      <c r="H23" s="68">
        <f t="shared" si="8"/>
        <v>0.37554111125</v>
      </c>
      <c r="I23" s="68">
        <f t="shared" si="9"/>
        <v>-0.32546270406481254</v>
      </c>
      <c r="J23" s="68">
        <f t="shared" si="10"/>
        <v>0.28206225247776978</v>
      </c>
      <c r="K23" s="68">
        <f t="shared" si="11"/>
        <v>-1.6443188775997805E-2</v>
      </c>
      <c r="L23" s="68">
        <f t="shared" si="12"/>
        <v>1.4250489552718498E-2</v>
      </c>
      <c r="M23" s="68">
        <f t="shared" ca="1" si="4"/>
        <v>3.3199133099259426E-2</v>
      </c>
      <c r="N23" s="68">
        <f t="shared" ca="1" si="13"/>
        <v>1.1268983584566158E-5</v>
      </c>
      <c r="O23" s="84">
        <f t="shared" ca="1" si="14"/>
        <v>69478274989.218018</v>
      </c>
      <c r="P23" s="68">
        <f t="shared" ca="1" si="15"/>
        <v>222183205973.8313</v>
      </c>
      <c r="Q23" s="68">
        <f t="shared" ca="1" si="16"/>
        <v>12920138298.432869</v>
      </c>
      <c r="R23" s="28">
        <f t="shared" ca="1" si="5"/>
        <v>4.7474168943892336E-3</v>
      </c>
      <c r="AA23" s="28">
        <v>23</v>
      </c>
      <c r="AB23" s="28" t="s">
        <v>157</v>
      </c>
    </row>
    <row r="24" spans="1:28" x14ac:dyDescent="0.2">
      <c r="A24" s="76">
        <v>-5607</v>
      </c>
      <c r="B24" s="76">
        <v>3.1964899997547036E-2</v>
      </c>
      <c r="C24" s="76">
        <v>0.1</v>
      </c>
      <c r="D24" s="77">
        <f t="shared" si="6"/>
        <v>-0.56069999999999998</v>
      </c>
      <c r="E24" s="77">
        <f t="shared" si="6"/>
        <v>3.1964899997547036E-2</v>
      </c>
      <c r="F24" s="68">
        <f t="shared" si="7"/>
        <v>-5.6070000000000002E-2</v>
      </c>
      <c r="G24" s="68">
        <f t="shared" si="7"/>
        <v>3.1964899997547038E-3</v>
      </c>
      <c r="H24" s="68">
        <f t="shared" si="8"/>
        <v>3.1438449E-2</v>
      </c>
      <c r="I24" s="68">
        <f t="shared" si="9"/>
        <v>-1.7627538354300001E-2</v>
      </c>
      <c r="J24" s="68">
        <f t="shared" si="10"/>
        <v>9.8837607552560106E-3</v>
      </c>
      <c r="K24" s="68">
        <f t="shared" si="11"/>
        <v>-1.7922719428624624E-3</v>
      </c>
      <c r="L24" s="68">
        <f t="shared" si="12"/>
        <v>1.0049268783629826E-3</v>
      </c>
      <c r="M24" s="68">
        <f t="shared" ca="1" si="4"/>
        <v>2.1526125435497277E-2</v>
      </c>
      <c r="N24" s="68">
        <f t="shared" ca="1" si="13"/>
        <v>1.0896801435729714E-5</v>
      </c>
      <c r="O24" s="84">
        <f t="shared" ca="1" si="14"/>
        <v>1990368281.7211685</v>
      </c>
      <c r="P24" s="68">
        <f t="shared" ca="1" si="15"/>
        <v>4288996067.9116912</v>
      </c>
      <c r="Q24" s="68">
        <f t="shared" ca="1" si="16"/>
        <v>228451576.24555367</v>
      </c>
      <c r="R24" s="28">
        <f t="shared" ca="1" si="5"/>
        <v>1.0438774562049759E-2</v>
      </c>
      <c r="AA24" s="28">
        <v>24</v>
      </c>
      <c r="AB24" s="28" t="s">
        <v>146</v>
      </c>
    </row>
    <row r="25" spans="1:28" x14ac:dyDescent="0.2">
      <c r="A25" s="76">
        <v>-5606.5</v>
      </c>
      <c r="B25" s="76">
        <v>3.0604549996496644E-2</v>
      </c>
      <c r="C25" s="76">
        <v>0.5</v>
      </c>
      <c r="D25" s="77">
        <f t="shared" si="6"/>
        <v>-0.56064999999999998</v>
      </c>
      <c r="E25" s="77">
        <f t="shared" si="6"/>
        <v>3.0604549996496644E-2</v>
      </c>
      <c r="F25" s="68">
        <f t="shared" si="7"/>
        <v>-0.28032499999999999</v>
      </c>
      <c r="G25" s="68">
        <f t="shared" si="7"/>
        <v>1.5302274998248322E-2</v>
      </c>
      <c r="H25" s="68">
        <f t="shared" si="8"/>
        <v>0.15716421124999999</v>
      </c>
      <c r="I25" s="68">
        <f t="shared" si="9"/>
        <v>-8.8114115037312493E-2</v>
      </c>
      <c r="J25" s="68">
        <f t="shared" si="10"/>
        <v>4.9401178595669247E-2</v>
      </c>
      <c r="K25" s="68">
        <f t="shared" si="11"/>
        <v>-8.579220477767921E-3</v>
      </c>
      <c r="L25" s="68">
        <f t="shared" si="12"/>
        <v>4.8099399608605847E-3</v>
      </c>
      <c r="M25" s="68">
        <f t="shared" ca="1" si="4"/>
        <v>2.1524414801976283E-2</v>
      </c>
      <c r="N25" s="68">
        <f t="shared" ca="1" si="13"/>
        <v>4.1224427575383659E-5</v>
      </c>
      <c r="O25" s="84">
        <f t="shared" ca="1" si="14"/>
        <v>49756373418.351784</v>
      </c>
      <c r="P25" s="68">
        <f t="shared" ca="1" si="15"/>
        <v>107210396748.90897</v>
      </c>
      <c r="Q25" s="68">
        <f t="shared" ca="1" si="16"/>
        <v>5710405160.1564045</v>
      </c>
      <c r="R25" s="28">
        <f t="shared" ca="1" si="5"/>
        <v>9.0801351945203612E-3</v>
      </c>
      <c r="AA25" s="28">
        <v>25</v>
      </c>
      <c r="AB25" s="28" t="s">
        <v>147</v>
      </c>
    </row>
    <row r="26" spans="1:28" x14ac:dyDescent="0.2">
      <c r="A26" s="76">
        <v>-2497</v>
      </c>
      <c r="B26" s="76">
        <v>1.5878999984124675E-3</v>
      </c>
      <c r="C26" s="76">
        <v>0.5</v>
      </c>
      <c r="D26" s="77">
        <f t="shared" si="6"/>
        <v>-0.24970000000000001</v>
      </c>
      <c r="E26" s="77">
        <f t="shared" si="6"/>
        <v>1.5878999984124675E-3</v>
      </c>
      <c r="F26" s="68">
        <f t="shared" si="7"/>
        <v>-0.12485</v>
      </c>
      <c r="G26" s="68">
        <f t="shared" si="7"/>
        <v>7.9394999920623377E-4</v>
      </c>
      <c r="H26" s="68">
        <f t="shared" si="8"/>
        <v>3.1175045000000002E-2</v>
      </c>
      <c r="I26" s="68">
        <f t="shared" si="9"/>
        <v>-7.7844087365000003E-3</v>
      </c>
      <c r="J26" s="68">
        <f t="shared" si="10"/>
        <v>1.9437668615040502E-3</v>
      </c>
      <c r="K26" s="68">
        <f t="shared" si="11"/>
        <v>-1.9824931480179659E-4</v>
      </c>
      <c r="L26" s="68">
        <f t="shared" si="12"/>
        <v>4.9502853906008607E-5</v>
      </c>
      <c r="M26" s="68">
        <f t="shared" ca="1" si="4"/>
        <v>1.2131351289022497E-2</v>
      </c>
      <c r="N26" s="68">
        <f t="shared" ca="1" si="13"/>
        <v>5.5582182558733149E-5</v>
      </c>
      <c r="O26" s="84">
        <f t="shared" ca="1" si="14"/>
        <v>34324853854.776062</v>
      </c>
      <c r="P26" s="68">
        <f t="shared" ca="1" si="15"/>
        <v>39340127635.404396</v>
      </c>
      <c r="Q26" s="68">
        <f t="shared" ca="1" si="16"/>
        <v>1726659779.2296505</v>
      </c>
      <c r="R26" s="28">
        <f t="shared" ca="1" si="5"/>
        <v>-1.054345129061003E-2</v>
      </c>
      <c r="AA26" s="28">
        <v>26</v>
      </c>
      <c r="AB26" s="28" t="s">
        <v>158</v>
      </c>
    </row>
    <row r="27" spans="1:28" x14ac:dyDescent="0.2">
      <c r="A27" s="76">
        <v>-2391</v>
      </c>
      <c r="B27" s="76">
        <v>1.9193699998140801E-2</v>
      </c>
      <c r="C27" s="76">
        <v>0.5</v>
      </c>
      <c r="D27" s="77">
        <f t="shared" si="6"/>
        <v>-0.23910000000000001</v>
      </c>
      <c r="E27" s="77">
        <f t="shared" si="6"/>
        <v>1.9193699998140801E-2</v>
      </c>
      <c r="F27" s="68">
        <f t="shared" si="7"/>
        <v>-0.11955</v>
      </c>
      <c r="G27" s="68">
        <f t="shared" si="7"/>
        <v>9.5968499990704004E-3</v>
      </c>
      <c r="H27" s="68">
        <f t="shared" si="8"/>
        <v>2.8584405E-2</v>
      </c>
      <c r="I27" s="68">
        <f t="shared" si="9"/>
        <v>-6.8345312355000002E-3</v>
      </c>
      <c r="J27" s="68">
        <f t="shared" si="10"/>
        <v>1.6341364184080502E-3</v>
      </c>
      <c r="K27" s="68">
        <f t="shared" si="11"/>
        <v>-2.2946068347777329E-3</v>
      </c>
      <c r="L27" s="68">
        <f t="shared" si="12"/>
        <v>5.4864049419535595E-4</v>
      </c>
      <c r="M27" s="68">
        <f t="shared" ca="1" si="4"/>
        <v>1.1855043913022716E-2</v>
      </c>
      <c r="N27" s="68">
        <f t="shared" ca="1" si="13"/>
        <v>2.6927936567820349E-5</v>
      </c>
      <c r="O27" s="84">
        <f t="shared" ca="1" si="14"/>
        <v>33871318579.95752</v>
      </c>
      <c r="P27" s="68">
        <f t="shared" ca="1" si="15"/>
        <v>37732349481.6502</v>
      </c>
      <c r="Q27" s="68">
        <f t="shared" ca="1" si="16"/>
        <v>1638397368.7129154</v>
      </c>
      <c r="R27" s="28">
        <f t="shared" ca="1" si="5"/>
        <v>7.3386560851180851E-3</v>
      </c>
    </row>
    <row r="28" spans="1:28" x14ac:dyDescent="0.2">
      <c r="A28" s="76">
        <v>-2379</v>
      </c>
      <c r="B28" s="76">
        <v>1.3545299996621907E-2</v>
      </c>
      <c r="C28" s="76">
        <v>0.5</v>
      </c>
      <c r="D28" s="77">
        <f t="shared" si="6"/>
        <v>-0.2379</v>
      </c>
      <c r="E28" s="77">
        <f t="shared" si="6"/>
        <v>1.3545299996621907E-2</v>
      </c>
      <c r="F28" s="68">
        <f t="shared" si="7"/>
        <v>-0.11895</v>
      </c>
      <c r="G28" s="68">
        <f t="shared" si="7"/>
        <v>6.7726499983109534E-3</v>
      </c>
      <c r="H28" s="68">
        <f t="shared" si="8"/>
        <v>2.8298205E-2</v>
      </c>
      <c r="I28" s="68">
        <f t="shared" si="9"/>
        <v>-6.7321429695000002E-3</v>
      </c>
      <c r="J28" s="68">
        <f t="shared" si="10"/>
        <v>1.6015768124440501E-3</v>
      </c>
      <c r="K28" s="68">
        <f t="shared" si="11"/>
        <v>-1.6112134345981758E-3</v>
      </c>
      <c r="L28" s="68">
        <f t="shared" si="12"/>
        <v>3.8330767609090602E-4</v>
      </c>
      <c r="M28" s="68">
        <f t="shared" ca="1" si="4"/>
        <v>1.1823946184259207E-2</v>
      </c>
      <c r="N28" s="68">
        <f t="shared" ca="1" si="13"/>
        <v>1.4815294736678004E-6</v>
      </c>
      <c r="O28" s="84">
        <f t="shared" ca="1" si="14"/>
        <v>33820257050.735001</v>
      </c>
      <c r="P28" s="68">
        <f t="shared" ca="1" si="15"/>
        <v>37552941780.056625</v>
      </c>
      <c r="Q28" s="68">
        <f t="shared" ca="1" si="16"/>
        <v>1628579307.8657084</v>
      </c>
      <c r="R28" s="28">
        <f t="shared" ca="1" si="5"/>
        <v>1.7213538123626998E-3</v>
      </c>
    </row>
    <row r="29" spans="1:28" x14ac:dyDescent="0.2">
      <c r="A29" s="76">
        <v>-2290</v>
      </c>
      <c r="B29" s="76">
        <v>5.4029999955673702E-3</v>
      </c>
      <c r="C29" s="76">
        <v>0.5</v>
      </c>
      <c r="D29" s="77">
        <f t="shared" si="6"/>
        <v>-0.22900000000000001</v>
      </c>
      <c r="E29" s="77">
        <f t="shared" si="6"/>
        <v>5.4029999955673702E-3</v>
      </c>
      <c r="F29" s="68">
        <f t="shared" si="7"/>
        <v>-0.1145</v>
      </c>
      <c r="G29" s="68">
        <f t="shared" si="7"/>
        <v>2.7014999977836851E-3</v>
      </c>
      <c r="H29" s="68">
        <f t="shared" si="8"/>
        <v>2.6220500000000001E-2</v>
      </c>
      <c r="I29" s="68">
        <f t="shared" si="9"/>
        <v>-6.0044945000000006E-3</v>
      </c>
      <c r="J29" s="68">
        <f t="shared" si="10"/>
        <v>1.3750292405000002E-3</v>
      </c>
      <c r="K29" s="68">
        <f t="shared" si="11"/>
        <v>-6.1864349949246388E-4</v>
      </c>
      <c r="L29" s="68">
        <f t="shared" si="12"/>
        <v>1.4166936138377423E-4</v>
      </c>
      <c r="M29" s="68">
        <f t="shared" ca="1" si="4"/>
        <v>1.1594462293372111E-2</v>
      </c>
      <c r="N29" s="68">
        <f t="shared" ca="1" si="13"/>
        <v>1.9167102692568782E-5</v>
      </c>
      <c r="O29" s="84">
        <f t="shared" ca="1" si="14"/>
        <v>33443333836.548149</v>
      </c>
      <c r="P29" s="68">
        <f t="shared" ca="1" si="15"/>
        <v>36238742722.884872</v>
      </c>
      <c r="Q29" s="68">
        <f t="shared" ca="1" si="16"/>
        <v>1556856799.6712291</v>
      </c>
      <c r="R29" s="28">
        <f t="shared" ca="1" si="5"/>
        <v>-6.1914622978047409E-3</v>
      </c>
    </row>
    <row r="30" spans="1:28" x14ac:dyDescent="0.2">
      <c r="A30" s="76">
        <v>-2290</v>
      </c>
      <c r="B30" s="76">
        <v>2.6402999996207654E-2</v>
      </c>
      <c r="C30" s="76">
        <v>0.5</v>
      </c>
      <c r="D30" s="77">
        <f t="shared" si="6"/>
        <v>-0.22900000000000001</v>
      </c>
      <c r="E30" s="77">
        <f t="shared" si="6"/>
        <v>2.6402999996207654E-2</v>
      </c>
      <c r="F30" s="68">
        <f t="shared" si="7"/>
        <v>-0.1145</v>
      </c>
      <c r="G30" s="68">
        <f t="shared" si="7"/>
        <v>1.3201499998103827E-2</v>
      </c>
      <c r="H30" s="68">
        <f t="shared" si="8"/>
        <v>2.6220500000000001E-2</v>
      </c>
      <c r="I30" s="68">
        <f t="shared" si="9"/>
        <v>-6.0044945000000006E-3</v>
      </c>
      <c r="J30" s="68">
        <f t="shared" si="10"/>
        <v>1.3750292405000002E-3</v>
      </c>
      <c r="K30" s="68">
        <f t="shared" si="11"/>
        <v>-3.0231434995657766E-3</v>
      </c>
      <c r="L30" s="68">
        <f t="shared" si="12"/>
        <v>6.9229986140056292E-4</v>
      </c>
      <c r="M30" s="68">
        <f t="shared" ca="1" si="4"/>
        <v>1.1594462293372111E-2</v>
      </c>
      <c r="N30" s="68">
        <f t="shared" ca="1" si="13"/>
        <v>1.096463944481509E-4</v>
      </c>
      <c r="O30" s="84">
        <f t="shared" ca="1" si="14"/>
        <v>33443333836.548149</v>
      </c>
      <c r="P30" s="68">
        <f t="shared" ca="1" si="15"/>
        <v>36238742722.884872</v>
      </c>
      <c r="Q30" s="68">
        <f t="shared" ca="1" si="16"/>
        <v>1556856799.6712291</v>
      </c>
      <c r="R30" s="28">
        <f t="shared" ca="1" si="5"/>
        <v>1.4808537702835543E-2</v>
      </c>
    </row>
    <row r="31" spans="1:28" x14ac:dyDescent="0.2">
      <c r="A31" s="76">
        <v>-1929</v>
      </c>
      <c r="B31" s="76">
        <v>7.230299997900147E-3</v>
      </c>
      <c r="C31" s="76">
        <v>0.5</v>
      </c>
      <c r="D31" s="77">
        <f t="shared" si="6"/>
        <v>-0.19289999999999999</v>
      </c>
      <c r="E31" s="77">
        <f t="shared" si="6"/>
        <v>7.230299997900147E-3</v>
      </c>
      <c r="F31" s="68">
        <f t="shared" si="7"/>
        <v>-9.6449999999999994E-2</v>
      </c>
      <c r="G31" s="68">
        <f t="shared" si="7"/>
        <v>3.6151499989500735E-3</v>
      </c>
      <c r="H31" s="68">
        <f t="shared" si="8"/>
        <v>1.8605204999999996E-2</v>
      </c>
      <c r="I31" s="68">
        <f t="shared" si="9"/>
        <v>-3.5889440444999989E-3</v>
      </c>
      <c r="J31" s="68">
        <f t="shared" si="10"/>
        <v>6.9230730618404976E-4</v>
      </c>
      <c r="K31" s="68">
        <f t="shared" si="11"/>
        <v>-6.9736243479746917E-4</v>
      </c>
      <c r="L31" s="68">
        <f t="shared" si="12"/>
        <v>1.3452121367243179E-4</v>
      </c>
      <c r="M31" s="68">
        <f t="shared" ca="1" si="4"/>
        <v>1.0684554579372974E-2</v>
      </c>
      <c r="N31" s="68">
        <f t="shared" ca="1" si="13"/>
        <v>5.9659373568130071E-6</v>
      </c>
      <c r="O31" s="84">
        <f t="shared" ca="1" si="14"/>
        <v>31946384915.338448</v>
      </c>
      <c r="P31" s="68">
        <f t="shared" ca="1" si="15"/>
        <v>31199498493.720966</v>
      </c>
      <c r="Q31" s="68">
        <f t="shared" ca="1" si="16"/>
        <v>1285352428.2633131</v>
      </c>
      <c r="R31" s="28">
        <f t="shared" ca="1" si="5"/>
        <v>-3.4542545814728268E-3</v>
      </c>
    </row>
    <row r="32" spans="1:28" x14ac:dyDescent="0.2">
      <c r="A32" s="76">
        <v>-1423</v>
      </c>
      <c r="B32" s="76">
        <v>4.0556100000685547E-2</v>
      </c>
      <c r="C32" s="76">
        <v>0.5</v>
      </c>
      <c r="D32" s="77">
        <f t="shared" si="6"/>
        <v>-0.14230000000000001</v>
      </c>
      <c r="E32" s="77">
        <f t="shared" si="6"/>
        <v>4.0556100000685547E-2</v>
      </c>
      <c r="F32" s="68">
        <f t="shared" si="7"/>
        <v>-7.1150000000000005E-2</v>
      </c>
      <c r="G32" s="68">
        <f t="shared" si="7"/>
        <v>2.0278050000342773E-2</v>
      </c>
      <c r="H32" s="68">
        <f t="shared" si="8"/>
        <v>1.0124645000000002E-2</v>
      </c>
      <c r="I32" s="68">
        <f t="shared" si="9"/>
        <v>-1.4407369835000004E-3</v>
      </c>
      <c r="J32" s="68">
        <f t="shared" si="10"/>
        <v>2.0501687275205008E-4</v>
      </c>
      <c r="K32" s="68">
        <f t="shared" si="11"/>
        <v>-2.8855665150487766E-3</v>
      </c>
      <c r="L32" s="68">
        <f t="shared" si="12"/>
        <v>4.1061611509144092E-4</v>
      </c>
      <c r="M32" s="68">
        <f t="shared" ca="1" si="4"/>
        <v>9.4656672196049563E-3</v>
      </c>
      <c r="N32" s="68">
        <f t="shared" ca="1" si="13"/>
        <v>4.833075052574453E-4</v>
      </c>
      <c r="O32" s="84">
        <f t="shared" ca="1" si="14"/>
        <v>29932673722.093506</v>
      </c>
      <c r="P32" s="68">
        <f t="shared" ca="1" si="15"/>
        <v>24894649360.340805</v>
      </c>
      <c r="Q32" s="68">
        <f t="shared" ca="1" si="16"/>
        <v>955183445.42287803</v>
      </c>
      <c r="R32" s="28">
        <f t="shared" ca="1" si="5"/>
        <v>3.109043278108059E-2</v>
      </c>
    </row>
    <row r="33" spans="1:18" x14ac:dyDescent="0.2">
      <c r="A33" s="76">
        <v>-1207</v>
      </c>
      <c r="B33" s="76">
        <v>3.9884899997559842E-2</v>
      </c>
      <c r="C33" s="76">
        <v>0.5</v>
      </c>
      <c r="D33" s="77">
        <f t="shared" si="6"/>
        <v>-0.1207</v>
      </c>
      <c r="E33" s="77">
        <f t="shared" si="6"/>
        <v>3.9884899997559842E-2</v>
      </c>
      <c r="F33" s="68">
        <f t="shared" si="7"/>
        <v>-6.0350000000000001E-2</v>
      </c>
      <c r="G33" s="68">
        <f t="shared" si="7"/>
        <v>1.9942449998779921E-2</v>
      </c>
      <c r="H33" s="68">
        <f t="shared" si="8"/>
        <v>7.284245E-3</v>
      </c>
      <c r="I33" s="68">
        <f t="shared" si="9"/>
        <v>-8.7920837149999995E-4</v>
      </c>
      <c r="J33" s="68">
        <f t="shared" si="10"/>
        <v>1.0612045044005E-4</v>
      </c>
      <c r="K33" s="68">
        <f t="shared" si="11"/>
        <v>-2.4070537148527366E-3</v>
      </c>
      <c r="L33" s="68">
        <f t="shared" si="12"/>
        <v>2.9053138338272532E-4</v>
      </c>
      <c r="M33" s="68">
        <f t="shared" ca="1" si="4"/>
        <v>8.9654350616696875E-3</v>
      </c>
      <c r="N33" s="68">
        <f t="shared" ca="1" si="13"/>
        <v>4.7800665596087037E-4</v>
      </c>
      <c r="O33" s="84">
        <f t="shared" ca="1" si="14"/>
        <v>29102430075.937187</v>
      </c>
      <c r="P33" s="68">
        <f t="shared" ca="1" si="15"/>
        <v>22461587884.009235</v>
      </c>
      <c r="Q33" s="68">
        <f t="shared" ca="1" si="16"/>
        <v>831343400.67111492</v>
      </c>
      <c r="R33" s="28">
        <f t="shared" ca="1" si="5"/>
        <v>3.0919464935890154E-2</v>
      </c>
    </row>
    <row r="34" spans="1:18" x14ac:dyDescent="0.2">
      <c r="A34" s="76">
        <v>-1095</v>
      </c>
      <c r="B34" s="76">
        <v>3.1664999987697229E-3</v>
      </c>
      <c r="C34" s="76">
        <v>0.5</v>
      </c>
      <c r="D34" s="77">
        <f t="shared" si="6"/>
        <v>-0.1095</v>
      </c>
      <c r="E34" s="77">
        <f t="shared" si="6"/>
        <v>3.1664999987697229E-3</v>
      </c>
      <c r="F34" s="68">
        <f t="shared" si="7"/>
        <v>-5.475E-2</v>
      </c>
      <c r="G34" s="68">
        <f t="shared" si="7"/>
        <v>1.5832499993848614E-3</v>
      </c>
      <c r="H34" s="68">
        <f t="shared" si="8"/>
        <v>5.9951249999999996E-3</v>
      </c>
      <c r="I34" s="68">
        <f t="shared" si="9"/>
        <v>-6.5646618749999998E-4</v>
      </c>
      <c r="J34" s="68">
        <f t="shared" si="10"/>
        <v>7.1883047531250003E-5</v>
      </c>
      <c r="K34" s="68">
        <f t="shared" si="11"/>
        <v>-1.7336587493264232E-4</v>
      </c>
      <c r="L34" s="68">
        <f t="shared" si="12"/>
        <v>1.8983563305124335E-5</v>
      </c>
      <c r="M34" s="68">
        <f t="shared" ca="1" si="4"/>
        <v>8.7107862618721315E-3</v>
      </c>
      <c r="N34" s="68">
        <f t="shared" ca="1" si="13"/>
        <v>1.5369555083613034E-5</v>
      </c>
      <c r="O34" s="84">
        <f t="shared" ca="1" si="14"/>
        <v>28678728916.170975</v>
      </c>
      <c r="P34" s="68">
        <f t="shared" ca="1" si="15"/>
        <v>21258835904.3988</v>
      </c>
      <c r="Q34" s="68">
        <f t="shared" ca="1" si="16"/>
        <v>771013648.60149336</v>
      </c>
      <c r="R34" s="28">
        <f t="shared" ca="1" si="5"/>
        <v>-5.5442862631024086E-3</v>
      </c>
    </row>
    <row r="35" spans="1:18" x14ac:dyDescent="0.2">
      <c r="A35" s="76">
        <v>-553</v>
      </c>
      <c r="B35" s="76">
        <v>9.54710000223713E-3</v>
      </c>
      <c r="C35" s="76">
        <v>0.5</v>
      </c>
      <c r="D35" s="77">
        <f t="shared" si="6"/>
        <v>-5.5300000000000002E-2</v>
      </c>
      <c r="E35" s="77">
        <f t="shared" si="6"/>
        <v>9.54710000223713E-3</v>
      </c>
      <c r="F35" s="68">
        <f t="shared" si="7"/>
        <v>-2.7650000000000001E-2</v>
      </c>
      <c r="G35" s="68">
        <f t="shared" si="7"/>
        <v>4.773550001118565E-3</v>
      </c>
      <c r="H35" s="68">
        <f t="shared" si="8"/>
        <v>1.5290450000000001E-3</v>
      </c>
      <c r="I35" s="68">
        <f t="shared" si="9"/>
        <v>-8.4556188500000014E-5</v>
      </c>
      <c r="J35" s="68">
        <f t="shared" si="10"/>
        <v>4.6759572240500008E-6</v>
      </c>
      <c r="K35" s="68">
        <f t="shared" si="11"/>
        <v>-2.6397731506185663E-4</v>
      </c>
      <c r="L35" s="68">
        <f t="shared" si="12"/>
        <v>1.4597945522920672E-5</v>
      </c>
      <c r="M35" s="68">
        <f t="shared" ca="1" si="4"/>
        <v>7.5241161161686805E-3</v>
      </c>
      <c r="N35" s="68">
        <f t="shared" ca="1" si="13"/>
        <v>2.0462319016463026E-6</v>
      </c>
      <c r="O35" s="84">
        <f t="shared" ca="1" si="14"/>
        <v>26692678906.746662</v>
      </c>
      <c r="P35" s="68">
        <f t="shared" ca="1" si="15"/>
        <v>15986108008.968325</v>
      </c>
      <c r="Q35" s="68">
        <f t="shared" ca="1" si="16"/>
        <v>515101321.9832201</v>
      </c>
      <c r="R35" s="28">
        <f t="shared" ca="1" si="5"/>
        <v>2.0229838860684494E-3</v>
      </c>
    </row>
    <row r="36" spans="1:18" x14ac:dyDescent="0.2">
      <c r="A36" s="76">
        <v>-508</v>
      </c>
      <c r="B36" s="76">
        <v>-1.5884400003415067E-2</v>
      </c>
      <c r="C36" s="76">
        <v>0.5</v>
      </c>
      <c r="D36" s="77">
        <f t="shared" si="6"/>
        <v>-5.0799999999999998E-2</v>
      </c>
      <c r="E36" s="77">
        <f t="shared" si="6"/>
        <v>-1.5884400003415067E-2</v>
      </c>
      <c r="F36" s="68">
        <f t="shared" si="7"/>
        <v>-2.5399999999999999E-2</v>
      </c>
      <c r="G36" s="68">
        <f t="shared" si="7"/>
        <v>-7.9422000017075334E-3</v>
      </c>
      <c r="H36" s="68">
        <f t="shared" si="8"/>
        <v>1.29032E-3</v>
      </c>
      <c r="I36" s="68">
        <f t="shared" si="9"/>
        <v>-6.5548255999999997E-5</v>
      </c>
      <c r="J36" s="68">
        <f t="shared" si="10"/>
        <v>3.3298514047999997E-6</v>
      </c>
      <c r="K36" s="68">
        <f t="shared" si="11"/>
        <v>4.0346376008674269E-4</v>
      </c>
      <c r="L36" s="68">
        <f t="shared" si="12"/>
        <v>-2.0495959012406528E-5</v>
      </c>
      <c r="M36" s="68">
        <f t="shared" ca="1" si="4"/>
        <v>7.4289935482127938E-3</v>
      </c>
      <c r="N36" s="68">
        <f t="shared" ca="1" si="13"/>
        <v>2.7175715944654171E-4</v>
      </c>
      <c r="O36" s="84">
        <f t="shared" ca="1" si="14"/>
        <v>26532509742.172771</v>
      </c>
      <c r="P36" s="68">
        <f t="shared" ca="1" si="15"/>
        <v>15587970108.295578</v>
      </c>
      <c r="Q36" s="68">
        <f t="shared" ca="1" si="16"/>
        <v>496454979.91797113</v>
      </c>
      <c r="R36" s="28">
        <f t="shared" ca="1" si="5"/>
        <v>-2.331339355162786E-2</v>
      </c>
    </row>
    <row r="37" spans="1:18" x14ac:dyDescent="0.2">
      <c r="A37" s="76">
        <v>-165</v>
      </c>
      <c r="B37" s="76">
        <v>-2.0084499999938998E-2</v>
      </c>
      <c r="C37" s="76">
        <v>0.5</v>
      </c>
      <c r="D37" s="77">
        <f t="shared" si="6"/>
        <v>-1.6500000000000001E-2</v>
      </c>
      <c r="E37" s="77">
        <f t="shared" si="6"/>
        <v>-2.0084499999938998E-2</v>
      </c>
      <c r="F37" s="68">
        <f t="shared" si="7"/>
        <v>-8.2500000000000004E-3</v>
      </c>
      <c r="G37" s="68">
        <f t="shared" si="7"/>
        <v>-1.0042249999969499E-2</v>
      </c>
      <c r="H37" s="68">
        <f t="shared" si="8"/>
        <v>1.3612500000000002E-4</v>
      </c>
      <c r="I37" s="68">
        <f t="shared" si="9"/>
        <v>-2.2460625000000003E-6</v>
      </c>
      <c r="J37" s="68">
        <f t="shared" si="10"/>
        <v>3.706003125000001E-8</v>
      </c>
      <c r="K37" s="68">
        <f t="shared" si="11"/>
        <v>1.6569712499949675E-4</v>
      </c>
      <c r="L37" s="68">
        <f t="shared" si="12"/>
        <v>-2.7340025624916965E-6</v>
      </c>
      <c r="M37" s="68">
        <f t="shared" ca="1" si="4"/>
        <v>6.7210866659230036E-3</v>
      </c>
      <c r="N37" s="68">
        <f t="shared" ca="1" si="13"/>
        <v>3.5926973825051942E-4</v>
      </c>
      <c r="O37" s="84">
        <f t="shared" ca="1" si="14"/>
        <v>25334988731.70863</v>
      </c>
      <c r="P37" s="68">
        <f t="shared" ca="1" si="15"/>
        <v>12745139665.937288</v>
      </c>
      <c r="Q37" s="68">
        <f t="shared" ca="1" si="16"/>
        <v>366872329.49377507</v>
      </c>
      <c r="R37" s="28">
        <f t="shared" ca="1" si="5"/>
        <v>-2.6805586665862004E-2</v>
      </c>
    </row>
    <row r="38" spans="1:18" x14ac:dyDescent="0.2">
      <c r="A38" s="76">
        <v>-141</v>
      </c>
      <c r="B38" s="76">
        <v>-1.8381300003966317E-2</v>
      </c>
      <c r="C38" s="76">
        <v>0.5</v>
      </c>
      <c r="D38" s="77">
        <f t="shared" si="6"/>
        <v>-1.41E-2</v>
      </c>
      <c r="E38" s="77">
        <f t="shared" si="6"/>
        <v>-1.8381300003966317E-2</v>
      </c>
      <c r="F38" s="68">
        <f t="shared" si="7"/>
        <v>-7.0499999999999998E-3</v>
      </c>
      <c r="G38" s="68">
        <f t="shared" si="7"/>
        <v>-9.1906500019831583E-3</v>
      </c>
      <c r="H38" s="68">
        <f t="shared" si="8"/>
        <v>9.9405000000000001E-5</v>
      </c>
      <c r="I38" s="68">
        <f t="shared" si="9"/>
        <v>-1.4016105E-6</v>
      </c>
      <c r="J38" s="68">
        <f t="shared" si="10"/>
        <v>1.976270805E-8</v>
      </c>
      <c r="K38" s="68">
        <f t="shared" si="11"/>
        <v>1.2958816502796252E-4</v>
      </c>
      <c r="L38" s="68">
        <f t="shared" si="12"/>
        <v>-1.8271931268942714E-6</v>
      </c>
      <c r="M38" s="68">
        <f t="shared" ca="1" si="4"/>
        <v>6.6726881112299657E-3</v>
      </c>
      <c r="N38" s="68">
        <f t="shared" ca="1" si="13"/>
        <v>3.1385116023819828E-4</v>
      </c>
      <c r="O38" s="84">
        <f t="shared" ca="1" si="14"/>
        <v>25252726936.231651</v>
      </c>
      <c r="P38" s="68">
        <f t="shared" ca="1" si="15"/>
        <v>12558696192.411903</v>
      </c>
      <c r="Q38" s="68">
        <f t="shared" ca="1" si="16"/>
        <v>358619302.26814276</v>
      </c>
      <c r="R38" s="28">
        <f t="shared" ca="1" si="5"/>
        <v>-2.5053988115196282E-2</v>
      </c>
    </row>
    <row r="39" spans="1:18" x14ac:dyDescent="0.2">
      <c r="A39" s="76">
        <v>-141</v>
      </c>
      <c r="B39" s="76">
        <v>-5.3813000049558468E-3</v>
      </c>
      <c r="C39" s="76">
        <v>0.5</v>
      </c>
      <c r="D39" s="77">
        <f t="shared" si="6"/>
        <v>-1.41E-2</v>
      </c>
      <c r="E39" s="77">
        <f t="shared" si="6"/>
        <v>-5.3813000049558468E-3</v>
      </c>
      <c r="F39" s="68">
        <f t="shared" si="7"/>
        <v>-7.0499999999999998E-3</v>
      </c>
      <c r="G39" s="68">
        <f t="shared" si="7"/>
        <v>-2.6906500024779234E-3</v>
      </c>
      <c r="H39" s="68">
        <f t="shared" si="8"/>
        <v>9.9405000000000001E-5</v>
      </c>
      <c r="I39" s="68">
        <f t="shared" si="9"/>
        <v>-1.4016105E-6</v>
      </c>
      <c r="J39" s="68">
        <f t="shared" si="10"/>
        <v>1.976270805E-8</v>
      </c>
      <c r="K39" s="68">
        <f t="shared" si="11"/>
        <v>3.793816503493872E-5</v>
      </c>
      <c r="L39" s="68">
        <f t="shared" si="12"/>
        <v>-5.3492812699263592E-7</v>
      </c>
      <c r="M39" s="68">
        <f t="shared" ca="1" si="4"/>
        <v>6.6726881112299657E-3</v>
      </c>
      <c r="N39" s="68">
        <f t="shared" ca="1" si="13"/>
        <v>7.2649314752574402E-5</v>
      </c>
      <c r="O39" s="84">
        <f t="shared" ca="1" si="14"/>
        <v>25252726936.231651</v>
      </c>
      <c r="P39" s="68">
        <f t="shared" ca="1" si="15"/>
        <v>12558696192.411903</v>
      </c>
      <c r="Q39" s="68">
        <f t="shared" ca="1" si="16"/>
        <v>358619302.26814276</v>
      </c>
      <c r="R39" s="28">
        <f t="shared" ca="1" si="5"/>
        <v>-1.2053988116185813E-2</v>
      </c>
    </row>
    <row r="40" spans="1:18" x14ac:dyDescent="0.2">
      <c r="A40" s="76">
        <v>0</v>
      </c>
      <c r="B40" s="76">
        <v>0</v>
      </c>
      <c r="C40" s="76">
        <v>0.5</v>
      </c>
      <c r="D40" s="77">
        <f t="shared" si="6"/>
        <v>0</v>
      </c>
      <c r="E40" s="77">
        <f t="shared" si="6"/>
        <v>0</v>
      </c>
      <c r="F40" s="68">
        <f t="shared" si="7"/>
        <v>0</v>
      </c>
      <c r="G40" s="68">
        <f t="shared" si="7"/>
        <v>0</v>
      </c>
      <c r="H40" s="68">
        <f t="shared" si="8"/>
        <v>0</v>
      </c>
      <c r="I40" s="68">
        <f t="shared" si="9"/>
        <v>0</v>
      </c>
      <c r="J40" s="68">
        <f t="shared" si="10"/>
        <v>0</v>
      </c>
      <c r="K40" s="68">
        <f t="shared" si="11"/>
        <v>0</v>
      </c>
      <c r="L40" s="68">
        <f t="shared" si="12"/>
        <v>0</v>
      </c>
      <c r="M40" s="68">
        <f t="shared" ca="1" si="4"/>
        <v>6.3913426536370173E-3</v>
      </c>
      <c r="N40" s="68">
        <f t="shared" ca="1" si="13"/>
        <v>2.0424630458099934E-5</v>
      </c>
      <c r="O40" s="84">
        <f t="shared" ca="1" si="14"/>
        <v>24773434441.134415</v>
      </c>
      <c r="P40" s="68">
        <f t="shared" ca="1" si="15"/>
        <v>11495550409.531841</v>
      </c>
      <c r="Q40" s="68">
        <f t="shared" ca="1" si="16"/>
        <v>312230330.94159275</v>
      </c>
      <c r="R40" s="28">
        <f t="shared" ca="1" si="5"/>
        <v>-6.3913426536370173E-3</v>
      </c>
    </row>
    <row r="41" spans="1:18" x14ac:dyDescent="0.2">
      <c r="A41" s="76">
        <v>39</v>
      </c>
      <c r="B41" s="76">
        <v>8.8926999960676767E-3</v>
      </c>
      <c r="C41" s="76">
        <v>0.5</v>
      </c>
      <c r="D41" s="77">
        <f t="shared" si="6"/>
        <v>3.8999999999999998E-3</v>
      </c>
      <c r="E41" s="77">
        <f t="shared" si="6"/>
        <v>8.8926999960676767E-3</v>
      </c>
      <c r="F41" s="68">
        <f t="shared" si="7"/>
        <v>1.9499999999999999E-3</v>
      </c>
      <c r="G41" s="68">
        <f t="shared" si="7"/>
        <v>4.4463499980338383E-3</v>
      </c>
      <c r="H41" s="68">
        <f t="shared" si="8"/>
        <v>7.6049999999999992E-6</v>
      </c>
      <c r="I41" s="68">
        <f t="shared" si="9"/>
        <v>2.9659499999999995E-8</v>
      </c>
      <c r="J41" s="68">
        <f t="shared" si="10"/>
        <v>1.1567204999999998E-10</v>
      </c>
      <c r="K41" s="68">
        <f t="shared" si="11"/>
        <v>1.7340764992331969E-5</v>
      </c>
      <c r="L41" s="68">
        <f t="shared" si="12"/>
        <v>6.7628983470094677E-8</v>
      </c>
      <c r="M41" s="68">
        <f t="shared" ca="1" si="4"/>
        <v>6.3144277282131825E-3</v>
      </c>
      <c r="N41" s="68">
        <f t="shared" ca="1" si="13"/>
        <v>3.3237439435937785E-6</v>
      </c>
      <c r="O41" s="84">
        <f t="shared" ca="1" si="14"/>
        <v>24642064359.853329</v>
      </c>
      <c r="P41" s="68">
        <f t="shared" ca="1" si="15"/>
        <v>11211119615.296793</v>
      </c>
      <c r="Q41" s="68">
        <f t="shared" ca="1" si="16"/>
        <v>300025951.94549143</v>
      </c>
      <c r="R41" s="28">
        <f t="shared" ca="1" si="5"/>
        <v>2.5782722678544942E-3</v>
      </c>
    </row>
    <row r="42" spans="1:18" x14ac:dyDescent="0.2">
      <c r="A42" s="76">
        <v>662</v>
      </c>
      <c r="B42" s="76">
        <v>2.2896599999512546E-2</v>
      </c>
      <c r="C42" s="76">
        <v>0.5</v>
      </c>
      <c r="D42" s="77">
        <f t="shared" si="6"/>
        <v>6.6199999999999995E-2</v>
      </c>
      <c r="E42" s="77">
        <f t="shared" si="6"/>
        <v>2.2896599999512546E-2</v>
      </c>
      <c r="F42" s="68">
        <f t="shared" si="7"/>
        <v>3.3099999999999997E-2</v>
      </c>
      <c r="G42" s="68">
        <f t="shared" si="7"/>
        <v>1.1448299999756273E-2</v>
      </c>
      <c r="H42" s="68">
        <f t="shared" si="8"/>
        <v>2.1912199999999998E-3</v>
      </c>
      <c r="I42" s="68">
        <f t="shared" si="9"/>
        <v>1.4505876399999998E-4</v>
      </c>
      <c r="J42" s="68">
        <f t="shared" si="10"/>
        <v>9.602890176799998E-6</v>
      </c>
      <c r="K42" s="68">
        <f t="shared" si="11"/>
        <v>7.5787745998386524E-4</v>
      </c>
      <c r="L42" s="68">
        <f t="shared" si="12"/>
        <v>5.0171487850931877E-5</v>
      </c>
      <c r="M42" s="68">
        <f t="shared" ca="1" si="4"/>
        <v>5.1388730450212848E-3</v>
      </c>
      <c r="N42" s="68">
        <f t="shared" ca="1" si="13"/>
        <v>1.5766843329513276E-4</v>
      </c>
      <c r="O42" s="84">
        <f t="shared" ca="1" si="14"/>
        <v>22612773398.293301</v>
      </c>
      <c r="P42" s="68">
        <f t="shared" ca="1" si="15"/>
        <v>7213164772.1240463</v>
      </c>
      <c r="Q42" s="68">
        <f t="shared" ca="1" si="16"/>
        <v>140440232.90336022</v>
      </c>
      <c r="R42" s="28">
        <f t="shared" ca="1" si="5"/>
        <v>1.7757726954491262E-2</v>
      </c>
    </row>
    <row r="43" spans="1:18" x14ac:dyDescent="0.2">
      <c r="A43" s="76">
        <v>667</v>
      </c>
      <c r="B43" s="76">
        <v>1.4293100000941195E-2</v>
      </c>
      <c r="C43" s="76">
        <v>0.5</v>
      </c>
      <c r="D43" s="77">
        <f t="shared" si="6"/>
        <v>6.6699999999999995E-2</v>
      </c>
      <c r="E43" s="77">
        <f t="shared" si="6"/>
        <v>1.4293100000941195E-2</v>
      </c>
      <c r="F43" s="68">
        <f t="shared" si="7"/>
        <v>3.3349999999999998E-2</v>
      </c>
      <c r="G43" s="68">
        <f t="shared" si="7"/>
        <v>7.1465500004705973E-3</v>
      </c>
      <c r="H43" s="68">
        <f t="shared" si="8"/>
        <v>2.2244449999999998E-3</v>
      </c>
      <c r="I43" s="68">
        <f t="shared" si="9"/>
        <v>1.4837048149999996E-4</v>
      </c>
      <c r="J43" s="68">
        <f t="shared" si="10"/>
        <v>9.8963111160499975E-6</v>
      </c>
      <c r="K43" s="68">
        <f t="shared" si="11"/>
        <v>4.7667488503138879E-4</v>
      </c>
      <c r="L43" s="68">
        <f t="shared" si="12"/>
        <v>3.179421483159363E-5</v>
      </c>
      <c r="M43" s="68">
        <f t="shared" ca="1" si="4"/>
        <v>5.1298427838571492E-3</v>
      </c>
      <c r="N43" s="68">
        <f t="shared" ca="1" si="13"/>
        <v>4.1982641413221431E-5</v>
      </c>
      <c r="O43" s="84">
        <f t="shared" ca="1" si="14"/>
        <v>22597006432.076859</v>
      </c>
      <c r="P43" s="68">
        <f t="shared" ca="1" si="15"/>
        <v>7185106539.8847771</v>
      </c>
      <c r="Q43" s="68">
        <f t="shared" ca="1" si="16"/>
        <v>139419729.5927816</v>
      </c>
      <c r="R43" s="28">
        <f t="shared" ca="1" si="5"/>
        <v>9.1632572170840462E-3</v>
      </c>
    </row>
    <row r="44" spans="1:18" x14ac:dyDescent="0.2">
      <c r="A44" s="76">
        <v>698</v>
      </c>
      <c r="B44" s="76">
        <v>7.9513999953633174E-3</v>
      </c>
      <c r="C44" s="76">
        <v>0.5</v>
      </c>
      <c r="D44" s="77">
        <f t="shared" si="6"/>
        <v>6.9800000000000001E-2</v>
      </c>
      <c r="E44" s="77">
        <f t="shared" si="6"/>
        <v>7.9513999953633174E-3</v>
      </c>
      <c r="F44" s="68">
        <f t="shared" si="7"/>
        <v>3.49E-2</v>
      </c>
      <c r="G44" s="68">
        <f t="shared" si="7"/>
        <v>3.9756999976816587E-3</v>
      </c>
      <c r="H44" s="68">
        <f t="shared" si="8"/>
        <v>2.4360200000000001E-3</v>
      </c>
      <c r="I44" s="68">
        <f t="shared" si="9"/>
        <v>1.7003419600000001E-4</v>
      </c>
      <c r="J44" s="68">
        <f t="shared" si="10"/>
        <v>1.18683868808E-5</v>
      </c>
      <c r="K44" s="68">
        <f t="shared" si="11"/>
        <v>2.7750385983817978E-4</v>
      </c>
      <c r="L44" s="68">
        <f t="shared" si="12"/>
        <v>1.936976941670495E-5</v>
      </c>
      <c r="M44" s="68">
        <f t="shared" ca="1" si="4"/>
        <v>5.0739988823773645E-3</v>
      </c>
      <c r="N44" s="68">
        <f t="shared" ca="1" si="13"/>
        <v>4.1397185825064006E-6</v>
      </c>
      <c r="O44" s="84">
        <f t="shared" ca="1" si="14"/>
        <v>22499433132.123814</v>
      </c>
      <c r="P44" s="68">
        <f t="shared" ca="1" si="15"/>
        <v>7012533241.4139452</v>
      </c>
      <c r="Q44" s="68">
        <f t="shared" ca="1" si="16"/>
        <v>133181980.42477971</v>
      </c>
      <c r="R44" s="28">
        <f t="shared" ca="1" si="5"/>
        <v>2.877401112985953E-3</v>
      </c>
    </row>
    <row r="45" spans="1:18" x14ac:dyDescent="0.2">
      <c r="A45" s="76">
        <v>710</v>
      </c>
      <c r="B45" s="76">
        <v>-1.6970000069704838E-3</v>
      </c>
      <c r="C45" s="76">
        <v>0.5</v>
      </c>
      <c r="D45" s="77">
        <f t="shared" si="6"/>
        <v>7.0999999999999994E-2</v>
      </c>
      <c r="E45" s="77">
        <f t="shared" si="6"/>
        <v>-1.6970000069704838E-3</v>
      </c>
      <c r="F45" s="68">
        <f t="shared" si="7"/>
        <v>3.5499999999999997E-2</v>
      </c>
      <c r="G45" s="68">
        <f t="shared" si="7"/>
        <v>-8.485000034852419E-4</v>
      </c>
      <c r="H45" s="68">
        <f t="shared" si="8"/>
        <v>2.5204999999999997E-3</v>
      </c>
      <c r="I45" s="68">
        <f t="shared" si="9"/>
        <v>1.7895549999999996E-4</v>
      </c>
      <c r="J45" s="68">
        <f t="shared" si="10"/>
        <v>1.2705840499999997E-5</v>
      </c>
      <c r="K45" s="68">
        <f t="shared" si="11"/>
        <v>-6.0243500247452171E-5</v>
      </c>
      <c r="L45" s="68">
        <f t="shared" si="12"/>
        <v>-4.2772885175691039E-6</v>
      </c>
      <c r="M45" s="68">
        <f t="shared" ca="1" si="4"/>
        <v>5.0524483383930143E-3</v>
      </c>
      <c r="N45" s="68">
        <f t="shared" ca="1" si="13"/>
        <v>2.2777526483365031E-5</v>
      </c>
      <c r="O45" s="84">
        <f t="shared" ca="1" si="14"/>
        <v>22461746830.68325</v>
      </c>
      <c r="P45" s="68">
        <f t="shared" ca="1" si="15"/>
        <v>6946370853.1634064</v>
      </c>
      <c r="Q45" s="68">
        <f t="shared" ca="1" si="16"/>
        <v>130808585.46479216</v>
      </c>
      <c r="R45" s="28">
        <f t="shared" ca="1" si="5"/>
        <v>-6.7494483453634981E-3</v>
      </c>
    </row>
    <row r="46" spans="1:18" x14ac:dyDescent="0.2">
      <c r="A46" s="76">
        <v>722</v>
      </c>
      <c r="B46" s="76">
        <v>2.8654599998844787E-2</v>
      </c>
      <c r="C46" s="76">
        <v>0.5</v>
      </c>
      <c r="D46" s="77">
        <f t="shared" si="6"/>
        <v>7.22E-2</v>
      </c>
      <c r="E46" s="77">
        <f t="shared" si="6"/>
        <v>2.8654599998844787E-2</v>
      </c>
      <c r="F46" s="68">
        <f t="shared" si="7"/>
        <v>3.61E-2</v>
      </c>
      <c r="G46" s="68">
        <f t="shared" si="7"/>
        <v>1.4327299999422394E-2</v>
      </c>
      <c r="H46" s="68">
        <f t="shared" si="8"/>
        <v>2.6064199999999999E-3</v>
      </c>
      <c r="I46" s="68">
        <f t="shared" si="9"/>
        <v>1.8818352399999999E-4</v>
      </c>
      <c r="J46" s="68">
        <f t="shared" si="10"/>
        <v>1.3586850432799999E-5</v>
      </c>
      <c r="K46" s="68">
        <f t="shared" si="11"/>
        <v>1.0344310599582967E-3</v>
      </c>
      <c r="L46" s="68">
        <f t="shared" si="12"/>
        <v>7.4685922528989026E-5</v>
      </c>
      <c r="M46" s="68">
        <f t="shared" ca="1" si="4"/>
        <v>5.0309348828571424E-3</v>
      </c>
      <c r="N46" s="68">
        <f t="shared" ca="1" si="13"/>
        <v>2.790387767561658E-4</v>
      </c>
      <c r="O46" s="84">
        <f t="shared" ca="1" si="14"/>
        <v>22424107358.915268</v>
      </c>
      <c r="P46" s="68">
        <f t="shared" ca="1" si="15"/>
        <v>6880564837.9223194</v>
      </c>
      <c r="Q46" s="68">
        <f t="shared" ca="1" si="16"/>
        <v>128458128.83802906</v>
      </c>
      <c r="R46" s="28">
        <f t="shared" ca="1" si="5"/>
        <v>2.3623665115987645E-2</v>
      </c>
    </row>
    <row r="47" spans="1:18" x14ac:dyDescent="0.2">
      <c r="A47" s="76">
        <v>770</v>
      </c>
      <c r="B47" s="76">
        <v>3.0609999957960099E-3</v>
      </c>
      <c r="C47" s="76">
        <v>0.5</v>
      </c>
      <c r="D47" s="77">
        <f t="shared" si="6"/>
        <v>7.6999999999999999E-2</v>
      </c>
      <c r="E47" s="77">
        <f t="shared" si="6"/>
        <v>3.0609999957960099E-3</v>
      </c>
      <c r="F47" s="68">
        <f t="shared" si="7"/>
        <v>3.85E-2</v>
      </c>
      <c r="G47" s="68">
        <f t="shared" si="7"/>
        <v>1.5304999978980049E-3</v>
      </c>
      <c r="H47" s="68">
        <f t="shared" si="8"/>
        <v>2.9645000000000001E-3</v>
      </c>
      <c r="I47" s="68">
        <f t="shared" si="9"/>
        <v>2.2826650000000001E-4</v>
      </c>
      <c r="J47" s="68">
        <f t="shared" si="10"/>
        <v>1.75765205E-5</v>
      </c>
      <c r="K47" s="68">
        <f t="shared" si="11"/>
        <v>1.1784849983814638E-4</v>
      </c>
      <c r="L47" s="68">
        <f t="shared" si="12"/>
        <v>9.0743344875372704E-6</v>
      </c>
      <c r="M47" s="68">
        <f t="shared" ca="1" si="4"/>
        <v>4.9452519451984398E-3</v>
      </c>
      <c r="N47" s="68">
        <f t="shared" ca="1" si="13"/>
        <v>1.7752027044134288E-6</v>
      </c>
      <c r="O47" s="84">
        <f t="shared" ca="1" si="14"/>
        <v>22274017001.64378</v>
      </c>
      <c r="P47" s="68">
        <f t="shared" ca="1" si="15"/>
        <v>6620892269.1987686</v>
      </c>
      <c r="Q47" s="68">
        <f t="shared" ca="1" si="16"/>
        <v>119284811.80988237</v>
      </c>
      <c r="R47" s="28">
        <f t="shared" ca="1" si="5"/>
        <v>-1.8842519494024299E-3</v>
      </c>
    </row>
    <row r="48" spans="1:18" x14ac:dyDescent="0.2">
      <c r="A48" s="76">
        <v>818</v>
      </c>
      <c r="B48" s="76">
        <v>2.5467399995250162E-2</v>
      </c>
      <c r="C48" s="76">
        <v>0.5</v>
      </c>
      <c r="D48" s="77">
        <f t="shared" si="6"/>
        <v>8.1799999999999998E-2</v>
      </c>
      <c r="E48" s="77">
        <f t="shared" si="6"/>
        <v>2.5467399995250162E-2</v>
      </c>
      <c r="F48" s="68">
        <f t="shared" si="7"/>
        <v>4.0899999999999999E-2</v>
      </c>
      <c r="G48" s="68">
        <f t="shared" si="7"/>
        <v>1.2733699997625081E-2</v>
      </c>
      <c r="H48" s="68">
        <f t="shared" si="8"/>
        <v>3.3456199999999997E-3</v>
      </c>
      <c r="I48" s="68">
        <f t="shared" si="9"/>
        <v>2.7367171599999997E-4</v>
      </c>
      <c r="J48" s="68">
        <f t="shared" si="10"/>
        <v>2.2386346368799997E-5</v>
      </c>
      <c r="K48" s="68">
        <f t="shared" si="11"/>
        <v>1.0416166598057315E-3</v>
      </c>
      <c r="L48" s="68">
        <f t="shared" si="12"/>
        <v>8.5204242772108832E-5</v>
      </c>
      <c r="M48" s="68">
        <f t="shared" ca="1" si="4"/>
        <v>4.8601624227153925E-3</v>
      </c>
      <c r="N48" s="68">
        <f t="shared" ca="1" si="13"/>
        <v>2.1232912018544437E-4</v>
      </c>
      <c r="O48" s="84">
        <f t="shared" ca="1" si="14"/>
        <v>22124672853.296608</v>
      </c>
      <c r="P48" s="68">
        <f t="shared" ca="1" si="15"/>
        <v>6366872765.0775061</v>
      </c>
      <c r="Q48" s="68">
        <f t="shared" ca="1" si="16"/>
        <v>110475016.28717278</v>
      </c>
      <c r="R48" s="28">
        <f t="shared" ca="1" si="5"/>
        <v>2.060723757253477E-2</v>
      </c>
    </row>
    <row r="49" spans="1:18" x14ac:dyDescent="0.2">
      <c r="A49" s="76">
        <v>1215</v>
      </c>
      <c r="B49" s="76">
        <v>1.349499994830694E-3</v>
      </c>
      <c r="C49" s="76">
        <v>0.5</v>
      </c>
      <c r="D49" s="77">
        <f t="shared" si="6"/>
        <v>0.1215</v>
      </c>
      <c r="E49" s="77">
        <f t="shared" si="6"/>
        <v>1.349499994830694E-3</v>
      </c>
      <c r="F49" s="68">
        <f t="shared" si="7"/>
        <v>6.0749999999999998E-2</v>
      </c>
      <c r="G49" s="68">
        <f t="shared" si="7"/>
        <v>6.7474999741534702E-4</v>
      </c>
      <c r="H49" s="68">
        <f t="shared" si="8"/>
        <v>7.3811249999999997E-3</v>
      </c>
      <c r="I49" s="68">
        <f t="shared" si="9"/>
        <v>8.9680668749999996E-4</v>
      </c>
      <c r="J49" s="68">
        <f t="shared" si="10"/>
        <v>1.0896201253125E-4</v>
      </c>
      <c r="K49" s="68">
        <f t="shared" si="11"/>
        <v>8.1982124685964667E-5</v>
      </c>
      <c r="L49" s="68">
        <f t="shared" si="12"/>
        <v>9.9608281493447068E-6</v>
      </c>
      <c r="M49" s="68">
        <f t="shared" ca="1" si="4"/>
        <v>4.1791519650620128E-3</v>
      </c>
      <c r="N49" s="68">
        <f t="shared" ca="1" si="13"/>
        <v>4.0034651363169924E-6</v>
      </c>
      <c r="O49" s="84">
        <f t="shared" ca="1" si="14"/>
        <v>20917760590.656788</v>
      </c>
      <c r="P49" s="68">
        <f t="shared" ca="1" si="15"/>
        <v>4477554720.17097</v>
      </c>
      <c r="Q49" s="68">
        <f t="shared" ca="1" si="16"/>
        <v>51183860.87376973</v>
      </c>
      <c r="R49" s="28">
        <f t="shared" ca="1" si="5"/>
        <v>-2.8296519702313188E-3</v>
      </c>
    </row>
    <row r="50" spans="1:18" x14ac:dyDescent="0.2">
      <c r="A50" s="76">
        <v>1314</v>
      </c>
      <c r="B50" s="76">
        <v>-9.9998000005143695E-3</v>
      </c>
      <c r="C50" s="76">
        <v>0.5</v>
      </c>
      <c r="D50" s="77">
        <f t="shared" si="6"/>
        <v>0.13139999999999999</v>
      </c>
      <c r="E50" s="77">
        <f t="shared" si="6"/>
        <v>-9.9998000005143695E-3</v>
      </c>
      <c r="F50" s="68">
        <f t="shared" si="7"/>
        <v>6.5699999999999995E-2</v>
      </c>
      <c r="G50" s="68">
        <f t="shared" si="7"/>
        <v>-4.9999000002571847E-3</v>
      </c>
      <c r="H50" s="68">
        <f t="shared" si="8"/>
        <v>8.6329799999999984E-3</v>
      </c>
      <c r="I50" s="68">
        <f t="shared" si="9"/>
        <v>1.1343735719999996E-3</v>
      </c>
      <c r="J50" s="68">
        <f t="shared" si="10"/>
        <v>1.4905668736079993E-4</v>
      </c>
      <c r="K50" s="68">
        <f t="shared" si="11"/>
        <v>-6.5698686003379399E-4</v>
      </c>
      <c r="L50" s="68">
        <f t="shared" si="12"/>
        <v>-8.6328073408440518E-5</v>
      </c>
      <c r="M50" s="68">
        <f t="shared" ca="1" si="4"/>
        <v>4.0156517790094892E-3</v>
      </c>
      <c r="N50" s="68">
        <f t="shared" ca="1" si="13"/>
        <v>9.8216444292079251E-5</v>
      </c>
      <c r="O50" s="84">
        <f t="shared" ca="1" si="14"/>
        <v>20624557489.76128</v>
      </c>
      <c r="P50" s="68">
        <f t="shared" ca="1" si="15"/>
        <v>4063688391.5603042</v>
      </c>
      <c r="Q50" s="68">
        <f t="shared" ca="1" si="16"/>
        <v>40060456.775378272</v>
      </c>
      <c r="R50" s="28">
        <f t="shared" ca="1" si="5"/>
        <v>-1.4015451779523859E-2</v>
      </c>
    </row>
    <row r="51" spans="1:18" x14ac:dyDescent="0.2">
      <c r="A51" s="76">
        <v>1379</v>
      </c>
      <c r="B51" s="76">
        <v>2.2154699996463023E-2</v>
      </c>
      <c r="C51" s="76">
        <v>0.5</v>
      </c>
      <c r="D51" s="77">
        <f t="shared" si="6"/>
        <v>0.13789999999999999</v>
      </c>
      <c r="E51" s="77">
        <f t="shared" si="6"/>
        <v>2.2154699996463023E-2</v>
      </c>
      <c r="F51" s="68">
        <f t="shared" si="7"/>
        <v>6.8949999999999997E-2</v>
      </c>
      <c r="G51" s="68">
        <f t="shared" si="7"/>
        <v>1.1077349998231512E-2</v>
      </c>
      <c r="H51" s="68">
        <f t="shared" si="8"/>
        <v>9.5082049999999987E-3</v>
      </c>
      <c r="I51" s="68">
        <f t="shared" si="9"/>
        <v>1.3111814694999999E-3</v>
      </c>
      <c r="J51" s="68">
        <f t="shared" si="10"/>
        <v>1.8081192464404998E-4</v>
      </c>
      <c r="K51" s="68">
        <f t="shared" si="11"/>
        <v>1.5275665647561253E-3</v>
      </c>
      <c r="L51" s="68">
        <f t="shared" si="12"/>
        <v>2.1065142927986967E-4</v>
      </c>
      <c r="M51" s="68">
        <f t="shared" ca="1" si="4"/>
        <v>3.9096759597163503E-3</v>
      </c>
      <c r="N51" s="68">
        <f t="shared" ca="1" si="13"/>
        <v>1.6644045105073193E-4</v>
      </c>
      <c r="O51" s="84">
        <f t="shared" ca="1" si="14"/>
        <v>20433714319.938068</v>
      </c>
      <c r="P51" s="68">
        <f t="shared" ca="1" si="15"/>
        <v>3804047291.6042218</v>
      </c>
      <c r="Q51" s="68">
        <f t="shared" ca="1" si="16"/>
        <v>33527660.562823277</v>
      </c>
      <c r="R51" s="28">
        <f t="shared" ca="1" si="5"/>
        <v>1.8245024036746674E-2</v>
      </c>
    </row>
    <row r="52" spans="1:18" x14ac:dyDescent="0.2">
      <c r="A52" s="76">
        <v>1381</v>
      </c>
      <c r="B52" s="76">
        <v>-1.1286700006166939E-2</v>
      </c>
      <c r="C52" s="76">
        <v>0.5</v>
      </c>
      <c r="D52" s="77">
        <f t="shared" si="6"/>
        <v>0.1381</v>
      </c>
      <c r="E52" s="77">
        <f t="shared" si="6"/>
        <v>-1.1286700006166939E-2</v>
      </c>
      <c r="F52" s="68">
        <f t="shared" si="7"/>
        <v>6.905E-2</v>
      </c>
      <c r="G52" s="68">
        <f t="shared" si="7"/>
        <v>-5.6433500030834693E-3</v>
      </c>
      <c r="H52" s="68">
        <f t="shared" si="8"/>
        <v>9.5358049999999996E-3</v>
      </c>
      <c r="I52" s="68">
        <f t="shared" si="9"/>
        <v>1.3168946705E-3</v>
      </c>
      <c r="J52" s="68">
        <f t="shared" si="10"/>
        <v>1.8186315399605001E-4</v>
      </c>
      <c r="K52" s="68">
        <f t="shared" si="11"/>
        <v>-7.7934663542582707E-4</v>
      </c>
      <c r="L52" s="68">
        <f t="shared" si="12"/>
        <v>-1.0762777035230672E-4</v>
      </c>
      <c r="M52" s="68">
        <f t="shared" ca="1" si="4"/>
        <v>3.9064324217074507E-3</v>
      </c>
      <c r="N52" s="68">
        <f t="shared" ca="1" si="13"/>
        <v>1.1541563648546418E-4</v>
      </c>
      <c r="O52" s="84">
        <f t="shared" ca="1" si="14"/>
        <v>20427863057.819447</v>
      </c>
      <c r="P52" s="68">
        <f t="shared" ca="1" si="15"/>
        <v>3796209031.5264025</v>
      </c>
      <c r="Q52" s="68">
        <f t="shared" ca="1" si="16"/>
        <v>33336245.717650168</v>
      </c>
      <c r="R52" s="28">
        <f t="shared" ca="1" si="5"/>
        <v>-1.519313242787439E-2</v>
      </c>
    </row>
    <row r="53" spans="1:18" x14ac:dyDescent="0.2">
      <c r="A53" s="76">
        <v>1381</v>
      </c>
      <c r="B53" s="76">
        <v>6.7132999975001439E-3</v>
      </c>
      <c r="C53" s="76">
        <v>0.5</v>
      </c>
      <c r="D53" s="77">
        <f t="shared" si="6"/>
        <v>0.1381</v>
      </c>
      <c r="E53" s="77">
        <f t="shared" si="6"/>
        <v>6.7132999975001439E-3</v>
      </c>
      <c r="F53" s="68">
        <f t="shared" si="7"/>
        <v>6.905E-2</v>
      </c>
      <c r="G53" s="68">
        <f t="shared" si="7"/>
        <v>3.356649998750072E-3</v>
      </c>
      <c r="H53" s="68">
        <f t="shared" si="8"/>
        <v>9.5358049999999996E-3</v>
      </c>
      <c r="I53" s="68">
        <f t="shared" si="9"/>
        <v>1.3168946705E-3</v>
      </c>
      <c r="J53" s="68">
        <f t="shared" si="10"/>
        <v>1.8186315399605001E-4</v>
      </c>
      <c r="K53" s="68">
        <f t="shared" si="11"/>
        <v>4.6355336482738495E-4</v>
      </c>
      <c r="L53" s="68">
        <f t="shared" si="12"/>
        <v>6.4016719682661859E-5</v>
      </c>
      <c r="M53" s="68">
        <f t="shared" ca="1" si="4"/>
        <v>3.9064324217074507E-3</v>
      </c>
      <c r="N53" s="68">
        <f t="shared" ca="1" si="13"/>
        <v>3.939252794018175E-6</v>
      </c>
      <c r="O53" s="84">
        <f t="shared" ca="1" si="14"/>
        <v>20427863057.819447</v>
      </c>
      <c r="P53" s="68">
        <f t="shared" ca="1" si="15"/>
        <v>3796209031.5264025</v>
      </c>
      <c r="Q53" s="68">
        <f t="shared" ca="1" si="16"/>
        <v>33336245.717650168</v>
      </c>
      <c r="R53" s="28">
        <f t="shared" ca="1" si="5"/>
        <v>2.8068675757926933E-3</v>
      </c>
    </row>
    <row r="54" spans="1:18" x14ac:dyDescent="0.2">
      <c r="A54" s="76">
        <v>1422</v>
      </c>
      <c r="B54" s="76">
        <v>2.8164600000309292E-2</v>
      </c>
      <c r="C54" s="76">
        <v>0.5</v>
      </c>
      <c r="D54" s="77">
        <f t="shared" si="6"/>
        <v>0.14219999999999999</v>
      </c>
      <c r="E54" s="77">
        <f t="shared" si="6"/>
        <v>2.8164600000309292E-2</v>
      </c>
      <c r="F54" s="68">
        <f t="shared" si="7"/>
        <v>7.1099999999999997E-2</v>
      </c>
      <c r="G54" s="68">
        <f t="shared" si="7"/>
        <v>1.4082300000154646E-2</v>
      </c>
      <c r="H54" s="68">
        <f t="shared" si="8"/>
        <v>1.0110419999999998E-2</v>
      </c>
      <c r="I54" s="68">
        <f t="shared" si="9"/>
        <v>1.4377017239999997E-3</v>
      </c>
      <c r="J54" s="68">
        <f t="shared" si="10"/>
        <v>2.0444118515279994E-4</v>
      </c>
      <c r="K54" s="68">
        <f t="shared" si="11"/>
        <v>2.0025030600219905E-3</v>
      </c>
      <c r="L54" s="68">
        <f t="shared" si="12"/>
        <v>2.8475593513512703E-4</v>
      </c>
      <c r="M54" s="68">
        <f t="shared" ca="1" si="4"/>
        <v>3.8401669304926039E-3</v>
      </c>
      <c r="N54" s="68">
        <f t="shared" ca="1" si="13"/>
        <v>2.9583902208399582E-4</v>
      </c>
      <c r="O54" s="84">
        <f t="shared" ca="1" si="14"/>
        <v>20308185621.246529</v>
      </c>
      <c r="P54" s="68">
        <f t="shared" ca="1" si="15"/>
        <v>3637496534.5954885</v>
      </c>
      <c r="Q54" s="68">
        <f t="shared" ca="1" si="16"/>
        <v>29537697.761852536</v>
      </c>
      <c r="R54" s="28">
        <f t="shared" ca="1" si="5"/>
        <v>2.4324433069816687E-2</v>
      </c>
    </row>
    <row r="55" spans="1:18" x14ac:dyDescent="0.2">
      <c r="A55" s="76">
        <v>1625</v>
      </c>
      <c r="B55" s="76">
        <v>3.8624999942840077E-3</v>
      </c>
      <c r="C55" s="76">
        <v>0.5</v>
      </c>
      <c r="D55" s="77">
        <f t="shared" si="6"/>
        <v>0.16250000000000001</v>
      </c>
      <c r="E55" s="77">
        <f t="shared" si="6"/>
        <v>3.8624999942840077E-3</v>
      </c>
      <c r="F55" s="68">
        <f t="shared" si="7"/>
        <v>8.1250000000000003E-2</v>
      </c>
      <c r="G55" s="68">
        <f t="shared" si="7"/>
        <v>1.9312499971420038E-3</v>
      </c>
      <c r="H55" s="68">
        <f t="shared" si="8"/>
        <v>1.3203125000000001E-2</v>
      </c>
      <c r="I55" s="68">
        <f t="shared" si="9"/>
        <v>2.1455078125000005E-3</v>
      </c>
      <c r="J55" s="68">
        <f t="shared" si="10"/>
        <v>3.4864501953125012E-4</v>
      </c>
      <c r="K55" s="68">
        <f t="shared" si="11"/>
        <v>3.1382812453557564E-4</v>
      </c>
      <c r="L55" s="68">
        <f t="shared" si="12"/>
        <v>5.0997070237031042E-5</v>
      </c>
      <c r="M55" s="68">
        <f t="shared" ca="1" si="4"/>
        <v>3.5184506354254122E-3</v>
      </c>
      <c r="N55" s="68">
        <f t="shared" ca="1" si="13"/>
        <v>5.9184980665505327E-8</v>
      </c>
      <c r="O55" s="84">
        <f t="shared" ca="1" si="14"/>
        <v>19723274690.491928</v>
      </c>
      <c r="P55" s="68">
        <f t="shared" ca="1" si="15"/>
        <v>2906384664.7497835</v>
      </c>
      <c r="Q55" s="68">
        <f t="shared" ca="1" si="16"/>
        <v>14205764.745393902</v>
      </c>
      <c r="R55" s="28">
        <f t="shared" ca="1" si="5"/>
        <v>3.4404935885859553E-4</v>
      </c>
    </row>
    <row r="56" spans="1:18" x14ac:dyDescent="0.2">
      <c r="A56" s="76">
        <v>1877</v>
      </c>
      <c r="B56" s="76">
        <v>-4.753900007926859E-3</v>
      </c>
      <c r="C56" s="76">
        <v>0.5</v>
      </c>
      <c r="D56" s="77">
        <f t="shared" si="6"/>
        <v>0.18770000000000001</v>
      </c>
      <c r="E56" s="77">
        <f t="shared" si="6"/>
        <v>-4.753900007926859E-3</v>
      </c>
      <c r="F56" s="68">
        <f t="shared" si="7"/>
        <v>9.3850000000000003E-2</v>
      </c>
      <c r="G56" s="68">
        <f t="shared" si="7"/>
        <v>-2.3769500039634295E-3</v>
      </c>
      <c r="H56" s="68">
        <f t="shared" si="8"/>
        <v>1.7615645000000003E-2</v>
      </c>
      <c r="I56" s="68">
        <f t="shared" si="9"/>
        <v>3.3064565665000007E-3</v>
      </c>
      <c r="J56" s="68">
        <f t="shared" si="10"/>
        <v>6.2062189753205011E-4</v>
      </c>
      <c r="K56" s="68">
        <f t="shared" si="11"/>
        <v>-4.4615351574393575E-4</v>
      </c>
      <c r="L56" s="68">
        <f t="shared" si="12"/>
        <v>-8.3743014905136737E-5</v>
      </c>
      <c r="M56" s="68">
        <f t="shared" ca="1" si="4"/>
        <v>3.133844521478689E-3</v>
      </c>
      <c r="N56" s="68">
        <f t="shared" ca="1" si="13"/>
        <v>3.1108256880583571E-5</v>
      </c>
      <c r="O56" s="84">
        <f t="shared" ca="1" si="14"/>
        <v>19014655784.446724</v>
      </c>
      <c r="P56" s="68">
        <f t="shared" ca="1" si="15"/>
        <v>2122239331.5175278</v>
      </c>
      <c r="Q56" s="68">
        <f t="shared" ca="1" si="16"/>
        <v>2990333.739427757</v>
      </c>
      <c r="R56" s="28">
        <f t="shared" ca="1" si="5"/>
        <v>-7.8877445294055475E-3</v>
      </c>
    </row>
    <row r="57" spans="1:18" x14ac:dyDescent="0.2">
      <c r="A57" s="76">
        <v>1922</v>
      </c>
      <c r="B57" s="76">
        <v>-1.3185400006477721E-2</v>
      </c>
      <c r="C57" s="76">
        <v>0.5</v>
      </c>
      <c r="D57" s="77">
        <f t="shared" si="6"/>
        <v>0.19220000000000001</v>
      </c>
      <c r="E57" s="77">
        <f t="shared" si="6"/>
        <v>-1.3185400006477721E-2</v>
      </c>
      <c r="F57" s="68">
        <f t="shared" si="7"/>
        <v>9.6100000000000005E-2</v>
      </c>
      <c r="G57" s="68">
        <f t="shared" si="7"/>
        <v>-6.5927000032388605E-3</v>
      </c>
      <c r="H57" s="68">
        <f t="shared" si="8"/>
        <v>1.8470420000000001E-2</v>
      </c>
      <c r="I57" s="68">
        <f t="shared" si="9"/>
        <v>3.5500147240000004E-3</v>
      </c>
      <c r="J57" s="68">
        <f t="shared" si="10"/>
        <v>6.8231282995280008E-4</v>
      </c>
      <c r="K57" s="68">
        <f t="shared" si="11"/>
        <v>-1.2671169406225091E-3</v>
      </c>
      <c r="L57" s="68">
        <f t="shared" si="12"/>
        <v>-2.4353987598764627E-4</v>
      </c>
      <c r="M57" s="68">
        <f t="shared" ca="1" si="4"/>
        <v>3.0668859940861199E-3</v>
      </c>
      <c r="N57" s="68">
        <f t="shared" ca="1" si="13"/>
        <v>1.3206840012206173E-4</v>
      </c>
      <c r="O57" s="84">
        <f t="shared" ca="1" si="14"/>
        <v>18890130005.439819</v>
      </c>
      <c r="P57" s="68">
        <f t="shared" ca="1" si="15"/>
        <v>1996228756.4417503</v>
      </c>
      <c r="Q57" s="68">
        <f t="shared" ca="1" si="16"/>
        <v>1872202.599855619</v>
      </c>
      <c r="R57" s="28">
        <f t="shared" ca="1" si="5"/>
        <v>-1.6252286000563842E-2</v>
      </c>
    </row>
    <row r="58" spans="1:18" x14ac:dyDescent="0.2">
      <c r="A58" s="76">
        <v>1922.5</v>
      </c>
      <c r="B58" s="76">
        <v>-3.5457500052871183E-3</v>
      </c>
      <c r="C58" s="76">
        <v>0.5</v>
      </c>
      <c r="D58" s="77">
        <f t="shared" si="6"/>
        <v>0.19225</v>
      </c>
      <c r="E58" s="77">
        <f t="shared" si="6"/>
        <v>-3.5457500052871183E-3</v>
      </c>
      <c r="F58" s="68">
        <f t="shared" si="7"/>
        <v>9.6125000000000002E-2</v>
      </c>
      <c r="G58" s="68">
        <f t="shared" si="7"/>
        <v>-1.7728750026435591E-3</v>
      </c>
      <c r="H58" s="68">
        <f t="shared" si="8"/>
        <v>1.8480031250000001E-2</v>
      </c>
      <c r="I58" s="68">
        <f t="shared" si="9"/>
        <v>3.5527860078125003E-3</v>
      </c>
      <c r="J58" s="68">
        <f t="shared" si="10"/>
        <v>6.8302311000195323E-4</v>
      </c>
      <c r="K58" s="68">
        <f t="shared" si="11"/>
        <v>-3.4083521925822426E-4</v>
      </c>
      <c r="L58" s="68">
        <f t="shared" si="12"/>
        <v>-6.5525570902393618E-5</v>
      </c>
      <c r="M58" s="68">
        <f t="shared" ca="1" si="4"/>
        <v>3.0661449401782957E-3</v>
      </c>
      <c r="N58" s="68">
        <f t="shared" ca="1" si="13"/>
        <v>2.1858577384935547E-5</v>
      </c>
      <c r="O58" s="84">
        <f t="shared" ca="1" si="14"/>
        <v>18888749788.653866</v>
      </c>
      <c r="P58" s="68">
        <f t="shared" ca="1" si="15"/>
        <v>1994852120.7015905</v>
      </c>
      <c r="Q58" s="68">
        <f t="shared" ca="1" si="16"/>
        <v>1861258.0201628602</v>
      </c>
      <c r="R58" s="28">
        <f t="shared" ca="1" si="5"/>
        <v>-6.6118949454654144E-3</v>
      </c>
    </row>
    <row r="59" spans="1:18" x14ac:dyDescent="0.2">
      <c r="A59" s="76">
        <v>1932</v>
      </c>
      <c r="B59" s="76">
        <v>-6.3923999987309799E-3</v>
      </c>
      <c r="C59" s="76">
        <v>0.5</v>
      </c>
      <c r="D59" s="77">
        <f t="shared" si="6"/>
        <v>0.19320000000000001</v>
      </c>
      <c r="E59" s="77">
        <f t="shared" si="6"/>
        <v>-6.3923999987309799E-3</v>
      </c>
      <c r="F59" s="68">
        <f t="shared" si="7"/>
        <v>9.6600000000000005E-2</v>
      </c>
      <c r="G59" s="68">
        <f t="shared" si="7"/>
        <v>-3.1961999993654899E-3</v>
      </c>
      <c r="H59" s="68">
        <f t="shared" si="8"/>
        <v>1.8663120000000002E-2</v>
      </c>
      <c r="I59" s="68">
        <f t="shared" si="9"/>
        <v>3.6057147840000007E-3</v>
      </c>
      <c r="J59" s="68">
        <f t="shared" si="10"/>
        <v>6.9662409626880019E-4</v>
      </c>
      <c r="K59" s="68">
        <f t="shared" si="11"/>
        <v>-6.175058398774127E-4</v>
      </c>
      <c r="L59" s="68">
        <f t="shared" si="12"/>
        <v>-1.1930212826431614E-4</v>
      </c>
      <c r="M59" s="68">
        <f t="shared" ca="1" si="4"/>
        <v>3.0520771499664627E-3</v>
      </c>
      <c r="N59" s="68">
        <f t="shared" ca="1" si="13"/>
        <v>4.4599074306134092E-5</v>
      </c>
      <c r="O59" s="84">
        <f t="shared" ca="1" si="14"/>
        <v>18862539861.420952</v>
      </c>
      <c r="P59" s="68">
        <f t="shared" ca="1" si="15"/>
        <v>1968793808.8836291</v>
      </c>
      <c r="Q59" s="68">
        <f t="shared" ca="1" si="16"/>
        <v>1659466.938798581</v>
      </c>
      <c r="R59" s="28">
        <f t="shared" ca="1" si="5"/>
        <v>-9.444477148697443E-3</v>
      </c>
    </row>
    <row r="60" spans="1:18" x14ac:dyDescent="0.2">
      <c r="A60" s="76">
        <v>1937</v>
      </c>
      <c r="B60" s="76">
        <v>-4.9959000025410205E-3</v>
      </c>
      <c r="C60" s="76">
        <v>0.5</v>
      </c>
      <c r="D60" s="77">
        <f t="shared" si="6"/>
        <v>0.19370000000000001</v>
      </c>
      <c r="E60" s="77">
        <f t="shared" si="6"/>
        <v>-4.9959000025410205E-3</v>
      </c>
      <c r="F60" s="68">
        <f t="shared" si="7"/>
        <v>9.6850000000000006E-2</v>
      </c>
      <c r="G60" s="68">
        <f t="shared" si="7"/>
        <v>-2.4979500012705103E-3</v>
      </c>
      <c r="H60" s="68">
        <f t="shared" si="8"/>
        <v>1.8759845000000001E-2</v>
      </c>
      <c r="I60" s="68">
        <f t="shared" si="9"/>
        <v>3.6337819765000002E-3</v>
      </c>
      <c r="J60" s="68">
        <f t="shared" si="10"/>
        <v>7.0386356884805004E-4</v>
      </c>
      <c r="K60" s="68">
        <f t="shared" si="11"/>
        <v>-4.8385291524609788E-4</v>
      </c>
      <c r="L60" s="68">
        <f t="shared" si="12"/>
        <v>-9.3722309683169159E-5</v>
      </c>
      <c r="M60" s="68">
        <f t="shared" ca="1" si="4"/>
        <v>3.0446823863567586E-3</v>
      </c>
      <c r="N60" s="68">
        <f t="shared" ca="1" si="13"/>
        <v>3.2325482576326562E-5</v>
      </c>
      <c r="O60" s="84">
        <f t="shared" ca="1" si="14"/>
        <v>18848755989.526638</v>
      </c>
      <c r="P60" s="68">
        <f t="shared" ca="1" si="15"/>
        <v>1955153459.7859337</v>
      </c>
      <c r="Q60" s="68">
        <f t="shared" ca="1" si="16"/>
        <v>1557954.7867235092</v>
      </c>
      <c r="R60" s="28">
        <f t="shared" ca="1" si="5"/>
        <v>-8.0405823888977795E-3</v>
      </c>
    </row>
    <row r="61" spans="1:18" x14ac:dyDescent="0.2">
      <c r="A61" s="76">
        <v>1937</v>
      </c>
      <c r="B61" s="76">
        <v>1.6004099998099264E-2</v>
      </c>
      <c r="C61" s="76">
        <v>0.5</v>
      </c>
      <c r="D61" s="77">
        <f t="shared" si="6"/>
        <v>0.19370000000000001</v>
      </c>
      <c r="E61" s="77">
        <f t="shared" si="6"/>
        <v>1.6004099998099264E-2</v>
      </c>
      <c r="F61" s="68">
        <f t="shared" si="7"/>
        <v>9.6850000000000006E-2</v>
      </c>
      <c r="G61" s="68">
        <f t="shared" si="7"/>
        <v>8.0020499990496319E-3</v>
      </c>
      <c r="H61" s="68">
        <f t="shared" si="8"/>
        <v>1.8759845000000001E-2</v>
      </c>
      <c r="I61" s="68">
        <f t="shared" si="9"/>
        <v>3.6337819765000002E-3</v>
      </c>
      <c r="J61" s="68">
        <f t="shared" si="10"/>
        <v>7.0386356884805004E-4</v>
      </c>
      <c r="K61" s="68">
        <f t="shared" si="11"/>
        <v>1.5499970848159138E-3</v>
      </c>
      <c r="L61" s="68">
        <f t="shared" si="12"/>
        <v>3.0023443532884255E-4</v>
      </c>
      <c r="M61" s="68">
        <f t="shared" ca="1" si="4"/>
        <v>3.0446823863567586E-3</v>
      </c>
      <c r="N61" s="68">
        <f t="shared" ca="1" si="13"/>
        <v>8.3973252417770907E-5</v>
      </c>
      <c r="O61" s="84">
        <f t="shared" ca="1" si="14"/>
        <v>18848755989.526638</v>
      </c>
      <c r="P61" s="68">
        <f t="shared" ca="1" si="15"/>
        <v>1955153459.7859337</v>
      </c>
      <c r="Q61" s="68">
        <f t="shared" ca="1" si="16"/>
        <v>1557954.7867235092</v>
      </c>
      <c r="R61" s="28">
        <f t="shared" ca="1" si="5"/>
        <v>1.2959417611742505E-2</v>
      </c>
    </row>
    <row r="62" spans="1:18" x14ac:dyDescent="0.2">
      <c r="A62" s="76">
        <v>1980</v>
      </c>
      <c r="B62" s="76">
        <v>-2.5986000000557397E-2</v>
      </c>
      <c r="C62" s="76">
        <v>0.5</v>
      </c>
      <c r="D62" s="77">
        <f t="shared" si="6"/>
        <v>0.19800000000000001</v>
      </c>
      <c r="E62" s="77">
        <f t="shared" si="6"/>
        <v>-2.5986000000557397E-2</v>
      </c>
      <c r="F62" s="68">
        <f t="shared" si="7"/>
        <v>9.9000000000000005E-2</v>
      </c>
      <c r="G62" s="68">
        <f t="shared" si="7"/>
        <v>-1.2993000000278698E-2</v>
      </c>
      <c r="H62" s="68">
        <f t="shared" si="8"/>
        <v>1.9602000000000001E-2</v>
      </c>
      <c r="I62" s="68">
        <f t="shared" si="9"/>
        <v>3.8811960000000004E-3</v>
      </c>
      <c r="J62" s="68">
        <f t="shared" si="10"/>
        <v>7.6847680800000017E-4</v>
      </c>
      <c r="K62" s="68">
        <f t="shared" si="11"/>
        <v>-2.5726140000551824E-3</v>
      </c>
      <c r="L62" s="68">
        <f t="shared" si="12"/>
        <v>-5.0937757201092613E-4</v>
      </c>
      <c r="M62" s="68">
        <f t="shared" ca="1" si="4"/>
        <v>2.9813532198607329E-3</v>
      </c>
      <c r="N62" s="68">
        <f t="shared" ca="1" si="13"/>
        <v>4.1955377629823427E-4</v>
      </c>
      <c r="O62" s="84">
        <f t="shared" ca="1" si="14"/>
        <v>18730522493.852947</v>
      </c>
      <c r="P62" s="68">
        <f t="shared" ca="1" si="15"/>
        <v>1839962331.0579269</v>
      </c>
      <c r="Q62" s="68">
        <f t="shared" ca="1" si="16"/>
        <v>818109.08774787048</v>
      </c>
      <c r="R62" s="28">
        <f t="shared" ca="1" si="5"/>
        <v>-2.8967353220418129E-2</v>
      </c>
    </row>
    <row r="63" spans="1:18" x14ac:dyDescent="0.2">
      <c r="A63" s="76">
        <v>2081</v>
      </c>
      <c r="B63" s="76">
        <v>-2.7767000065068714E-3</v>
      </c>
      <c r="C63" s="76">
        <v>0.5</v>
      </c>
      <c r="D63" s="77">
        <f t="shared" si="6"/>
        <v>0.20810000000000001</v>
      </c>
      <c r="E63" s="77">
        <f t="shared" si="6"/>
        <v>-2.7767000065068714E-3</v>
      </c>
      <c r="F63" s="68">
        <f t="shared" si="7"/>
        <v>0.10405</v>
      </c>
      <c r="G63" s="68">
        <f t="shared" si="7"/>
        <v>-1.3883500032534357E-3</v>
      </c>
      <c r="H63" s="68">
        <f t="shared" si="8"/>
        <v>2.1652805000000001E-2</v>
      </c>
      <c r="I63" s="68">
        <f t="shared" si="9"/>
        <v>4.5059487205E-3</v>
      </c>
      <c r="J63" s="68">
        <f t="shared" si="10"/>
        <v>9.3768792873605007E-4</v>
      </c>
      <c r="K63" s="68">
        <f t="shared" si="11"/>
        <v>-2.8891563567703997E-4</v>
      </c>
      <c r="L63" s="68">
        <f t="shared" si="12"/>
        <v>-6.012334378439202E-5</v>
      </c>
      <c r="M63" s="68">
        <f t="shared" ca="1" si="4"/>
        <v>2.8344762838089272E-3</v>
      </c>
      <c r="N63" s="68">
        <f t="shared" ca="1" si="13"/>
        <v>1.5742649680501081E-5</v>
      </c>
      <c r="O63" s="84">
        <f t="shared" ca="1" si="14"/>
        <v>18454972519.988457</v>
      </c>
      <c r="P63" s="68">
        <f t="shared" ca="1" si="15"/>
        <v>1584187491.6685677</v>
      </c>
      <c r="Q63" s="68">
        <f t="shared" ca="1" si="16"/>
        <v>10159.45345231102</v>
      </c>
      <c r="R63" s="28">
        <f t="shared" ca="1" si="5"/>
        <v>-5.6111762903157981E-3</v>
      </c>
    </row>
    <row r="64" spans="1:18" x14ac:dyDescent="0.2">
      <c r="A64" s="76">
        <v>2373</v>
      </c>
      <c r="B64" s="76">
        <v>-1.4221099998394493E-2</v>
      </c>
      <c r="C64" s="76">
        <v>0.5</v>
      </c>
      <c r="D64" s="77">
        <f t="shared" si="6"/>
        <v>0.23730000000000001</v>
      </c>
      <c r="E64" s="77">
        <f t="shared" si="6"/>
        <v>-1.4221099998394493E-2</v>
      </c>
      <c r="F64" s="68">
        <f t="shared" si="7"/>
        <v>0.11865000000000001</v>
      </c>
      <c r="G64" s="68">
        <f t="shared" si="7"/>
        <v>-7.1105499991972465E-3</v>
      </c>
      <c r="H64" s="68">
        <f t="shared" si="8"/>
        <v>2.8155645000000003E-2</v>
      </c>
      <c r="I64" s="68">
        <f t="shared" si="9"/>
        <v>6.6813345585000012E-3</v>
      </c>
      <c r="J64" s="68">
        <f t="shared" si="10"/>
        <v>1.5854806907320503E-3</v>
      </c>
      <c r="K64" s="68">
        <f t="shared" si="11"/>
        <v>-1.6873335148095067E-3</v>
      </c>
      <c r="L64" s="68">
        <f t="shared" si="12"/>
        <v>-4.0040424306429594E-4</v>
      </c>
      <c r="M64" s="68">
        <f t="shared" ca="1" si="4"/>
        <v>2.4246201750059899E-3</v>
      </c>
      <c r="N64" s="68">
        <f t="shared" ca="1" si="13"/>
        <v>1.3854000004557591E-4</v>
      </c>
      <c r="O64" s="84">
        <f t="shared" ca="1" si="14"/>
        <v>17675209401.280281</v>
      </c>
      <c r="P64" s="68">
        <f t="shared" ca="1" si="15"/>
        <v>958686108.76991582</v>
      </c>
      <c r="Q64" s="68">
        <f t="shared" ca="1" si="16"/>
        <v>4816480.8983776392</v>
      </c>
      <c r="R64" s="28">
        <f t="shared" ca="1" si="5"/>
        <v>-1.6645720173400484E-2</v>
      </c>
    </row>
    <row r="65" spans="1:18" x14ac:dyDescent="0.2">
      <c r="A65" s="76">
        <v>3714</v>
      </c>
      <c r="B65" s="76">
        <v>-4.779800001415424E-3</v>
      </c>
      <c r="C65" s="76">
        <v>1</v>
      </c>
      <c r="D65" s="77">
        <f t="shared" si="6"/>
        <v>0.37140000000000001</v>
      </c>
      <c r="E65" s="77">
        <f t="shared" si="6"/>
        <v>-4.779800001415424E-3</v>
      </c>
      <c r="F65" s="68">
        <f t="shared" si="7"/>
        <v>0.37140000000000001</v>
      </c>
      <c r="G65" s="68">
        <f t="shared" si="7"/>
        <v>-4.779800001415424E-3</v>
      </c>
      <c r="H65" s="68">
        <f t="shared" si="8"/>
        <v>0.13793796</v>
      </c>
      <c r="I65" s="68">
        <f t="shared" si="9"/>
        <v>5.1230158344E-2</v>
      </c>
      <c r="J65" s="68">
        <f t="shared" si="10"/>
        <v>1.9026880808961602E-2</v>
      </c>
      <c r="K65" s="68">
        <f t="shared" si="11"/>
        <v>-1.7752177205256885E-3</v>
      </c>
      <c r="L65" s="68">
        <f t="shared" si="12"/>
        <v>-6.5931586140324078E-4</v>
      </c>
      <c r="M65" s="68">
        <f t="shared" ca="1" si="4"/>
        <v>8.2437784457253392E-4</v>
      </c>
      <c r="N65" s="68">
        <f t="shared" ca="1" si="13"/>
        <v>3.1406809329462223E-5</v>
      </c>
      <c r="O65" s="84">
        <f t="shared" ca="1" si="14"/>
        <v>57612146128.317406</v>
      </c>
      <c r="P65" s="68">
        <f t="shared" ca="1" si="15"/>
        <v>235348443.61925206</v>
      </c>
      <c r="Q65" s="68">
        <f t="shared" ca="1" si="16"/>
        <v>595329291.88753867</v>
      </c>
      <c r="R65" s="28">
        <f t="shared" ca="1" si="5"/>
        <v>-5.6041778459879578E-3</v>
      </c>
    </row>
    <row r="66" spans="1:18" x14ac:dyDescent="0.2">
      <c r="A66" s="76">
        <v>3714</v>
      </c>
      <c r="B66" s="76">
        <v>-6.7980000312672928E-4</v>
      </c>
      <c r="C66" s="76">
        <v>0.5</v>
      </c>
      <c r="D66" s="77">
        <f t="shared" si="6"/>
        <v>0.37140000000000001</v>
      </c>
      <c r="E66" s="77">
        <f t="shared" si="6"/>
        <v>-6.7980000312672928E-4</v>
      </c>
      <c r="F66" s="68">
        <f t="shared" si="7"/>
        <v>0.1857</v>
      </c>
      <c r="G66" s="68">
        <f t="shared" si="7"/>
        <v>-3.3990000156336464E-4</v>
      </c>
      <c r="H66" s="68">
        <f t="shared" si="8"/>
        <v>6.8968979999999999E-2</v>
      </c>
      <c r="I66" s="68">
        <f t="shared" si="9"/>
        <v>2.5615079172E-2</v>
      </c>
      <c r="J66" s="68">
        <f t="shared" si="10"/>
        <v>9.513440404480801E-3</v>
      </c>
      <c r="K66" s="68">
        <f t="shared" si="11"/>
        <v>-1.2623886058063362E-4</v>
      </c>
      <c r="L66" s="68">
        <f t="shared" si="12"/>
        <v>-4.6885112819647324E-5</v>
      </c>
      <c r="M66" s="68">
        <f t="shared" ca="1" si="4"/>
        <v>8.2437784457253392E-4</v>
      </c>
      <c r="N66" s="68">
        <f t="shared" ca="1" si="13"/>
        <v>1.1312754987545938E-6</v>
      </c>
      <c r="O66" s="84">
        <f t="shared" ca="1" si="14"/>
        <v>14403036532.079351</v>
      </c>
      <c r="P66" s="68">
        <f t="shared" ca="1" si="15"/>
        <v>58837110.904813014</v>
      </c>
      <c r="Q66" s="68">
        <f t="shared" ca="1" si="16"/>
        <v>148832322.97188467</v>
      </c>
      <c r="R66" s="28">
        <f t="shared" ca="1" si="5"/>
        <v>-1.5041778476992632E-3</v>
      </c>
    </row>
    <row r="67" spans="1:18" x14ac:dyDescent="0.2">
      <c r="A67" s="76">
        <v>4415</v>
      </c>
      <c r="B67" s="76">
        <v>2.3109499990823679E-2</v>
      </c>
      <c r="C67" s="76">
        <v>0.5</v>
      </c>
      <c r="D67" s="77">
        <f t="shared" si="6"/>
        <v>0.4415</v>
      </c>
      <c r="E67" s="77">
        <f t="shared" si="6"/>
        <v>2.3109499990823679E-2</v>
      </c>
      <c r="F67" s="68">
        <f t="shared" si="7"/>
        <v>0.22075</v>
      </c>
      <c r="G67" s="68">
        <f t="shared" si="7"/>
        <v>1.1554749995411839E-2</v>
      </c>
      <c r="H67" s="68">
        <f t="shared" si="8"/>
        <v>9.7461124999999996E-2</v>
      </c>
      <c r="I67" s="68">
        <f t="shared" si="9"/>
        <v>4.3029086687499996E-2</v>
      </c>
      <c r="J67" s="68">
        <f t="shared" si="10"/>
        <v>1.8997341772531248E-2</v>
      </c>
      <c r="K67" s="68">
        <f t="shared" si="11"/>
        <v>5.1014221229743273E-3</v>
      </c>
      <c r="L67" s="68">
        <f t="shared" si="12"/>
        <v>2.2522778672931657E-3</v>
      </c>
      <c r="M67" s="68">
        <f t="shared" ca="1" si="4"/>
        <v>1.7220056341299677E-4</v>
      </c>
      <c r="N67" s="68">
        <f t="shared" ca="1" si="13"/>
        <v>2.6305985251134716E-4</v>
      </c>
      <c r="O67" s="84">
        <f t="shared" ca="1" si="14"/>
        <v>12883074751.413666</v>
      </c>
      <c r="P67" s="68">
        <f t="shared" ca="1" si="15"/>
        <v>706724116.19864583</v>
      </c>
      <c r="Q67" s="68">
        <f t="shared" ca="1" si="16"/>
        <v>291689975.39818513</v>
      </c>
      <c r="R67" s="28">
        <f t="shared" ca="1" si="5"/>
        <v>2.2937299427410681E-2</v>
      </c>
    </row>
    <row r="68" spans="1:18" x14ac:dyDescent="0.2">
      <c r="A68" s="76">
        <v>4451</v>
      </c>
      <c r="B68" s="76">
        <v>1.6164299995580222E-2</v>
      </c>
      <c r="C68" s="76">
        <v>0.5</v>
      </c>
      <c r="D68" s="77">
        <f t="shared" si="6"/>
        <v>0.4451</v>
      </c>
      <c r="E68" s="77">
        <f t="shared" si="6"/>
        <v>1.6164299995580222E-2</v>
      </c>
      <c r="F68" s="68">
        <f t="shared" si="7"/>
        <v>0.22255</v>
      </c>
      <c r="G68" s="68">
        <f t="shared" si="7"/>
        <v>8.0821499977901112E-3</v>
      </c>
      <c r="H68" s="68">
        <f t="shared" si="8"/>
        <v>9.9057005000000004E-2</v>
      </c>
      <c r="I68" s="68">
        <f t="shared" si="9"/>
        <v>4.4090272925500003E-2</v>
      </c>
      <c r="J68" s="68">
        <f t="shared" si="10"/>
        <v>1.962458047914005E-2</v>
      </c>
      <c r="K68" s="68">
        <f t="shared" si="11"/>
        <v>3.5973649640163785E-3</v>
      </c>
      <c r="L68" s="68">
        <f t="shared" si="12"/>
        <v>1.60118714548369E-3</v>
      </c>
      <c r="M68" s="68">
        <f t="shared" ca="1" si="4"/>
        <v>1.4212463755397791E-4</v>
      </c>
      <c r="N68" s="68">
        <f t="shared" ca="1" si="13"/>
        <v>1.2835505160167169E-4</v>
      </c>
      <c r="O68" s="84">
        <f t="shared" ca="1" si="14"/>
        <v>12808365466.602476</v>
      </c>
      <c r="P68" s="68">
        <f t="shared" ca="1" si="15"/>
        <v>758002728.23596978</v>
      </c>
      <c r="Q68" s="68">
        <f t="shared" ca="1" si="16"/>
        <v>300086531.52217394</v>
      </c>
      <c r="R68" s="28">
        <f t="shared" ca="1" si="5"/>
        <v>1.6022175358026244E-2</v>
      </c>
    </row>
    <row r="69" spans="1:18" x14ac:dyDescent="0.2">
      <c r="A69" s="76">
        <v>4453</v>
      </c>
      <c r="B69" s="76">
        <v>7.2289999661734328E-4</v>
      </c>
      <c r="C69" s="76">
        <v>0.5</v>
      </c>
      <c r="D69" s="77">
        <f t="shared" si="6"/>
        <v>0.44529999999999997</v>
      </c>
      <c r="E69" s="77">
        <f t="shared" si="6"/>
        <v>7.2289999661734328E-4</v>
      </c>
      <c r="F69" s="68">
        <f t="shared" si="7"/>
        <v>0.22264999999999999</v>
      </c>
      <c r="G69" s="68">
        <f t="shared" si="7"/>
        <v>3.6144999830867164E-4</v>
      </c>
      <c r="H69" s="68">
        <f t="shared" si="8"/>
        <v>9.9146044999999988E-2</v>
      </c>
      <c r="I69" s="68">
        <f t="shared" si="9"/>
        <v>4.4149733838499995E-2</v>
      </c>
      <c r="J69" s="68">
        <f t="shared" si="10"/>
        <v>1.9659876478284048E-2</v>
      </c>
      <c r="K69" s="68">
        <f t="shared" si="11"/>
        <v>1.6095368424685148E-4</v>
      </c>
      <c r="L69" s="68">
        <f t="shared" si="12"/>
        <v>7.1672675595122964E-5</v>
      </c>
      <c r="M69" s="68">
        <f t="shared" ca="1" si="4"/>
        <v>1.4046354001349048E-4</v>
      </c>
      <c r="N69" s="68">
        <f t="shared" ca="1" si="13"/>
        <v>1.6961611299062585E-7</v>
      </c>
      <c r="O69" s="84">
        <f t="shared" ca="1" si="14"/>
        <v>12804224359.980442</v>
      </c>
      <c r="P69" s="68">
        <f t="shared" ca="1" si="15"/>
        <v>760900439.8303318</v>
      </c>
      <c r="Q69" s="68">
        <f t="shared" ca="1" si="16"/>
        <v>300555854.39559549</v>
      </c>
      <c r="R69" s="28">
        <f t="shared" ca="1" si="5"/>
        <v>5.824364566038528E-4</v>
      </c>
    </row>
    <row r="70" spans="1:18" x14ac:dyDescent="0.2">
      <c r="A70" s="76">
        <v>4458</v>
      </c>
      <c r="B70" s="76">
        <v>-2.8806000045733526E-3</v>
      </c>
      <c r="C70" s="76">
        <v>0.5</v>
      </c>
      <c r="D70" s="77">
        <f t="shared" si="6"/>
        <v>0.44579999999999997</v>
      </c>
      <c r="E70" s="77">
        <f t="shared" si="6"/>
        <v>-2.8806000045733526E-3</v>
      </c>
      <c r="F70" s="68">
        <f t="shared" si="7"/>
        <v>0.22289999999999999</v>
      </c>
      <c r="G70" s="68">
        <f t="shared" si="7"/>
        <v>-1.4403000022866763E-3</v>
      </c>
      <c r="H70" s="68">
        <f t="shared" si="8"/>
        <v>9.9368819999999983E-2</v>
      </c>
      <c r="I70" s="68">
        <f t="shared" si="9"/>
        <v>4.4298619955999992E-2</v>
      </c>
      <c r="J70" s="68">
        <f t="shared" si="10"/>
        <v>1.9748324776384794E-2</v>
      </c>
      <c r="K70" s="68">
        <f t="shared" si="11"/>
        <v>-6.4208574101940028E-4</v>
      </c>
      <c r="L70" s="68">
        <f t="shared" si="12"/>
        <v>-2.8624182334644865E-4</v>
      </c>
      <c r="M70" s="68">
        <f t="shared" ca="1" si="4"/>
        <v>1.3631530343900149E-4</v>
      </c>
      <c r="N70" s="68">
        <f t="shared" ca="1" si="13"/>
        <v>4.5508889878596384E-6</v>
      </c>
      <c r="O70" s="84">
        <f t="shared" ca="1" si="14"/>
        <v>12793875921.742744</v>
      </c>
      <c r="P70" s="68">
        <f t="shared" ca="1" si="15"/>
        <v>768167167.59218669</v>
      </c>
      <c r="Q70" s="68">
        <f t="shared" ca="1" si="16"/>
        <v>301730467.94567621</v>
      </c>
      <c r="R70" s="28">
        <f t="shared" ca="1" si="5"/>
        <v>-3.0169153080123541E-3</v>
      </c>
    </row>
    <row r="71" spans="1:18" x14ac:dyDescent="0.2">
      <c r="A71" s="76">
        <v>4463</v>
      </c>
      <c r="B71" s="76">
        <v>8.5159000009298325E-3</v>
      </c>
      <c r="C71" s="76">
        <v>0.5</v>
      </c>
      <c r="D71" s="77">
        <f t="shared" si="6"/>
        <v>0.44629999999999997</v>
      </c>
      <c r="E71" s="77">
        <f t="shared" si="6"/>
        <v>8.5159000009298325E-3</v>
      </c>
      <c r="F71" s="68">
        <f t="shared" si="7"/>
        <v>0.22314999999999999</v>
      </c>
      <c r="G71" s="68">
        <f t="shared" si="7"/>
        <v>4.2579500004649162E-3</v>
      </c>
      <c r="H71" s="68">
        <f t="shared" si="8"/>
        <v>9.9591844999999984E-2</v>
      </c>
      <c r="I71" s="68">
        <f t="shared" si="9"/>
        <v>4.4447840423499987E-2</v>
      </c>
      <c r="J71" s="68">
        <f t="shared" si="10"/>
        <v>1.9837071181008043E-2</v>
      </c>
      <c r="K71" s="68">
        <f t="shared" si="11"/>
        <v>1.9003230852074921E-3</v>
      </c>
      <c r="L71" s="68">
        <f t="shared" si="12"/>
        <v>8.4811419292810369E-4</v>
      </c>
      <c r="M71" s="68">
        <f t="shared" ca="1" si="4"/>
        <v>1.3217350583126074E-4</v>
      </c>
      <c r="N71" s="68">
        <f t="shared" ca="1" si="13"/>
        <v>3.5143434972308882E-5</v>
      </c>
      <c r="O71" s="84">
        <f t="shared" ca="1" si="14"/>
        <v>12783533664.876091</v>
      </c>
      <c r="P71" s="68">
        <f t="shared" ca="1" si="15"/>
        <v>775465936.80104995</v>
      </c>
      <c r="Q71" s="68">
        <f t="shared" ca="1" si="16"/>
        <v>302906945.74304503</v>
      </c>
      <c r="R71" s="28">
        <f t="shared" ca="1" si="5"/>
        <v>8.3837264950985708E-3</v>
      </c>
    </row>
    <row r="72" spans="1:18" x14ac:dyDescent="0.2">
      <c r="A72" s="76">
        <v>4463</v>
      </c>
      <c r="B72" s="76">
        <v>1.9515899999532849E-2</v>
      </c>
      <c r="C72" s="76">
        <v>0.5</v>
      </c>
      <c r="D72" s="77">
        <f t="shared" si="6"/>
        <v>0.44629999999999997</v>
      </c>
      <c r="E72" s="77">
        <f t="shared" si="6"/>
        <v>1.9515899999532849E-2</v>
      </c>
      <c r="F72" s="68">
        <f t="shared" si="7"/>
        <v>0.22314999999999999</v>
      </c>
      <c r="G72" s="68">
        <f t="shared" si="7"/>
        <v>9.7579499997664243E-3</v>
      </c>
      <c r="H72" s="68">
        <f t="shared" si="8"/>
        <v>9.9591844999999984E-2</v>
      </c>
      <c r="I72" s="68">
        <f t="shared" si="9"/>
        <v>4.4447840423499987E-2</v>
      </c>
      <c r="J72" s="68">
        <f t="shared" si="10"/>
        <v>1.9837071181008043E-2</v>
      </c>
      <c r="K72" s="68">
        <f t="shared" si="11"/>
        <v>4.3549730848957552E-3</v>
      </c>
      <c r="L72" s="68">
        <f t="shared" si="12"/>
        <v>1.9436244877889754E-3</v>
      </c>
      <c r="M72" s="68">
        <f t="shared" ca="1" si="4"/>
        <v>1.3217350583126074E-4</v>
      </c>
      <c r="N72" s="68">
        <f t="shared" ca="1" si="13"/>
        <v>1.8786442639131442E-4</v>
      </c>
      <c r="O72" s="84">
        <f t="shared" ca="1" si="14"/>
        <v>12783533664.876091</v>
      </c>
      <c r="P72" s="68">
        <f t="shared" ca="1" si="15"/>
        <v>775465936.80104995</v>
      </c>
      <c r="Q72" s="68">
        <f t="shared" ca="1" si="16"/>
        <v>302906945.74304503</v>
      </c>
      <c r="R72" s="28">
        <f t="shared" ca="1" si="5"/>
        <v>1.9383726493701587E-2</v>
      </c>
    </row>
    <row r="73" spans="1:18" x14ac:dyDescent="0.2">
      <c r="A73" s="76">
        <v>4466.5</v>
      </c>
      <c r="B73" s="76">
        <v>-5.0065500035998411E-3</v>
      </c>
      <c r="C73" s="76">
        <v>0.1</v>
      </c>
      <c r="D73" s="77">
        <f t="shared" si="6"/>
        <v>0.44664999999999999</v>
      </c>
      <c r="E73" s="77">
        <f t="shared" si="6"/>
        <v>-5.0065500035998411E-3</v>
      </c>
      <c r="F73" s="68">
        <f t="shared" si="7"/>
        <v>4.4665000000000003E-2</v>
      </c>
      <c r="G73" s="68">
        <f t="shared" si="7"/>
        <v>-5.0065500035998409E-4</v>
      </c>
      <c r="H73" s="68">
        <f t="shared" si="8"/>
        <v>1.994962225E-2</v>
      </c>
      <c r="I73" s="68">
        <f t="shared" si="9"/>
        <v>8.9104987779624993E-3</v>
      </c>
      <c r="J73" s="68">
        <f t="shared" si="10"/>
        <v>3.9798742791769502E-3</v>
      </c>
      <c r="K73" s="68">
        <f t="shared" si="11"/>
        <v>-2.236175559107869E-4</v>
      </c>
      <c r="L73" s="68">
        <f t="shared" si="12"/>
        <v>-9.9878781347552964E-5</v>
      </c>
      <c r="M73" s="68">
        <f t="shared" ca="1" si="4"/>
        <v>1.2927807869105804E-4</v>
      </c>
      <c r="N73" s="68">
        <f t="shared" ca="1" si="13"/>
        <v>2.6376730090847816E-6</v>
      </c>
      <c r="O73" s="84">
        <f t="shared" ca="1" si="14"/>
        <v>511051910.46748537</v>
      </c>
      <c r="P73" s="68">
        <f t="shared" ca="1" si="15"/>
        <v>31223764.84059209</v>
      </c>
      <c r="Q73" s="68">
        <f t="shared" ca="1" si="16"/>
        <v>12149263.523850035</v>
      </c>
      <c r="R73" s="28">
        <f t="shared" ca="1" si="5"/>
        <v>-5.1358280822908992E-3</v>
      </c>
    </row>
    <row r="74" spans="1:18" x14ac:dyDescent="0.2">
      <c r="A74" s="76">
        <v>4470</v>
      </c>
      <c r="B74" s="76">
        <v>-1.3529000003472902E-2</v>
      </c>
      <c r="C74" s="76">
        <v>0.5</v>
      </c>
      <c r="D74" s="77">
        <f t="shared" si="6"/>
        <v>0.44700000000000001</v>
      </c>
      <c r="E74" s="77">
        <f t="shared" si="6"/>
        <v>-1.3529000003472902E-2</v>
      </c>
      <c r="F74" s="68">
        <f t="shared" si="7"/>
        <v>0.2235</v>
      </c>
      <c r="G74" s="68">
        <f t="shared" si="7"/>
        <v>-6.7645000017364509E-3</v>
      </c>
      <c r="H74" s="68">
        <f t="shared" si="8"/>
        <v>9.9904500000000007E-2</v>
      </c>
      <c r="I74" s="68">
        <f t="shared" si="9"/>
        <v>4.4657311500000005E-2</v>
      </c>
      <c r="J74" s="68">
        <f t="shared" si="10"/>
        <v>1.9961818240500001E-2</v>
      </c>
      <c r="K74" s="68">
        <f t="shared" si="11"/>
        <v>-3.0237315007761935E-3</v>
      </c>
      <c r="L74" s="68">
        <f t="shared" si="12"/>
        <v>-1.3516079808469585E-3</v>
      </c>
      <c r="M74" s="68">
        <f t="shared" ca="1" si="4"/>
        <v>1.2638580664456247E-4</v>
      </c>
      <c r="N74" s="68">
        <f t="shared" ca="1" si="13"/>
        <v>9.3234780811578705E-5</v>
      </c>
      <c r="O74" s="84">
        <f t="shared" ca="1" si="14"/>
        <v>12769064885.350939</v>
      </c>
      <c r="P74" s="68">
        <f t="shared" ca="1" si="15"/>
        <v>785737976.15182912</v>
      </c>
      <c r="Q74" s="68">
        <f t="shared" ca="1" si="16"/>
        <v>304557141.85878956</v>
      </c>
      <c r="R74" s="28">
        <f t="shared" ca="1" si="5"/>
        <v>-1.3655385810117465E-2</v>
      </c>
    </row>
    <row r="75" spans="1:18" x14ac:dyDescent="0.2">
      <c r="A75" s="76">
        <v>4511</v>
      </c>
      <c r="B75" s="76">
        <v>2.1922299994912464E-2</v>
      </c>
      <c r="C75" s="76">
        <v>0.1</v>
      </c>
      <c r="D75" s="77">
        <f t="shared" si="6"/>
        <v>0.4511</v>
      </c>
      <c r="E75" s="77">
        <f t="shared" si="6"/>
        <v>2.1922299994912464E-2</v>
      </c>
      <c r="F75" s="68">
        <f t="shared" si="7"/>
        <v>4.5110000000000004E-2</v>
      </c>
      <c r="G75" s="68">
        <f t="shared" si="7"/>
        <v>2.1922299994912467E-3</v>
      </c>
      <c r="H75" s="68">
        <f t="shared" si="8"/>
        <v>2.0349121000000001E-2</v>
      </c>
      <c r="I75" s="68">
        <f t="shared" si="9"/>
        <v>9.1794884831000005E-3</v>
      </c>
      <c r="J75" s="68">
        <f t="shared" si="10"/>
        <v>4.1408672547264104E-3</v>
      </c>
      <c r="K75" s="68">
        <f t="shared" si="11"/>
        <v>9.8891495277050141E-4</v>
      </c>
      <c r="L75" s="68">
        <f t="shared" si="12"/>
        <v>4.460995351947732E-4</v>
      </c>
      <c r="M75" s="68">
        <f t="shared" ca="1" si="4"/>
        <v>9.2739863425178679E-5</v>
      </c>
      <c r="N75" s="68">
        <f t="shared" ca="1" si="13"/>
        <v>4.765296955342192E-5</v>
      </c>
      <c r="O75" s="84">
        <f t="shared" ca="1" si="14"/>
        <v>507382481.2170772</v>
      </c>
      <c r="P75" s="68">
        <f t="shared" ca="1" si="15"/>
        <v>33886298.163455434</v>
      </c>
      <c r="Q75" s="68">
        <f t="shared" ca="1" si="16"/>
        <v>12571819.860055046</v>
      </c>
      <c r="R75" s="28">
        <f t="shared" ca="1" si="5"/>
        <v>2.1829560131487284E-2</v>
      </c>
    </row>
    <row r="76" spans="1:18" x14ac:dyDescent="0.2">
      <c r="A76" s="76">
        <v>4518</v>
      </c>
      <c r="B76" s="76">
        <v>9.8773999998229556E-3</v>
      </c>
      <c r="C76" s="76">
        <v>0.1</v>
      </c>
      <c r="D76" s="77">
        <f t="shared" si="6"/>
        <v>0.45179999999999998</v>
      </c>
      <c r="E76" s="77">
        <f t="shared" si="6"/>
        <v>9.8773999998229556E-3</v>
      </c>
      <c r="F76" s="68">
        <f t="shared" si="7"/>
        <v>4.5179999999999998E-2</v>
      </c>
      <c r="G76" s="68">
        <f t="shared" si="7"/>
        <v>9.877399999822956E-4</v>
      </c>
      <c r="H76" s="68">
        <f t="shared" si="8"/>
        <v>2.0412323999999999E-2</v>
      </c>
      <c r="I76" s="68">
        <f t="shared" si="9"/>
        <v>9.2222879831999997E-3</v>
      </c>
      <c r="J76" s="68">
        <f t="shared" si="10"/>
        <v>4.1666297108097598E-3</v>
      </c>
      <c r="K76" s="68">
        <f t="shared" si="11"/>
        <v>4.4626093199200112E-4</v>
      </c>
      <c r="L76" s="68">
        <f t="shared" si="12"/>
        <v>2.0162068907398609E-4</v>
      </c>
      <c r="M76" s="68">
        <f t="shared" ca="1" si="4"/>
        <v>8.7038703951597754E-5</v>
      </c>
      <c r="N76" s="68">
        <f t="shared" ca="1" si="13"/>
        <v>9.5851174303695908E-6</v>
      </c>
      <c r="O76" s="84">
        <f t="shared" ca="1" si="14"/>
        <v>506807044.67622089</v>
      </c>
      <c r="P76" s="68">
        <f t="shared" ca="1" si="15"/>
        <v>34314282.074061148</v>
      </c>
      <c r="Q76" s="68">
        <f t="shared" ca="1" si="16"/>
        <v>12638821.242246805</v>
      </c>
      <c r="R76" s="28">
        <f t="shared" ca="1" si="5"/>
        <v>9.7903612958713578E-3</v>
      </c>
    </row>
    <row r="77" spans="1:18" x14ac:dyDescent="0.2">
      <c r="A77" s="76">
        <v>4598.5</v>
      </c>
      <c r="B77" s="76">
        <v>-1.0138950005057268E-2</v>
      </c>
      <c r="C77" s="76">
        <v>0.1</v>
      </c>
      <c r="D77" s="77">
        <f t="shared" si="6"/>
        <v>0.45984999999999998</v>
      </c>
      <c r="E77" s="77">
        <f t="shared" si="6"/>
        <v>-1.0138950005057268E-2</v>
      </c>
      <c r="F77" s="68">
        <f t="shared" si="7"/>
        <v>4.5984999999999998E-2</v>
      </c>
      <c r="G77" s="68">
        <f t="shared" si="7"/>
        <v>-1.0138950005057269E-3</v>
      </c>
      <c r="H77" s="68">
        <f t="shared" si="8"/>
        <v>2.1146202249999999E-2</v>
      </c>
      <c r="I77" s="68">
        <f t="shared" si="9"/>
        <v>9.7240811046624999E-3</v>
      </c>
      <c r="J77" s="68">
        <f t="shared" si="10"/>
        <v>4.4716186959790506E-3</v>
      </c>
      <c r="K77" s="68">
        <f t="shared" si="11"/>
        <v>-4.6623961598255849E-4</v>
      </c>
      <c r="L77" s="68">
        <f t="shared" si="12"/>
        <v>-2.1440028740957951E-4</v>
      </c>
      <c r="M77" s="68">
        <f t="shared" ca="1" si="4"/>
        <v>2.2382459446286182E-5</v>
      </c>
      <c r="N77" s="68">
        <f t="shared" ca="1" si="13"/>
        <v>1.0325267745417388E-5</v>
      </c>
      <c r="O77" s="84">
        <f t="shared" ca="1" si="14"/>
        <v>500224126.01714557</v>
      </c>
      <c r="P77" s="68">
        <f t="shared" ca="1" si="15"/>
        <v>39413300.374643691</v>
      </c>
      <c r="Q77" s="68">
        <f t="shared" ca="1" si="16"/>
        <v>13419606.004908448</v>
      </c>
      <c r="R77" s="28">
        <f t="shared" ca="1" si="5"/>
        <v>-1.0161332464503554E-2</v>
      </c>
    </row>
    <row r="78" spans="1:18" x14ac:dyDescent="0.2">
      <c r="A78" s="76">
        <v>4612</v>
      </c>
      <c r="B78" s="76">
        <v>1.1131599996588193E-2</v>
      </c>
      <c r="C78" s="76">
        <v>0.5</v>
      </c>
      <c r="D78" s="77">
        <f t="shared" si="6"/>
        <v>0.4612</v>
      </c>
      <c r="E78" s="77">
        <f t="shared" si="6"/>
        <v>1.1131599996588193E-2</v>
      </c>
      <c r="F78" s="68">
        <f t="shared" si="7"/>
        <v>0.2306</v>
      </c>
      <c r="G78" s="68">
        <f t="shared" si="7"/>
        <v>5.5657999982940964E-3</v>
      </c>
      <c r="H78" s="68">
        <f t="shared" si="8"/>
        <v>0.10635272</v>
      </c>
      <c r="I78" s="68">
        <f t="shared" si="9"/>
        <v>4.9049874463999998E-2</v>
      </c>
      <c r="J78" s="68">
        <f t="shared" si="10"/>
        <v>2.2621802102796799E-2</v>
      </c>
      <c r="K78" s="68">
        <f t="shared" si="11"/>
        <v>2.5669469592132371E-3</v>
      </c>
      <c r="L78" s="68">
        <f t="shared" si="12"/>
        <v>1.183875937589145E-3</v>
      </c>
      <c r="M78" s="68">
        <f t="shared" ca="1" si="4"/>
        <v>1.1702907741380046E-5</v>
      </c>
      <c r="N78" s="68">
        <f t="shared" ca="1" si="13"/>
        <v>6.1826055633271902E-5</v>
      </c>
      <c r="O78" s="84">
        <f t="shared" ca="1" si="14"/>
        <v>12478159389.82708</v>
      </c>
      <c r="P78" s="68">
        <f t="shared" ca="1" si="15"/>
        <v>1007502515.2636584</v>
      </c>
      <c r="Q78" s="68">
        <f t="shared" ca="1" si="16"/>
        <v>338809455.48576438</v>
      </c>
      <c r="R78" s="28">
        <f t="shared" ca="1" si="5"/>
        <v>1.1119897088846812E-2</v>
      </c>
    </row>
    <row r="79" spans="1:18" x14ac:dyDescent="0.2">
      <c r="A79" s="76">
        <v>5125.5</v>
      </c>
      <c r="B79" s="76">
        <v>-6.9478500008699484E-3</v>
      </c>
      <c r="C79" s="76">
        <v>1</v>
      </c>
      <c r="D79" s="77">
        <f t="shared" si="6"/>
        <v>0.51254999999999995</v>
      </c>
      <c r="E79" s="77">
        <f t="shared" si="6"/>
        <v>-6.9478500008699484E-3</v>
      </c>
      <c r="F79" s="68">
        <f t="shared" si="7"/>
        <v>0.51254999999999995</v>
      </c>
      <c r="G79" s="68">
        <f t="shared" si="7"/>
        <v>-6.9478500008699484E-3</v>
      </c>
      <c r="H79" s="68">
        <f t="shared" si="8"/>
        <v>0.26270750249999997</v>
      </c>
      <c r="I79" s="68">
        <f t="shared" si="9"/>
        <v>0.13465073040637496</v>
      </c>
      <c r="J79" s="68">
        <f t="shared" si="10"/>
        <v>6.9015231869787474E-2</v>
      </c>
      <c r="K79" s="68">
        <f t="shared" si="11"/>
        <v>-3.5611205179458916E-3</v>
      </c>
      <c r="L79" s="68">
        <f t="shared" si="12"/>
        <v>-1.8252523214731665E-3</v>
      </c>
      <c r="M79" s="68">
        <f t="shared" ca="1" si="4"/>
        <v>-3.5966604064721066E-4</v>
      </c>
      <c r="N79" s="68">
        <f t="shared" ca="1" si="13"/>
        <v>4.3404167893736152E-5</v>
      </c>
      <c r="O79" s="84">
        <f t="shared" ca="1" si="14"/>
        <v>45867599725.553177</v>
      </c>
      <c r="P79" s="68">
        <f t="shared" ca="1" si="15"/>
        <v>8048425842.1157303</v>
      </c>
      <c r="Q79" s="68">
        <f t="shared" ca="1" si="16"/>
        <v>1897215013.3181198</v>
      </c>
      <c r="R79" s="28">
        <f t="shared" ca="1" si="5"/>
        <v>-6.5881839602227373E-3</v>
      </c>
    </row>
    <row r="80" spans="1:18" x14ac:dyDescent="0.2">
      <c r="A80" s="76">
        <v>5682</v>
      </c>
      <c r="B80" s="76">
        <v>-1.7400001524947584E-5</v>
      </c>
      <c r="C80" s="76">
        <v>1</v>
      </c>
      <c r="D80" s="77">
        <f t="shared" si="6"/>
        <v>0.56820000000000004</v>
      </c>
      <c r="E80" s="77">
        <f t="shared" si="6"/>
        <v>-1.7400001524947584E-5</v>
      </c>
      <c r="F80" s="68">
        <f t="shared" si="7"/>
        <v>0.56820000000000004</v>
      </c>
      <c r="G80" s="68">
        <f t="shared" si="7"/>
        <v>-1.7400001524947584E-5</v>
      </c>
      <c r="H80" s="68">
        <f t="shared" si="8"/>
        <v>0.32285124000000004</v>
      </c>
      <c r="I80" s="68">
        <f t="shared" si="9"/>
        <v>0.18344407456800005</v>
      </c>
      <c r="J80" s="68">
        <f t="shared" si="10"/>
        <v>0.10423292316953764</v>
      </c>
      <c r="K80" s="68">
        <f t="shared" si="11"/>
        <v>-9.8866808664752181E-6</v>
      </c>
      <c r="L80" s="68">
        <f t="shared" si="12"/>
        <v>-5.6176120683312191E-6</v>
      </c>
      <c r="M80" s="68">
        <f t="shared" ca="1" si="4"/>
        <v>-6.8545077148117039E-4</v>
      </c>
      <c r="N80" s="68">
        <f t="shared" ca="1" si="13"/>
        <v>4.4629183123910213E-7</v>
      </c>
      <c r="O80" s="84">
        <f t="shared" ca="1" si="14"/>
        <v>41762773479.62439</v>
      </c>
      <c r="P80" s="68">
        <f t="shared" ca="1" si="15"/>
        <v>13706326296.861887</v>
      </c>
      <c r="Q80" s="68">
        <f t="shared" ca="1" si="16"/>
        <v>2557661203.7515068</v>
      </c>
      <c r="R80" s="28">
        <f t="shared" ca="1" si="5"/>
        <v>6.680507699562228E-4</v>
      </c>
    </row>
    <row r="81" spans="1:18" x14ac:dyDescent="0.2">
      <c r="A81" s="76">
        <v>5718</v>
      </c>
      <c r="B81" s="76">
        <v>3.3739999344106764E-4</v>
      </c>
      <c r="C81" s="76">
        <v>1</v>
      </c>
      <c r="D81" s="77">
        <f t="shared" si="6"/>
        <v>0.57179999999999997</v>
      </c>
      <c r="E81" s="77">
        <f t="shared" si="6"/>
        <v>3.3739999344106764E-4</v>
      </c>
      <c r="F81" s="68">
        <f t="shared" si="7"/>
        <v>0.57179999999999997</v>
      </c>
      <c r="G81" s="68">
        <f t="shared" si="7"/>
        <v>3.3739999344106764E-4</v>
      </c>
      <c r="H81" s="68">
        <f t="shared" si="8"/>
        <v>0.32695523999999998</v>
      </c>
      <c r="I81" s="68">
        <f t="shared" si="9"/>
        <v>0.18695300623199998</v>
      </c>
      <c r="J81" s="68">
        <f t="shared" si="10"/>
        <v>0.10689972896345758</v>
      </c>
      <c r="K81" s="68">
        <f t="shared" si="11"/>
        <v>1.9292531624960247E-4</v>
      </c>
      <c r="L81" s="68">
        <f t="shared" si="12"/>
        <v>1.1031469583152269E-4</v>
      </c>
      <c r="M81" s="68">
        <f t="shared" ca="1" si="4"/>
        <v>-7.0377893128464354E-4</v>
      </c>
      <c r="N81" s="68">
        <f t="shared" ca="1" si="13"/>
        <v>1.0840535532929882E-6</v>
      </c>
      <c r="O81" s="84">
        <f t="shared" ca="1" si="14"/>
        <v>41506928863.458015</v>
      </c>
      <c r="P81" s="68">
        <f t="shared" ca="1" si="15"/>
        <v>14114821011.802797</v>
      </c>
      <c r="Q81" s="68">
        <f t="shared" ca="1" si="16"/>
        <v>2602709171.9786081</v>
      </c>
      <c r="R81" s="28">
        <f t="shared" ca="1" si="5"/>
        <v>1.0411789247257112E-3</v>
      </c>
    </row>
    <row r="82" spans="1:18" x14ac:dyDescent="0.2">
      <c r="A82" s="76">
        <v>9984</v>
      </c>
      <c r="B82" s="76">
        <v>-3.4468800004106015E-2</v>
      </c>
      <c r="C82" s="76">
        <v>0.1</v>
      </c>
      <c r="D82" s="77">
        <f t="shared" si="6"/>
        <v>0.99839999999999995</v>
      </c>
      <c r="E82" s="77">
        <f t="shared" si="6"/>
        <v>-3.4468800004106015E-2</v>
      </c>
      <c r="F82" s="68">
        <f t="shared" si="7"/>
        <v>9.9839999999999998E-2</v>
      </c>
      <c r="G82" s="68">
        <f t="shared" si="7"/>
        <v>-3.4468800004106015E-3</v>
      </c>
      <c r="H82" s="68">
        <f t="shared" si="8"/>
        <v>9.9680255999999995E-2</v>
      </c>
      <c r="I82" s="68">
        <f t="shared" si="9"/>
        <v>9.9520767590399989E-2</v>
      </c>
      <c r="J82" s="68">
        <f t="shared" si="10"/>
        <v>9.9361534362255338E-2</v>
      </c>
      <c r="K82" s="68">
        <f t="shared" si="11"/>
        <v>-3.4413649924099443E-3</v>
      </c>
      <c r="L82" s="68">
        <f t="shared" si="12"/>
        <v>-3.4358588084220884E-3</v>
      </c>
      <c r="M82" s="68">
        <f t="shared" ca="1" si="4"/>
        <v>-5.1226475743619201E-4</v>
      </c>
      <c r="N82" s="68">
        <f t="shared" ca="1" si="13"/>
        <v>1.1530462859583298E-4</v>
      </c>
      <c r="O82" s="84">
        <f t="shared" ca="1" si="14"/>
        <v>184761894.61540788</v>
      </c>
      <c r="P82" s="68">
        <f t="shared" ca="1" si="15"/>
        <v>847755802.21051407</v>
      </c>
      <c r="Q82" s="68">
        <f t="shared" ca="1" si="16"/>
        <v>89429653.168751985</v>
      </c>
      <c r="R82" s="28">
        <f t="shared" ca="1" si="5"/>
        <v>-3.3956535246669819E-2</v>
      </c>
    </row>
    <row r="83" spans="1:18" x14ac:dyDescent="0.2">
      <c r="A83" s="76">
        <v>10028.5</v>
      </c>
      <c r="B83" s="76">
        <v>-2.7539950002392288E-2</v>
      </c>
      <c r="C83" s="76">
        <v>0.1</v>
      </c>
      <c r="D83" s="77">
        <f t="shared" si="6"/>
        <v>1.00285</v>
      </c>
      <c r="E83" s="77">
        <f t="shared" si="6"/>
        <v>-2.7539950002392288E-2</v>
      </c>
      <c r="F83" s="68">
        <f t="shared" si="7"/>
        <v>0.10028500000000001</v>
      </c>
      <c r="G83" s="68">
        <f t="shared" si="7"/>
        <v>-2.7539950002392292E-3</v>
      </c>
      <c r="H83" s="68">
        <f t="shared" si="8"/>
        <v>0.10057081225000002</v>
      </c>
      <c r="I83" s="68">
        <f t="shared" si="9"/>
        <v>0.10085743906491251</v>
      </c>
      <c r="J83" s="68">
        <f t="shared" si="10"/>
        <v>0.10114488276624752</v>
      </c>
      <c r="K83" s="68">
        <f t="shared" si="11"/>
        <v>-2.7618438859899111E-3</v>
      </c>
      <c r="L83" s="68">
        <f t="shared" si="12"/>
        <v>-2.7697151410649825E-3</v>
      </c>
      <c r="M83" s="68">
        <f t="shared" ca="1" si="4"/>
        <v>-4.8556491440796337E-4</v>
      </c>
      <c r="N83" s="68">
        <f t="shared" ca="1" si="13"/>
        <v>7.3193975248894867E-5</v>
      </c>
      <c r="O83" s="84">
        <f t="shared" ca="1" si="14"/>
        <v>183027447.01801473</v>
      </c>
      <c r="P83" s="68">
        <f t="shared" ca="1" si="15"/>
        <v>856246579.89724803</v>
      </c>
      <c r="Q83" s="68">
        <f t="shared" ca="1" si="16"/>
        <v>90112337.385303274</v>
      </c>
      <c r="R83" s="28">
        <f t="shared" ca="1" si="5"/>
        <v>-2.7054385087984325E-2</v>
      </c>
    </row>
    <row r="84" spans="1:18" x14ac:dyDescent="0.2">
      <c r="A84" s="76">
        <v>10052.5</v>
      </c>
      <c r="B84" s="76">
        <v>-4.483674999937648E-2</v>
      </c>
      <c r="C84" s="76">
        <v>0.1</v>
      </c>
      <c r="D84" s="77">
        <f t="shared" si="6"/>
        <v>1.00525</v>
      </c>
      <c r="E84" s="77">
        <f t="shared" si="6"/>
        <v>-4.483674999937648E-2</v>
      </c>
      <c r="F84" s="68">
        <f t="shared" si="7"/>
        <v>0.100525</v>
      </c>
      <c r="G84" s="68">
        <f t="shared" si="7"/>
        <v>-4.4836749999376483E-3</v>
      </c>
      <c r="H84" s="68">
        <f t="shared" si="8"/>
        <v>0.10105275625</v>
      </c>
      <c r="I84" s="68">
        <f t="shared" si="9"/>
        <v>0.1015832832203125</v>
      </c>
      <c r="J84" s="68">
        <f t="shared" si="10"/>
        <v>0.10211659545721914</v>
      </c>
      <c r="K84" s="68">
        <f t="shared" si="11"/>
        <v>-4.5072142936873208E-3</v>
      </c>
      <c r="L84" s="68">
        <f t="shared" si="12"/>
        <v>-4.5308771687291791E-3</v>
      </c>
      <c r="M84" s="68">
        <f t="shared" ca="1" si="4"/>
        <v>-4.7095328584016542E-4</v>
      </c>
      <c r="N84" s="68">
        <f t="shared" ca="1" si="13"/>
        <v>1.9683239180268296E-4</v>
      </c>
      <c r="O84" s="84">
        <f t="shared" ca="1" si="14"/>
        <v>182096977.9137857</v>
      </c>
      <c r="P84" s="68">
        <f t="shared" ca="1" si="15"/>
        <v>860826164.58740783</v>
      </c>
      <c r="Q84" s="68">
        <f t="shared" ca="1" si="16"/>
        <v>90480071.089082628</v>
      </c>
      <c r="R84" s="28">
        <f t="shared" ca="1" si="5"/>
        <v>-4.4365796713536312E-2</v>
      </c>
    </row>
    <row r="85" spans="1:18" x14ac:dyDescent="0.2">
      <c r="A85" s="76">
        <v>10169</v>
      </c>
      <c r="B85" s="76">
        <v>1.6201699996599928E-2</v>
      </c>
      <c r="C85" s="76">
        <v>0.1</v>
      </c>
      <c r="D85" s="77">
        <f t="shared" si="6"/>
        <v>1.0168999999999999</v>
      </c>
      <c r="E85" s="77">
        <f t="shared" si="6"/>
        <v>1.6201699996599928E-2</v>
      </c>
      <c r="F85" s="68">
        <f t="shared" si="7"/>
        <v>0.10169</v>
      </c>
      <c r="G85" s="68">
        <f t="shared" si="7"/>
        <v>1.6201699996599929E-3</v>
      </c>
      <c r="H85" s="68">
        <f t="shared" si="8"/>
        <v>0.103408561</v>
      </c>
      <c r="I85" s="68">
        <f t="shared" si="9"/>
        <v>0.10515616568089999</v>
      </c>
      <c r="J85" s="68">
        <f t="shared" si="10"/>
        <v>0.10693330488090719</v>
      </c>
      <c r="K85" s="68">
        <f t="shared" si="11"/>
        <v>1.6475508726542466E-3</v>
      </c>
      <c r="L85" s="68">
        <f t="shared" si="12"/>
        <v>1.6753944824021033E-3</v>
      </c>
      <c r="M85" s="68">
        <f t="shared" ref="M85:M145" ca="1" si="17">+E$4+E$5*D85+E$6*D85^2</f>
        <v>-3.9791811315061619E-4</v>
      </c>
      <c r="N85" s="68">
        <f t="shared" ca="1" si="13"/>
        <v>2.7554732138955826E-5</v>
      </c>
      <c r="O85" s="84">
        <f t="shared" ca="1" si="14"/>
        <v>177629435.47531012</v>
      </c>
      <c r="P85" s="68">
        <f t="shared" ca="1" si="15"/>
        <v>883055583.9354341</v>
      </c>
      <c r="Q85" s="68">
        <f t="shared" ca="1" si="16"/>
        <v>92260337.477584124</v>
      </c>
      <c r="R85" s="28">
        <f t="shared" ref="R85:R143" ca="1" si="18">+E85-M85</f>
        <v>1.6599618109750545E-2</v>
      </c>
    </row>
    <row r="86" spans="1:18" x14ac:dyDescent="0.2">
      <c r="A86" s="76">
        <v>11911</v>
      </c>
      <c r="B86" s="76">
        <v>-2.5769999774638563E-4</v>
      </c>
      <c r="C86" s="76">
        <v>0.1</v>
      </c>
      <c r="D86" s="77">
        <f t="shared" ref="D86:E144" si="19">A86/A$18</f>
        <v>1.1911</v>
      </c>
      <c r="E86" s="77">
        <f t="shared" si="19"/>
        <v>-2.5769999774638563E-4</v>
      </c>
      <c r="F86" s="68">
        <f t="shared" ref="F86:G144" si="20">$C86*D86</f>
        <v>0.11911000000000001</v>
      </c>
      <c r="G86" s="68">
        <f t="shared" si="20"/>
        <v>-2.5769999774638565E-5</v>
      </c>
      <c r="H86" s="68">
        <f t="shared" ref="H86:H144" si="21">C86*D86*D86</f>
        <v>0.14187192100000001</v>
      </c>
      <c r="I86" s="68">
        <f t="shared" ref="I86:I144" si="22">C86*D86*D86*D86</f>
        <v>0.16898364510310002</v>
      </c>
      <c r="J86" s="68">
        <f t="shared" ref="J86:J144" si="23">C86*D86*D86*D86*D86</f>
        <v>0.20127641968230245</v>
      </c>
      <c r="K86" s="68">
        <f t="shared" ref="K86:K144" si="24">C86*E86*D86</f>
        <v>-3.0694646731571997E-5</v>
      </c>
      <c r="L86" s="68">
        <f t="shared" ref="L86:L144" si="25">C86*E86*D86*D86</f>
        <v>-3.6560393721975408E-5</v>
      </c>
      <c r="M86" s="68">
        <f t="shared" ca="1" si="17"/>
        <v>1.1110854632483888E-3</v>
      </c>
      <c r="N86" s="68">
        <f t="shared" ref="N86:N144" ca="1" si="26">C86*(M86-E86)^2</f>
        <v>1.8735736382306773E-7</v>
      </c>
      <c r="O86" s="84">
        <f t="shared" ref="O86:O144" ca="1" si="27">(C86*O$1-O$2*F86+O$3*H86)^2</f>
        <v>119937908.35223339</v>
      </c>
      <c r="P86" s="68">
        <f t="shared" ref="P86:P144" ca="1" si="28">(-C86*O$2+O$4*F86-O$5*H86)^2</f>
        <v>1208603167.2061965</v>
      </c>
      <c r="Q86" s="68">
        <f t="shared" ref="Q86:Q144" ca="1" si="29">+(C86*O$3-F86*O$5+H86*O$6)^2</f>
        <v>117483534.53229503</v>
      </c>
      <c r="R86" s="28">
        <f t="shared" ca="1" si="18"/>
        <v>-1.3687854609947744E-3</v>
      </c>
    </row>
    <row r="87" spans="1:18" x14ac:dyDescent="0.2">
      <c r="A87" s="76">
        <v>11911</v>
      </c>
      <c r="B87" s="76">
        <v>7.4229999881936237E-4</v>
      </c>
      <c r="C87" s="76">
        <v>0.1</v>
      </c>
      <c r="D87" s="77">
        <f t="shared" si="19"/>
        <v>1.1911</v>
      </c>
      <c r="E87" s="77">
        <f t="shared" si="19"/>
        <v>7.4229999881936237E-4</v>
      </c>
      <c r="F87" s="68">
        <f t="shared" si="20"/>
        <v>0.11911000000000001</v>
      </c>
      <c r="G87" s="68">
        <f t="shared" si="20"/>
        <v>7.4229999881936237E-5</v>
      </c>
      <c r="H87" s="68">
        <f t="shared" si="21"/>
        <v>0.14187192100000001</v>
      </c>
      <c r="I87" s="68">
        <f t="shared" si="22"/>
        <v>0.16898364510310002</v>
      </c>
      <c r="J87" s="68">
        <f t="shared" si="23"/>
        <v>0.20127641968230245</v>
      </c>
      <c r="K87" s="68">
        <f t="shared" si="24"/>
        <v>8.8415352859374261E-5</v>
      </c>
      <c r="L87" s="68">
        <f t="shared" si="25"/>
        <v>1.0531152679080069E-4</v>
      </c>
      <c r="M87" s="68">
        <f t="shared" ca="1" si="17"/>
        <v>1.1110854632483888E-3</v>
      </c>
      <c r="N87" s="68">
        <f t="shared" ca="1" si="26"/>
        <v>1.3600271877413273E-8</v>
      </c>
      <c r="O87" s="84">
        <f t="shared" ca="1" si="27"/>
        <v>119937908.35223339</v>
      </c>
      <c r="P87" s="68">
        <f t="shared" ca="1" si="28"/>
        <v>1208603167.2061965</v>
      </c>
      <c r="Q87" s="68">
        <f t="shared" ca="1" si="29"/>
        <v>117483534.53229503</v>
      </c>
      <c r="R87" s="28">
        <f t="shared" ca="1" si="18"/>
        <v>-3.6878546442902643E-4</v>
      </c>
    </row>
    <row r="88" spans="1:18" x14ac:dyDescent="0.2">
      <c r="A88" s="76">
        <v>11911</v>
      </c>
      <c r="B88" s="76">
        <v>8.7423000004491769E-3</v>
      </c>
      <c r="C88" s="76">
        <v>0.1</v>
      </c>
      <c r="D88" s="77">
        <f t="shared" si="19"/>
        <v>1.1911</v>
      </c>
      <c r="E88" s="77">
        <f t="shared" si="19"/>
        <v>8.7423000004491769E-3</v>
      </c>
      <c r="F88" s="68">
        <f t="shared" si="20"/>
        <v>0.11911000000000001</v>
      </c>
      <c r="G88" s="68">
        <f t="shared" si="20"/>
        <v>8.7423000004491777E-4</v>
      </c>
      <c r="H88" s="68">
        <f t="shared" si="21"/>
        <v>0.14187192100000001</v>
      </c>
      <c r="I88" s="68">
        <f t="shared" si="22"/>
        <v>0.16898364510310002</v>
      </c>
      <c r="J88" s="68">
        <f t="shared" si="23"/>
        <v>0.20127641968230245</v>
      </c>
      <c r="K88" s="68">
        <f t="shared" si="24"/>
        <v>1.0412953530535016E-3</v>
      </c>
      <c r="L88" s="68">
        <f t="shared" si="25"/>
        <v>1.2402868950220258E-3</v>
      </c>
      <c r="M88" s="68">
        <f t="shared" ca="1" si="17"/>
        <v>1.1110854632483888E-3</v>
      </c>
      <c r="N88" s="68">
        <f t="shared" ca="1" si="26"/>
        <v>5.8235435312784645E-6</v>
      </c>
      <c r="O88" s="84">
        <f t="shared" ca="1" si="27"/>
        <v>119937908.35223339</v>
      </c>
      <c r="P88" s="68">
        <f t="shared" ca="1" si="28"/>
        <v>1208603167.2061965</v>
      </c>
      <c r="Q88" s="68">
        <f t="shared" ca="1" si="29"/>
        <v>117483534.53229503</v>
      </c>
      <c r="R88" s="28">
        <f t="shared" ca="1" si="18"/>
        <v>7.6312145372007881E-3</v>
      </c>
    </row>
    <row r="89" spans="1:18" x14ac:dyDescent="0.2">
      <c r="A89" s="76">
        <v>12575</v>
      </c>
      <c r="B89" s="76">
        <v>1.1975000015809201E-3</v>
      </c>
      <c r="C89" s="76">
        <v>0.1</v>
      </c>
      <c r="D89" s="77">
        <f t="shared" si="19"/>
        <v>1.2575000000000001</v>
      </c>
      <c r="E89" s="77">
        <f t="shared" si="19"/>
        <v>1.1975000015809201E-3</v>
      </c>
      <c r="F89" s="68">
        <f t="shared" si="20"/>
        <v>0.12575</v>
      </c>
      <c r="G89" s="68">
        <f t="shared" si="20"/>
        <v>1.1975000015809202E-4</v>
      </c>
      <c r="H89" s="68">
        <f t="shared" si="21"/>
        <v>0.158130625</v>
      </c>
      <c r="I89" s="68">
        <f t="shared" si="22"/>
        <v>0.19884926093749999</v>
      </c>
      <c r="J89" s="68">
        <f t="shared" si="23"/>
        <v>0.25005294562890623</v>
      </c>
      <c r="K89" s="68">
        <f t="shared" si="24"/>
        <v>1.5058562519880073E-4</v>
      </c>
      <c r="L89" s="68">
        <f t="shared" si="25"/>
        <v>1.8936142368749192E-4</v>
      </c>
      <c r="M89" s="68">
        <f t="shared" ca="1" si="17"/>
        <v>1.8920097728032173E-3</v>
      </c>
      <c r="N89" s="68">
        <f t="shared" ca="1" si="26"/>
        <v>4.8234382232324769E-8</v>
      </c>
      <c r="O89" s="84">
        <f t="shared" ca="1" si="27"/>
        <v>102057572.72883186</v>
      </c>
      <c r="P89" s="68">
        <f t="shared" ca="1" si="28"/>
        <v>1325203286.335386</v>
      </c>
      <c r="Q89" s="68">
        <f t="shared" ca="1" si="29"/>
        <v>126134140.65573183</v>
      </c>
      <c r="R89" s="28">
        <f t="shared" ca="1" si="18"/>
        <v>-6.9450977122229723E-4</v>
      </c>
    </row>
    <row r="90" spans="1:18" x14ac:dyDescent="0.2">
      <c r="A90" s="76">
        <v>12575.5</v>
      </c>
      <c r="B90" s="76">
        <v>2.8371500011417083E-3</v>
      </c>
      <c r="C90" s="76">
        <v>0.1</v>
      </c>
      <c r="D90" s="77">
        <f t="shared" si="19"/>
        <v>1.2575499999999999</v>
      </c>
      <c r="E90" s="77">
        <f t="shared" si="19"/>
        <v>2.8371500011417083E-3</v>
      </c>
      <c r="F90" s="68">
        <f t="shared" si="20"/>
        <v>0.12575500000000001</v>
      </c>
      <c r="G90" s="68">
        <f t="shared" si="20"/>
        <v>2.8371500011417086E-4</v>
      </c>
      <c r="H90" s="68">
        <f t="shared" si="21"/>
        <v>0.15814320025</v>
      </c>
      <c r="I90" s="68">
        <f t="shared" si="22"/>
        <v>0.19887298147438751</v>
      </c>
      <c r="J90" s="68">
        <f t="shared" si="23"/>
        <v>0.25009271785311599</v>
      </c>
      <c r="K90" s="68">
        <f t="shared" si="24"/>
        <v>3.5678579839357557E-4</v>
      </c>
      <c r="L90" s="68">
        <f t="shared" si="25"/>
        <v>4.4867598076984093E-4</v>
      </c>
      <c r="M90" s="68">
        <f t="shared" ca="1" si="17"/>
        <v>1.8926406051510899E-3</v>
      </c>
      <c r="N90" s="68">
        <f t="shared" ca="1" si="26"/>
        <v>8.9209799911456276E-8</v>
      </c>
      <c r="O90" s="84">
        <f t="shared" ca="1" si="27"/>
        <v>102044889.35999779</v>
      </c>
      <c r="P90" s="68">
        <f t="shared" ca="1" si="28"/>
        <v>1325288778.9600742</v>
      </c>
      <c r="Q90" s="68">
        <f t="shared" ca="1" si="29"/>
        <v>126140404.61920126</v>
      </c>
      <c r="R90" s="28">
        <f t="shared" ca="1" si="18"/>
        <v>9.4450939599061839E-4</v>
      </c>
    </row>
    <row r="91" spans="1:18" x14ac:dyDescent="0.2">
      <c r="A91" s="76">
        <v>14337.5</v>
      </c>
      <c r="B91" s="76">
        <v>-2.0362500072224066E-3</v>
      </c>
      <c r="C91" s="76">
        <v>0.1</v>
      </c>
      <c r="D91" s="77">
        <f t="shared" si="19"/>
        <v>1.4337500000000001</v>
      </c>
      <c r="E91" s="77">
        <f t="shared" si="19"/>
        <v>-2.0362500072224066E-3</v>
      </c>
      <c r="F91" s="68">
        <f t="shared" si="20"/>
        <v>0.143375</v>
      </c>
      <c r="G91" s="68">
        <f t="shared" si="20"/>
        <v>-2.0362500072224066E-4</v>
      </c>
      <c r="H91" s="68">
        <f t="shared" si="21"/>
        <v>0.20556390625000001</v>
      </c>
      <c r="I91" s="68">
        <f t="shared" si="22"/>
        <v>0.29472725058593752</v>
      </c>
      <c r="J91" s="68">
        <f t="shared" si="23"/>
        <v>0.42256519552758792</v>
      </c>
      <c r="K91" s="68">
        <f t="shared" si="24"/>
        <v>-2.9194734478551256E-4</v>
      </c>
      <c r="L91" s="68">
        <f t="shared" si="25"/>
        <v>-4.1857950558622868E-4</v>
      </c>
      <c r="M91" s="68">
        <f t="shared" ca="1" si="17"/>
        <v>4.5156212433659151E-3</v>
      </c>
      <c r="N91" s="68">
        <f t="shared" ca="1" si="26"/>
        <v>4.2927016884285781E-6</v>
      </c>
      <c r="O91" s="84">
        <f t="shared" ca="1" si="27"/>
        <v>63987853.75838393</v>
      </c>
      <c r="P91" s="68">
        <f t="shared" ca="1" si="28"/>
        <v>1598913637.1573029</v>
      </c>
      <c r="Q91" s="68">
        <f t="shared" ca="1" si="29"/>
        <v>145485289.2664662</v>
      </c>
      <c r="R91" s="28">
        <f t="shared" ca="1" si="18"/>
        <v>-6.5518712505883217E-3</v>
      </c>
    </row>
    <row r="92" spans="1:18" x14ac:dyDescent="0.2">
      <c r="A92" s="76">
        <v>14425</v>
      </c>
      <c r="B92" s="76">
        <v>-2.7097500002128072E-2</v>
      </c>
      <c r="C92" s="76">
        <v>0.1</v>
      </c>
      <c r="D92" s="77">
        <f t="shared" si="19"/>
        <v>1.4424999999999999</v>
      </c>
      <c r="E92" s="77">
        <f t="shared" si="19"/>
        <v>-2.7097500002128072E-2</v>
      </c>
      <c r="F92" s="68">
        <f t="shared" si="20"/>
        <v>0.14424999999999999</v>
      </c>
      <c r="G92" s="68">
        <f t="shared" si="20"/>
        <v>-2.7097500002128076E-3</v>
      </c>
      <c r="H92" s="68">
        <f t="shared" si="21"/>
        <v>0.20808062499999996</v>
      </c>
      <c r="I92" s="68">
        <f t="shared" si="22"/>
        <v>0.30015630156249995</v>
      </c>
      <c r="J92" s="68">
        <f t="shared" si="23"/>
        <v>0.43297546500390616</v>
      </c>
      <c r="K92" s="68">
        <f t="shared" si="24"/>
        <v>-3.9088143753069748E-3</v>
      </c>
      <c r="L92" s="68">
        <f t="shared" si="25"/>
        <v>-5.638464736380311E-3</v>
      </c>
      <c r="M92" s="68">
        <f t="shared" ca="1" si="17"/>
        <v>4.6667176130687979E-3</v>
      </c>
      <c r="N92" s="68">
        <f t="shared" ca="1" si="26"/>
        <v>1.0089655207055833E-4</v>
      </c>
      <c r="O92" s="84">
        <f t="shared" ca="1" si="27"/>
        <v>62418715.350849792</v>
      </c>
      <c r="P92" s="68">
        <f t="shared" ca="1" si="28"/>
        <v>1610843667.4670794</v>
      </c>
      <c r="Q92" s="68">
        <f t="shared" ca="1" si="29"/>
        <v>146289947.61769381</v>
      </c>
      <c r="R92" s="28">
        <f t="shared" ca="1" si="18"/>
        <v>-3.176421761519687E-2</v>
      </c>
    </row>
    <row r="93" spans="1:18" x14ac:dyDescent="0.2">
      <c r="A93" s="76">
        <v>14941.5</v>
      </c>
      <c r="B93" s="76">
        <v>1.6609500016784295E-3</v>
      </c>
      <c r="C93" s="76">
        <v>0.1</v>
      </c>
      <c r="D93" s="77">
        <f t="shared" si="19"/>
        <v>1.4941500000000001</v>
      </c>
      <c r="E93" s="77">
        <f t="shared" si="19"/>
        <v>1.6609500016784295E-3</v>
      </c>
      <c r="F93" s="68">
        <f t="shared" si="20"/>
        <v>0.14941500000000002</v>
      </c>
      <c r="G93" s="68">
        <f t="shared" si="20"/>
        <v>1.6609500016784295E-4</v>
      </c>
      <c r="H93" s="68">
        <f t="shared" si="21"/>
        <v>0.22324842225000005</v>
      </c>
      <c r="I93" s="68">
        <f t="shared" si="22"/>
        <v>0.33356663010483761</v>
      </c>
      <c r="J93" s="68">
        <f t="shared" si="23"/>
        <v>0.49839858037114315</v>
      </c>
      <c r="K93" s="68">
        <f t="shared" si="24"/>
        <v>2.4817084450078254E-4</v>
      </c>
      <c r="L93" s="68">
        <f t="shared" si="25"/>
        <v>3.7080446731084423E-4</v>
      </c>
      <c r="M93" s="68">
        <f t="shared" ca="1" si="17"/>
        <v>5.5987926722501566E-3</v>
      </c>
      <c r="N93" s="68">
        <f t="shared" ca="1" si="26"/>
        <v>1.5506604898175473E-6</v>
      </c>
      <c r="O93" s="84">
        <f t="shared" ca="1" si="27"/>
        <v>53714651.595524289</v>
      </c>
      <c r="P93" s="68">
        <f t="shared" ca="1" si="28"/>
        <v>1677589419.2472403</v>
      </c>
      <c r="Q93" s="68">
        <f t="shared" ca="1" si="29"/>
        <v>150709253.49838197</v>
      </c>
      <c r="R93" s="28">
        <f t="shared" ca="1" si="18"/>
        <v>-3.937842670571727E-3</v>
      </c>
    </row>
    <row r="94" spans="1:18" x14ac:dyDescent="0.2">
      <c r="A94" s="76">
        <v>14964</v>
      </c>
      <c r="B94" s="76">
        <v>4.4452000001911074E-3</v>
      </c>
      <c r="C94" s="76">
        <v>0.1</v>
      </c>
      <c r="D94" s="77">
        <f t="shared" si="19"/>
        <v>1.4964</v>
      </c>
      <c r="E94" s="77">
        <f t="shared" si="19"/>
        <v>4.4452000001911074E-3</v>
      </c>
      <c r="F94" s="68">
        <f t="shared" si="20"/>
        <v>0.14964</v>
      </c>
      <c r="G94" s="68">
        <f t="shared" si="20"/>
        <v>4.4452000001911075E-4</v>
      </c>
      <c r="H94" s="68">
        <f t="shared" si="21"/>
        <v>0.22392129599999999</v>
      </c>
      <c r="I94" s="68">
        <f t="shared" si="22"/>
        <v>0.3350758273344</v>
      </c>
      <c r="J94" s="68">
        <f t="shared" si="23"/>
        <v>0.50140746802319613</v>
      </c>
      <c r="K94" s="68">
        <f t="shared" si="24"/>
        <v>6.6517972802859727E-4</v>
      </c>
      <c r="L94" s="68">
        <f t="shared" si="25"/>
        <v>9.9537494502199299E-4</v>
      </c>
      <c r="M94" s="68">
        <f t="shared" ca="1" si="17"/>
        <v>5.6409579070071901E-3</v>
      </c>
      <c r="N94" s="68">
        <f t="shared" ca="1" si="26"/>
        <v>1.4298369717131796E-7</v>
      </c>
      <c r="O94" s="84">
        <f t="shared" ca="1" si="27"/>
        <v>53356591.496119455</v>
      </c>
      <c r="P94" s="68">
        <f t="shared" ca="1" si="28"/>
        <v>1680349791.8832605</v>
      </c>
      <c r="Q94" s="68">
        <f t="shared" ca="1" si="29"/>
        <v>150888659.43428639</v>
      </c>
      <c r="R94" s="28">
        <f t="shared" ca="1" si="18"/>
        <v>-1.1957579068160827E-3</v>
      </c>
    </row>
    <row r="95" spans="1:18" x14ac:dyDescent="0.2">
      <c r="A95" s="76">
        <v>15041</v>
      </c>
      <c r="B95" s="76">
        <v>1.4951299999665935E-2</v>
      </c>
      <c r="C95" s="76">
        <v>0.1</v>
      </c>
      <c r="D95" s="77">
        <f t="shared" si="19"/>
        <v>1.5041</v>
      </c>
      <c r="E95" s="77">
        <f t="shared" si="19"/>
        <v>1.4951299999665935E-2</v>
      </c>
      <c r="F95" s="68">
        <f t="shared" si="20"/>
        <v>0.15041000000000002</v>
      </c>
      <c r="G95" s="68">
        <f t="shared" si="20"/>
        <v>1.4951299999665935E-3</v>
      </c>
      <c r="H95" s="68">
        <f t="shared" si="21"/>
        <v>0.22623168100000002</v>
      </c>
      <c r="I95" s="68">
        <f t="shared" si="22"/>
        <v>0.3402750713921</v>
      </c>
      <c r="J95" s="68">
        <f t="shared" si="23"/>
        <v>0.51180773488085762</v>
      </c>
      <c r="K95" s="68">
        <f t="shared" si="24"/>
        <v>2.248825032949753E-3</v>
      </c>
      <c r="L95" s="68">
        <f t="shared" si="25"/>
        <v>3.3824577320597233E-3</v>
      </c>
      <c r="M95" s="68">
        <f t="shared" ca="1" si="17"/>
        <v>5.7862433532730045E-3</v>
      </c>
      <c r="N95" s="68">
        <f t="shared" ca="1" si="26"/>
        <v>8.3998263331591221E-6</v>
      </c>
      <c r="O95" s="84">
        <f t="shared" ca="1" si="27"/>
        <v>52144201.174797423</v>
      </c>
      <c r="P95" s="68">
        <f t="shared" ca="1" si="28"/>
        <v>1689700788.613142</v>
      </c>
      <c r="Q95" s="68">
        <f t="shared" ca="1" si="29"/>
        <v>151494189.1513027</v>
      </c>
      <c r="R95" s="28">
        <f t="shared" ca="1" si="18"/>
        <v>9.1650566463929301E-3</v>
      </c>
    </row>
    <row r="96" spans="1:18" x14ac:dyDescent="0.2">
      <c r="A96" s="76">
        <v>15096</v>
      </c>
      <c r="B96" s="76">
        <v>2.531279999675462E-2</v>
      </c>
      <c r="C96" s="76">
        <v>0.1</v>
      </c>
      <c r="D96" s="77">
        <f t="shared" si="19"/>
        <v>1.5096000000000001</v>
      </c>
      <c r="E96" s="77">
        <f t="shared" si="19"/>
        <v>2.531279999675462E-2</v>
      </c>
      <c r="F96" s="68">
        <f t="shared" si="20"/>
        <v>0.15096000000000001</v>
      </c>
      <c r="G96" s="68">
        <f t="shared" si="20"/>
        <v>2.5312799996754622E-3</v>
      </c>
      <c r="H96" s="68">
        <f t="shared" si="21"/>
        <v>0.22788921600000003</v>
      </c>
      <c r="I96" s="68">
        <f t="shared" si="22"/>
        <v>0.34402156047360005</v>
      </c>
      <c r="J96" s="68">
        <f t="shared" si="23"/>
        <v>0.51933494769094668</v>
      </c>
      <c r="K96" s="68">
        <f t="shared" si="24"/>
        <v>3.821220287510078E-3</v>
      </c>
      <c r="L96" s="68">
        <f t="shared" si="25"/>
        <v>5.7685141460252142E-3</v>
      </c>
      <c r="M96" s="68">
        <f t="shared" ca="1" si="17"/>
        <v>5.8909536100063518E-3</v>
      </c>
      <c r="N96" s="68">
        <f t="shared" ca="1" si="26"/>
        <v>3.7720811707044683E-5</v>
      </c>
      <c r="O96" s="84">
        <f t="shared" ca="1" si="27"/>
        <v>51290413.365832873</v>
      </c>
      <c r="P96" s="68">
        <f t="shared" ca="1" si="28"/>
        <v>1696288877.6660581</v>
      </c>
      <c r="Q96" s="68">
        <f t="shared" ca="1" si="29"/>
        <v>151918680.19170147</v>
      </c>
      <c r="R96" s="28">
        <f t="shared" ca="1" si="18"/>
        <v>1.9421846386748268E-2</v>
      </c>
    </row>
    <row r="97" spans="1:18" x14ac:dyDescent="0.2">
      <c r="A97" s="76">
        <v>15293</v>
      </c>
      <c r="B97" s="76">
        <v>6.3348999974550679E-3</v>
      </c>
      <c r="C97" s="76">
        <v>0.1</v>
      </c>
      <c r="D97" s="77">
        <f t="shared" si="19"/>
        <v>1.5293000000000001</v>
      </c>
      <c r="E97" s="77">
        <f t="shared" si="19"/>
        <v>6.3348999974550679E-3</v>
      </c>
      <c r="F97" s="68">
        <f t="shared" si="20"/>
        <v>0.15293000000000001</v>
      </c>
      <c r="G97" s="68">
        <f t="shared" si="20"/>
        <v>6.3348999974550686E-4</v>
      </c>
      <c r="H97" s="68">
        <f t="shared" si="21"/>
        <v>0.23387584900000002</v>
      </c>
      <c r="I97" s="68">
        <f t="shared" si="22"/>
        <v>0.35766633587570007</v>
      </c>
      <c r="J97" s="68">
        <f t="shared" si="23"/>
        <v>0.54697912745470811</v>
      </c>
      <c r="K97" s="68">
        <f t="shared" si="24"/>
        <v>9.6879625661080374E-4</v>
      </c>
      <c r="L97" s="68">
        <f t="shared" si="25"/>
        <v>1.4815801152349023E-3</v>
      </c>
      <c r="M97" s="68">
        <f t="shared" ca="1" si="17"/>
        <v>6.2723998327031891E-3</v>
      </c>
      <c r="N97" s="68">
        <f t="shared" ca="1" si="26"/>
        <v>3.9062705940120014E-10</v>
      </c>
      <c r="O97" s="84">
        <f t="shared" ca="1" si="27"/>
        <v>48314517.049246483</v>
      </c>
      <c r="P97" s="68">
        <f t="shared" ca="1" si="28"/>
        <v>1719254175.6811912</v>
      </c>
      <c r="Q97" s="68">
        <f t="shared" ca="1" si="29"/>
        <v>153383722.41507781</v>
      </c>
      <c r="R97" s="28">
        <f t="shared" ca="1" si="18"/>
        <v>6.2500164751878862E-5</v>
      </c>
    </row>
    <row r="98" spans="1:18" x14ac:dyDescent="0.2">
      <c r="A98" s="76">
        <v>15293</v>
      </c>
      <c r="B98" s="76">
        <v>1.0334899998269975E-2</v>
      </c>
      <c r="C98" s="76">
        <v>0.1</v>
      </c>
      <c r="D98" s="77">
        <f t="shared" si="19"/>
        <v>1.5293000000000001</v>
      </c>
      <c r="E98" s="77">
        <f t="shared" si="19"/>
        <v>1.0334899998269975E-2</v>
      </c>
      <c r="F98" s="68">
        <f t="shared" si="20"/>
        <v>0.15293000000000001</v>
      </c>
      <c r="G98" s="68">
        <f t="shared" si="20"/>
        <v>1.0334899998269975E-3</v>
      </c>
      <c r="H98" s="68">
        <f t="shared" si="21"/>
        <v>0.23387584900000002</v>
      </c>
      <c r="I98" s="68">
        <f t="shared" si="22"/>
        <v>0.35766633587570007</v>
      </c>
      <c r="J98" s="68">
        <f t="shared" si="23"/>
        <v>0.54697912745470811</v>
      </c>
      <c r="K98" s="68">
        <f t="shared" si="24"/>
        <v>1.5805162567354273E-3</v>
      </c>
      <c r="L98" s="68">
        <f t="shared" si="25"/>
        <v>2.4170835114254892E-3</v>
      </c>
      <c r="M98" s="68">
        <f t="shared" ca="1" si="17"/>
        <v>6.2723998327031891E-3</v>
      </c>
      <c r="N98" s="68">
        <f t="shared" ca="1" si="26"/>
        <v>1.6503907595230167E-6</v>
      </c>
      <c r="O98" s="84">
        <f t="shared" ca="1" si="27"/>
        <v>48314517.049246483</v>
      </c>
      <c r="P98" s="68">
        <f t="shared" ca="1" si="28"/>
        <v>1719254175.6811912</v>
      </c>
      <c r="Q98" s="68">
        <f t="shared" ca="1" si="29"/>
        <v>153383722.41507781</v>
      </c>
      <c r="R98" s="28">
        <f t="shared" ca="1" si="18"/>
        <v>4.0625001655667861E-3</v>
      </c>
    </row>
    <row r="99" spans="1:18" x14ac:dyDescent="0.2">
      <c r="A99" s="76">
        <v>15452</v>
      </c>
      <c r="B99" s="76">
        <v>5.7435999988229014E-3</v>
      </c>
      <c r="C99" s="76">
        <v>0.1</v>
      </c>
      <c r="D99" s="77">
        <f t="shared" si="19"/>
        <v>1.5451999999999999</v>
      </c>
      <c r="E99" s="77">
        <f t="shared" si="19"/>
        <v>5.7435999988229014E-3</v>
      </c>
      <c r="F99" s="68">
        <f t="shared" si="20"/>
        <v>0.15451999999999999</v>
      </c>
      <c r="G99" s="68">
        <f t="shared" si="20"/>
        <v>5.7435999988229012E-4</v>
      </c>
      <c r="H99" s="68">
        <f t="shared" si="21"/>
        <v>0.23876430399999998</v>
      </c>
      <c r="I99" s="68">
        <f t="shared" si="22"/>
        <v>0.36893860254079996</v>
      </c>
      <c r="J99" s="68">
        <f t="shared" si="23"/>
        <v>0.57008392864604407</v>
      </c>
      <c r="K99" s="68">
        <f t="shared" si="24"/>
        <v>8.8750107181811467E-4</v>
      </c>
      <c r="L99" s="68">
        <f t="shared" si="25"/>
        <v>1.3713666561733506E-3</v>
      </c>
      <c r="M99" s="68">
        <f t="shared" ca="1" si="17"/>
        <v>6.5875570216776466E-3</v>
      </c>
      <c r="N99" s="68">
        <f t="shared" ca="1" si="26"/>
        <v>7.1226345642584498E-8</v>
      </c>
      <c r="O99" s="84">
        <f t="shared" ca="1" si="27"/>
        <v>46004637.411771581</v>
      </c>
      <c r="P99" s="68">
        <f t="shared" ca="1" si="28"/>
        <v>1737057296.1349988</v>
      </c>
      <c r="Q99" s="68">
        <f t="shared" ca="1" si="29"/>
        <v>154502311.5449743</v>
      </c>
      <c r="R99" s="28">
        <f t="shared" ca="1" si="18"/>
        <v>-8.4395702285474522E-4</v>
      </c>
    </row>
    <row r="100" spans="1:18" x14ac:dyDescent="0.2">
      <c r="A100" s="76">
        <v>15728</v>
      </c>
      <c r="B100" s="76">
        <v>-2.0169600000372157E-2</v>
      </c>
      <c r="C100" s="76">
        <v>0.1</v>
      </c>
      <c r="D100" s="77">
        <f t="shared" si="19"/>
        <v>1.5728</v>
      </c>
      <c r="E100" s="77">
        <f t="shared" si="19"/>
        <v>-2.0169600000372157E-2</v>
      </c>
      <c r="F100" s="68">
        <f t="shared" si="20"/>
        <v>0.15728</v>
      </c>
      <c r="G100" s="68">
        <f t="shared" si="20"/>
        <v>-2.0169600000372158E-3</v>
      </c>
      <c r="H100" s="68">
        <f t="shared" si="21"/>
        <v>0.24736998400000001</v>
      </c>
      <c r="I100" s="68">
        <f t="shared" si="22"/>
        <v>0.38906351083520002</v>
      </c>
      <c r="J100" s="68">
        <f t="shared" si="23"/>
        <v>0.61191908984160259</v>
      </c>
      <c r="K100" s="68">
        <f t="shared" si="24"/>
        <v>-3.172274688058533E-3</v>
      </c>
      <c r="L100" s="68">
        <f t="shared" si="25"/>
        <v>-4.989353629378461E-3</v>
      </c>
      <c r="M100" s="68">
        <f t="shared" ca="1" si="17"/>
        <v>7.1500835778003265E-3</v>
      </c>
      <c r="N100" s="68">
        <f t="shared" ca="1" si="26"/>
        <v>7.4636511081146732E-5</v>
      </c>
      <c r="O100" s="84">
        <f t="shared" ca="1" si="27"/>
        <v>42184476.247668907</v>
      </c>
      <c r="P100" s="68">
        <f t="shared" ca="1" si="28"/>
        <v>1766371129.1366374</v>
      </c>
      <c r="Q100" s="68">
        <f t="shared" ca="1" si="29"/>
        <v>156306476.8069036</v>
      </c>
      <c r="R100" s="28">
        <f t="shared" ca="1" si="18"/>
        <v>-2.7319683578172483E-2</v>
      </c>
    </row>
    <row r="101" spans="1:18" x14ac:dyDescent="0.2">
      <c r="A101" s="76">
        <v>15811.5</v>
      </c>
      <c r="B101" s="76">
        <v>-3.3480499987490475E-3</v>
      </c>
      <c r="C101" s="76">
        <v>0.1</v>
      </c>
      <c r="D101" s="77">
        <f t="shared" si="19"/>
        <v>1.5811500000000001</v>
      </c>
      <c r="E101" s="77">
        <f t="shared" si="19"/>
        <v>-3.3480499987490475E-3</v>
      </c>
      <c r="F101" s="68">
        <f t="shared" si="20"/>
        <v>0.15811500000000001</v>
      </c>
      <c r="G101" s="68">
        <f t="shared" si="20"/>
        <v>-3.3480499987490478E-4</v>
      </c>
      <c r="H101" s="68">
        <f t="shared" si="21"/>
        <v>0.25000353224999999</v>
      </c>
      <c r="I101" s="68">
        <f t="shared" si="22"/>
        <v>0.39529308501708749</v>
      </c>
      <c r="J101" s="68">
        <f t="shared" si="23"/>
        <v>0.62501766137476789</v>
      </c>
      <c r="K101" s="68">
        <f t="shared" si="24"/>
        <v>-5.2937692555220575E-4</v>
      </c>
      <c r="L101" s="68">
        <f t="shared" si="25"/>
        <v>-8.370243258368702E-4</v>
      </c>
      <c r="M101" s="68">
        <f t="shared" ca="1" si="17"/>
        <v>7.3241339726971035E-3</v>
      </c>
      <c r="N101" s="68">
        <f t="shared" ca="1" si="26"/>
        <v>1.1389551072039215E-5</v>
      </c>
      <c r="O101" s="84">
        <f t="shared" ca="1" si="27"/>
        <v>41074956.261233829</v>
      </c>
      <c r="P101" s="68">
        <f t="shared" ca="1" si="28"/>
        <v>1774835048.5927835</v>
      </c>
      <c r="Q101" s="68">
        <f t="shared" ca="1" si="29"/>
        <v>156817511.40838897</v>
      </c>
      <c r="R101" s="28">
        <f t="shared" ca="1" si="18"/>
        <v>-1.0672183971446151E-2</v>
      </c>
    </row>
    <row r="102" spans="1:18" x14ac:dyDescent="0.2">
      <c r="A102" s="76">
        <v>15811.5</v>
      </c>
      <c r="B102" s="76">
        <v>4.651950002880767E-3</v>
      </c>
      <c r="C102" s="76">
        <v>0.1</v>
      </c>
      <c r="D102" s="77">
        <f t="shared" si="19"/>
        <v>1.5811500000000001</v>
      </c>
      <c r="E102" s="77">
        <f t="shared" si="19"/>
        <v>4.651950002880767E-3</v>
      </c>
      <c r="F102" s="68">
        <f t="shared" si="20"/>
        <v>0.15811500000000001</v>
      </c>
      <c r="G102" s="68">
        <f t="shared" si="20"/>
        <v>4.651950002880767E-4</v>
      </c>
      <c r="H102" s="68">
        <f t="shared" si="21"/>
        <v>0.25000353224999999</v>
      </c>
      <c r="I102" s="68">
        <f t="shared" si="22"/>
        <v>0.39529308501708749</v>
      </c>
      <c r="J102" s="68">
        <f t="shared" si="23"/>
        <v>0.62501766137476789</v>
      </c>
      <c r="K102" s="68">
        <f t="shared" si="24"/>
        <v>7.3554307470549251E-4</v>
      </c>
      <c r="L102" s="68">
        <f t="shared" si="25"/>
        <v>1.1630039325705895E-3</v>
      </c>
      <c r="M102" s="68">
        <f t="shared" ca="1" si="17"/>
        <v>7.3241339726971035E-3</v>
      </c>
      <c r="N102" s="68">
        <f t="shared" ca="1" si="26"/>
        <v>7.1405671685433964E-7</v>
      </c>
      <c r="O102" s="84">
        <f t="shared" ca="1" si="27"/>
        <v>41074956.261233829</v>
      </c>
      <c r="P102" s="68">
        <f t="shared" ca="1" si="28"/>
        <v>1774835048.5927835</v>
      </c>
      <c r="Q102" s="68">
        <f t="shared" ca="1" si="29"/>
        <v>156817511.40838897</v>
      </c>
      <c r="R102" s="28">
        <f t="shared" ca="1" si="18"/>
        <v>-2.6721839698163365E-3</v>
      </c>
    </row>
    <row r="103" spans="1:18" x14ac:dyDescent="0.2">
      <c r="A103" s="76">
        <v>16260</v>
      </c>
      <c r="B103" s="76">
        <v>-2.582000000984408E-3</v>
      </c>
      <c r="C103" s="76">
        <v>0.1</v>
      </c>
      <c r="D103" s="77">
        <f t="shared" si="19"/>
        <v>1.6259999999999999</v>
      </c>
      <c r="E103" s="77">
        <f t="shared" si="19"/>
        <v>-2.582000000984408E-3</v>
      </c>
      <c r="F103" s="68">
        <f t="shared" si="20"/>
        <v>0.16259999999999999</v>
      </c>
      <c r="G103" s="68">
        <f t="shared" si="20"/>
        <v>-2.5820000009844083E-4</v>
      </c>
      <c r="H103" s="68">
        <f t="shared" si="21"/>
        <v>0.2643876</v>
      </c>
      <c r="I103" s="68">
        <f t="shared" si="22"/>
        <v>0.42989423759999995</v>
      </c>
      <c r="J103" s="68">
        <f t="shared" si="23"/>
        <v>0.69900803033759984</v>
      </c>
      <c r="K103" s="68">
        <f t="shared" si="24"/>
        <v>-4.1983320016006478E-4</v>
      </c>
      <c r="L103" s="68">
        <f t="shared" si="25"/>
        <v>-6.8264878346026531E-4</v>
      </c>
      <c r="M103" s="68">
        <f t="shared" ca="1" si="17"/>
        <v>8.2897304659471822E-3</v>
      </c>
      <c r="N103" s="68">
        <f t="shared" ca="1" si="26"/>
        <v>1.1819452334560858E-5</v>
      </c>
      <c r="O103" s="84">
        <f t="shared" ca="1" si="27"/>
        <v>35468808.808579199</v>
      </c>
      <c r="P103" s="68">
        <f t="shared" ca="1" si="28"/>
        <v>1816999041.8413515</v>
      </c>
      <c r="Q103" s="68">
        <f t="shared" ca="1" si="29"/>
        <v>159281330.87661994</v>
      </c>
      <c r="R103" s="28">
        <f t="shared" ca="1" si="18"/>
        <v>-1.087173046693159E-2</v>
      </c>
    </row>
    <row r="104" spans="1:18" x14ac:dyDescent="0.2">
      <c r="A104" s="76">
        <v>16331.5</v>
      </c>
      <c r="B104" s="76">
        <v>1.4887949990225025E-2</v>
      </c>
      <c r="C104" s="76">
        <v>0.1</v>
      </c>
      <c r="D104" s="77">
        <f t="shared" si="19"/>
        <v>1.6331500000000001</v>
      </c>
      <c r="E104" s="77">
        <f t="shared" si="19"/>
        <v>1.4887949990225025E-2</v>
      </c>
      <c r="F104" s="68">
        <f t="shared" si="20"/>
        <v>0.16331500000000002</v>
      </c>
      <c r="G104" s="68">
        <f t="shared" si="20"/>
        <v>1.4887949990225026E-3</v>
      </c>
      <c r="H104" s="68">
        <f t="shared" si="21"/>
        <v>0.26671789225000003</v>
      </c>
      <c r="I104" s="68">
        <f t="shared" si="22"/>
        <v>0.43559032572808759</v>
      </c>
      <c r="J104" s="68">
        <f t="shared" si="23"/>
        <v>0.71138434046282628</v>
      </c>
      <c r="K104" s="68">
        <f t="shared" si="24"/>
        <v>2.4314255526536005E-3</v>
      </c>
      <c r="L104" s="68">
        <f t="shared" si="25"/>
        <v>3.9708826413162278E-3</v>
      </c>
      <c r="M104" s="68">
        <f t="shared" ca="1" si="17"/>
        <v>8.4484541544592485E-3</v>
      </c>
      <c r="N104" s="68">
        <f t="shared" ca="1" si="26"/>
        <v>4.146710661884477E-6</v>
      </c>
      <c r="O104" s="84">
        <f t="shared" ca="1" si="27"/>
        <v>34628535.205542296</v>
      </c>
      <c r="P104" s="68">
        <f t="shared" ca="1" si="28"/>
        <v>1823198023.7017245</v>
      </c>
      <c r="Q104" s="68">
        <f t="shared" ca="1" si="29"/>
        <v>159629833.49299675</v>
      </c>
      <c r="R104" s="28">
        <f t="shared" ca="1" si="18"/>
        <v>6.439495835765776E-3</v>
      </c>
    </row>
    <row r="105" spans="1:18" x14ac:dyDescent="0.2">
      <c r="A105" s="76">
        <v>16371</v>
      </c>
      <c r="B105" s="76">
        <v>6.4203000001725741E-3</v>
      </c>
      <c r="C105" s="76">
        <v>0.1</v>
      </c>
      <c r="D105" s="77">
        <f t="shared" si="19"/>
        <v>1.6371</v>
      </c>
      <c r="E105" s="77">
        <f t="shared" si="19"/>
        <v>6.4203000001725741E-3</v>
      </c>
      <c r="F105" s="68">
        <f t="shared" si="20"/>
        <v>0.16371000000000002</v>
      </c>
      <c r="G105" s="68">
        <f t="shared" si="20"/>
        <v>6.4203000001725749E-4</v>
      </c>
      <c r="H105" s="68">
        <f t="shared" si="21"/>
        <v>0.26800964100000002</v>
      </c>
      <c r="I105" s="68">
        <f t="shared" si="22"/>
        <v>0.43875858328110001</v>
      </c>
      <c r="J105" s="68">
        <f t="shared" si="23"/>
        <v>0.71829167668948879</v>
      </c>
      <c r="K105" s="68">
        <f t="shared" si="24"/>
        <v>1.0510673130282523E-3</v>
      </c>
      <c r="L105" s="68">
        <f t="shared" si="25"/>
        <v>1.7207022981585518E-3</v>
      </c>
      <c r="M105" s="68">
        <f t="shared" ca="1" si="17"/>
        <v>8.5367053006874839E-3</v>
      </c>
      <c r="N105" s="68">
        <f t="shared" ca="1" si="26"/>
        <v>4.4791713960476061E-7</v>
      </c>
      <c r="O105" s="84">
        <f t="shared" ca="1" si="27"/>
        <v>34170459.10563796</v>
      </c>
      <c r="P105" s="68">
        <f t="shared" ca="1" si="28"/>
        <v>1826560057.7172077</v>
      </c>
      <c r="Q105" s="68">
        <f t="shared" ca="1" si="29"/>
        <v>159817092.28563213</v>
      </c>
      <c r="R105" s="28">
        <f t="shared" ca="1" si="18"/>
        <v>-2.1164053005149099E-3</v>
      </c>
    </row>
    <row r="106" spans="1:18" x14ac:dyDescent="0.2">
      <c r="A106" s="76">
        <v>16383</v>
      </c>
      <c r="B106" s="76">
        <v>1.8771899995044805E-2</v>
      </c>
      <c r="C106" s="76">
        <v>0.1</v>
      </c>
      <c r="D106" s="77">
        <f t="shared" si="19"/>
        <v>1.6383000000000001</v>
      </c>
      <c r="E106" s="77">
        <f t="shared" si="19"/>
        <v>1.8771899995044805E-2</v>
      </c>
      <c r="F106" s="68">
        <f t="shared" si="20"/>
        <v>0.16383000000000003</v>
      </c>
      <c r="G106" s="68">
        <f t="shared" si="20"/>
        <v>1.8771899995044805E-3</v>
      </c>
      <c r="H106" s="68">
        <f t="shared" si="21"/>
        <v>0.26840268900000008</v>
      </c>
      <c r="I106" s="68">
        <f t="shared" si="22"/>
        <v>0.43972412538870015</v>
      </c>
      <c r="J106" s="68">
        <f t="shared" si="23"/>
        <v>0.72040003462430746</v>
      </c>
      <c r="K106" s="68">
        <f t="shared" si="24"/>
        <v>3.0754003761881907E-3</v>
      </c>
      <c r="L106" s="68">
        <f t="shared" si="25"/>
        <v>5.0384284363091131E-3</v>
      </c>
      <c r="M106" s="68">
        <f t="shared" ca="1" si="17"/>
        <v>8.5635953611200195E-3</v>
      </c>
      <c r="N106" s="68">
        <f t="shared" ca="1" si="26"/>
        <v>1.0420948349901027E-5</v>
      </c>
      <c r="O106" s="84">
        <f t="shared" ca="1" si="27"/>
        <v>34032155.599312149</v>
      </c>
      <c r="P106" s="68">
        <f t="shared" ca="1" si="28"/>
        <v>1827572587.3914771</v>
      </c>
      <c r="Q106" s="68">
        <f t="shared" ca="1" si="29"/>
        <v>159873236.72398207</v>
      </c>
      <c r="R106" s="28">
        <f t="shared" ca="1" si="18"/>
        <v>1.0208304633924786E-2</v>
      </c>
    </row>
    <row r="107" spans="1:18" x14ac:dyDescent="0.2">
      <c r="A107" s="76">
        <v>16439.5</v>
      </c>
      <c r="B107" s="76">
        <v>1.2052350000885781E-2</v>
      </c>
      <c r="C107" s="76">
        <v>0.1</v>
      </c>
      <c r="D107" s="77">
        <f t="shared" si="19"/>
        <v>1.64395</v>
      </c>
      <c r="E107" s="77">
        <f t="shared" si="19"/>
        <v>1.2052350000885781E-2</v>
      </c>
      <c r="F107" s="68">
        <f t="shared" si="20"/>
        <v>0.16439500000000001</v>
      </c>
      <c r="G107" s="68">
        <f t="shared" si="20"/>
        <v>1.2052350000885783E-3</v>
      </c>
      <c r="H107" s="68">
        <f t="shared" si="21"/>
        <v>0.27025716025000002</v>
      </c>
      <c r="I107" s="68">
        <f t="shared" si="22"/>
        <v>0.44428925859298751</v>
      </c>
      <c r="J107" s="68">
        <f t="shared" si="23"/>
        <v>0.73038932666394185</v>
      </c>
      <c r="K107" s="68">
        <f t="shared" si="24"/>
        <v>1.9813460783956183E-3</v>
      </c>
      <c r="L107" s="68">
        <f t="shared" si="25"/>
        <v>3.2572338855784769E-3</v>
      </c>
      <c r="M107" s="68">
        <f t="shared" ca="1" si="17"/>
        <v>8.6907011372111438E-3</v>
      </c>
      <c r="N107" s="68">
        <f t="shared" ca="1" si="26"/>
        <v>1.1300683082644979E-6</v>
      </c>
      <c r="O107" s="84">
        <f t="shared" ca="1" si="27"/>
        <v>33386326.047840044</v>
      </c>
      <c r="P107" s="68">
        <f t="shared" ca="1" si="28"/>
        <v>1832284357.7152627</v>
      </c>
      <c r="Q107" s="68">
        <f t="shared" ca="1" si="29"/>
        <v>160132914.6257062</v>
      </c>
      <c r="R107" s="28">
        <f t="shared" ca="1" si="18"/>
        <v>3.3616488636746371E-3</v>
      </c>
    </row>
    <row r="108" spans="1:18" x14ac:dyDescent="0.2">
      <c r="A108" s="76">
        <v>16483</v>
      </c>
      <c r="B108" s="76">
        <v>-1.6298100003041327E-2</v>
      </c>
      <c r="C108" s="76">
        <v>0.1</v>
      </c>
      <c r="D108" s="77">
        <f t="shared" si="19"/>
        <v>1.6483000000000001</v>
      </c>
      <c r="E108" s="77">
        <f t="shared" si="19"/>
        <v>-1.6298100003041327E-2</v>
      </c>
      <c r="F108" s="68">
        <f t="shared" si="20"/>
        <v>0.16483000000000003</v>
      </c>
      <c r="G108" s="68">
        <f t="shared" si="20"/>
        <v>-1.6298100003041328E-3</v>
      </c>
      <c r="H108" s="68">
        <f t="shared" si="21"/>
        <v>0.27168928900000006</v>
      </c>
      <c r="I108" s="68">
        <f t="shared" si="22"/>
        <v>0.44782545505870014</v>
      </c>
      <c r="J108" s="68">
        <f t="shared" si="23"/>
        <v>0.73815069757325547</v>
      </c>
      <c r="K108" s="68">
        <f t="shared" si="24"/>
        <v>-2.686415823501302E-3</v>
      </c>
      <c r="L108" s="68">
        <f t="shared" si="25"/>
        <v>-4.4280192018771964E-3</v>
      </c>
      <c r="M108" s="68">
        <f t="shared" ca="1" si="17"/>
        <v>8.7891215266097771E-3</v>
      </c>
      <c r="N108" s="68">
        <f t="shared" ca="1" si="26"/>
        <v>6.2936868407778991E-5</v>
      </c>
      <c r="O108" s="84">
        <f t="shared" ca="1" si="27"/>
        <v>32895073.13504789</v>
      </c>
      <c r="P108" s="68">
        <f t="shared" ca="1" si="28"/>
        <v>1835849390.6862304</v>
      </c>
      <c r="Q108" s="68">
        <f t="shared" ca="1" si="29"/>
        <v>160327587.41997883</v>
      </c>
      <c r="R108" s="28">
        <f t="shared" ca="1" si="18"/>
        <v>-2.5087221529651104E-2</v>
      </c>
    </row>
    <row r="109" spans="1:18" x14ac:dyDescent="0.2">
      <c r="A109" s="76">
        <v>16508</v>
      </c>
      <c r="B109" s="76">
        <v>4.6843999953125603E-3</v>
      </c>
      <c r="C109" s="76">
        <v>0.1</v>
      </c>
      <c r="D109" s="77">
        <f t="shared" si="19"/>
        <v>1.6508</v>
      </c>
      <c r="E109" s="77">
        <f t="shared" si="19"/>
        <v>4.6843999953125603E-3</v>
      </c>
      <c r="F109" s="68">
        <f t="shared" si="20"/>
        <v>0.16508</v>
      </c>
      <c r="G109" s="68">
        <f t="shared" si="20"/>
        <v>4.6843999953125607E-4</v>
      </c>
      <c r="H109" s="68">
        <f t="shared" si="21"/>
        <v>0.272514064</v>
      </c>
      <c r="I109" s="68">
        <f t="shared" si="22"/>
        <v>0.44986621685120004</v>
      </c>
      <c r="J109" s="68">
        <f t="shared" si="23"/>
        <v>0.74263915077796105</v>
      </c>
      <c r="K109" s="68">
        <f t="shared" si="24"/>
        <v>7.7330075122619755E-4</v>
      </c>
      <c r="L109" s="68">
        <f t="shared" si="25"/>
        <v>1.276564880124207E-3</v>
      </c>
      <c r="M109" s="68">
        <f t="shared" ca="1" si="17"/>
        <v>8.845905503404073E-3</v>
      </c>
      <c r="N109" s="68">
        <f t="shared" ca="1" si="26"/>
        <v>1.7318128093876E-6</v>
      </c>
      <c r="O109" s="84">
        <f t="shared" ca="1" si="27"/>
        <v>32615082.705187269</v>
      </c>
      <c r="P109" s="68">
        <f t="shared" ca="1" si="28"/>
        <v>1837873537.1925271</v>
      </c>
      <c r="Q109" s="68">
        <f t="shared" ca="1" si="29"/>
        <v>160437395.35539812</v>
      </c>
      <c r="R109" s="28">
        <f t="shared" ca="1" si="18"/>
        <v>-4.1615055080915127E-3</v>
      </c>
    </row>
    <row r="110" spans="1:18" x14ac:dyDescent="0.2">
      <c r="A110" s="76">
        <v>16508</v>
      </c>
      <c r="B110" s="76">
        <v>1.1684399993100669E-2</v>
      </c>
      <c r="C110" s="76">
        <v>0.5</v>
      </c>
      <c r="D110" s="77">
        <f t="shared" si="19"/>
        <v>1.6508</v>
      </c>
      <c r="E110" s="77">
        <f t="shared" si="19"/>
        <v>1.1684399993100669E-2</v>
      </c>
      <c r="F110" s="68">
        <f t="shared" si="20"/>
        <v>0.82540000000000002</v>
      </c>
      <c r="G110" s="68">
        <f t="shared" si="20"/>
        <v>5.8421999965503346E-3</v>
      </c>
      <c r="H110" s="68">
        <f t="shared" si="21"/>
        <v>1.3625703200000001</v>
      </c>
      <c r="I110" s="68">
        <f t="shared" si="22"/>
        <v>2.2493310842560001</v>
      </c>
      <c r="J110" s="68">
        <f t="shared" si="23"/>
        <v>3.7131957538898051</v>
      </c>
      <c r="K110" s="68">
        <f t="shared" si="24"/>
        <v>9.6443037543052935E-3</v>
      </c>
      <c r="L110" s="68">
        <f t="shared" si="25"/>
        <v>1.592081663760718E-2</v>
      </c>
      <c r="M110" s="68">
        <f t="shared" ca="1" si="17"/>
        <v>8.845905503404073E-3</v>
      </c>
      <c r="N110" s="68">
        <f t="shared" ca="1" si="26"/>
        <v>4.0285254840189703E-6</v>
      </c>
      <c r="O110" s="84">
        <f t="shared" ca="1" si="27"/>
        <v>815377067.62968135</v>
      </c>
      <c r="P110" s="68">
        <f t="shared" ca="1" si="28"/>
        <v>45946838429.813133</v>
      </c>
      <c r="Q110" s="68">
        <f t="shared" ca="1" si="29"/>
        <v>4010934883.8849506</v>
      </c>
      <c r="R110" s="28">
        <f t="shared" ca="1" si="18"/>
        <v>2.8384944896965962E-3</v>
      </c>
    </row>
    <row r="111" spans="1:18" x14ac:dyDescent="0.2">
      <c r="A111" s="76">
        <v>16871</v>
      </c>
      <c r="B111" s="76">
        <v>-6.929700008186046E-3</v>
      </c>
      <c r="C111" s="76">
        <v>0.1</v>
      </c>
      <c r="D111" s="77">
        <f t="shared" si="19"/>
        <v>1.6871</v>
      </c>
      <c r="E111" s="77">
        <f t="shared" si="19"/>
        <v>-6.929700008186046E-3</v>
      </c>
      <c r="F111" s="68">
        <f t="shared" si="20"/>
        <v>0.16871000000000003</v>
      </c>
      <c r="G111" s="68">
        <f t="shared" si="20"/>
        <v>-6.9297000081860463E-4</v>
      </c>
      <c r="H111" s="68">
        <f t="shared" si="21"/>
        <v>0.28463064100000007</v>
      </c>
      <c r="I111" s="68">
        <f t="shared" si="22"/>
        <v>0.48020035443110015</v>
      </c>
      <c r="J111" s="68">
        <f t="shared" si="23"/>
        <v>0.81014601796070906</v>
      </c>
      <c r="K111" s="68">
        <f t="shared" si="24"/>
        <v>-1.1691096883810679E-3</v>
      </c>
      <c r="L111" s="68">
        <f t="shared" si="25"/>
        <v>-1.9724049552676997E-3</v>
      </c>
      <c r="M111" s="68">
        <f t="shared" ca="1" si="17"/>
        <v>9.6885466431152305E-3</v>
      </c>
      <c r="N111" s="68">
        <f t="shared" ca="1" si="26"/>
        <v>2.7616612176348609E-5</v>
      </c>
      <c r="O111" s="84">
        <f t="shared" ca="1" si="27"/>
        <v>28737799.325414203</v>
      </c>
      <c r="P111" s="68">
        <f t="shared" ca="1" si="28"/>
        <v>1865210873.1764946</v>
      </c>
      <c r="Q111" s="68">
        <f t="shared" ca="1" si="29"/>
        <v>161860328.40597028</v>
      </c>
      <c r="R111" s="28">
        <f t="shared" ca="1" si="18"/>
        <v>-1.6618246651301277E-2</v>
      </c>
    </row>
    <row r="112" spans="1:18" x14ac:dyDescent="0.2">
      <c r="A112" s="76">
        <v>17646.5</v>
      </c>
      <c r="B112" s="76">
        <v>2.1767450001789257E-2</v>
      </c>
      <c r="C112" s="76">
        <v>1</v>
      </c>
      <c r="D112" s="77">
        <f t="shared" si="19"/>
        <v>1.7646500000000001</v>
      </c>
      <c r="E112" s="77">
        <f t="shared" si="19"/>
        <v>2.1767450001789257E-2</v>
      </c>
      <c r="F112" s="68">
        <f t="shared" si="20"/>
        <v>1.7646500000000001</v>
      </c>
      <c r="G112" s="68">
        <f t="shared" si="20"/>
        <v>2.1767450001789257E-2</v>
      </c>
      <c r="H112" s="68">
        <f t="shared" si="21"/>
        <v>3.1139896225000001</v>
      </c>
      <c r="I112" s="68">
        <f t="shared" si="22"/>
        <v>5.4951017873446251</v>
      </c>
      <c r="J112" s="68">
        <f t="shared" si="23"/>
        <v>9.6969313690376921</v>
      </c>
      <c r="K112" s="68">
        <f t="shared" si="24"/>
        <v>3.8411930645657413E-2</v>
      </c>
      <c r="L112" s="68">
        <f t="shared" si="25"/>
        <v>6.7783613413859356E-2</v>
      </c>
      <c r="M112" s="68">
        <f t="shared" ca="1" si="17"/>
        <v>1.1602434676625421E-2</v>
      </c>
      <c r="N112" s="68">
        <f t="shared" ca="1" si="26"/>
        <v>1.0332753656081566E-4</v>
      </c>
      <c r="O112" s="84">
        <f t="shared" ca="1" si="27"/>
        <v>2156505540.5977516</v>
      </c>
      <c r="P112" s="68">
        <f t="shared" ca="1" si="28"/>
        <v>191044484603.54132</v>
      </c>
      <c r="Q112" s="68">
        <f t="shared" ca="1" si="29"/>
        <v>16381159171.292822</v>
      </c>
      <c r="R112" s="28">
        <f t="shared" ca="1" si="18"/>
        <v>1.0165015325163836E-2</v>
      </c>
    </row>
    <row r="113" spans="1:18" x14ac:dyDescent="0.2">
      <c r="A113" s="76">
        <v>17674</v>
      </c>
      <c r="B113" s="76">
        <v>1.7048199995770119E-2</v>
      </c>
      <c r="C113" s="76">
        <v>1</v>
      </c>
      <c r="D113" s="77">
        <f t="shared" si="19"/>
        <v>1.7674000000000001</v>
      </c>
      <c r="E113" s="77">
        <f t="shared" si="19"/>
        <v>1.7048199995770119E-2</v>
      </c>
      <c r="F113" s="68">
        <f t="shared" si="20"/>
        <v>1.7674000000000001</v>
      </c>
      <c r="G113" s="68">
        <f t="shared" si="20"/>
        <v>1.7048199995770119E-2</v>
      </c>
      <c r="H113" s="68">
        <f t="shared" si="21"/>
        <v>3.1237027600000005</v>
      </c>
      <c r="I113" s="68">
        <f t="shared" si="22"/>
        <v>5.5208322580240008</v>
      </c>
      <c r="J113" s="68">
        <f t="shared" si="23"/>
        <v>9.7575189328316192</v>
      </c>
      <c r="K113" s="68">
        <f t="shared" si="24"/>
        <v>3.013098867252411E-2</v>
      </c>
      <c r="L113" s="68">
        <f t="shared" si="25"/>
        <v>5.3253509379819118E-2</v>
      </c>
      <c r="M113" s="68">
        <f t="shared" ca="1" si="17"/>
        <v>1.1673146816273076E-2</v>
      </c>
      <c r="N113" s="68">
        <f t="shared" ca="1" si="26"/>
        <v>2.8891196682421277E-5</v>
      </c>
      <c r="O113" s="84">
        <f t="shared" ca="1" si="27"/>
        <v>2133678546.8641608</v>
      </c>
      <c r="P113" s="68">
        <f t="shared" ca="1" si="28"/>
        <v>191171306180.09973</v>
      </c>
      <c r="Q113" s="68">
        <f t="shared" ca="1" si="29"/>
        <v>16385328773.035933</v>
      </c>
      <c r="R113" s="28">
        <f t="shared" ca="1" si="18"/>
        <v>5.3750531794970434E-3</v>
      </c>
    </row>
    <row r="114" spans="1:18" x14ac:dyDescent="0.2">
      <c r="A114" s="76">
        <v>18194</v>
      </c>
      <c r="B114" s="76">
        <v>-1.4157999976305291E-3</v>
      </c>
      <c r="C114" s="76">
        <v>0.1</v>
      </c>
      <c r="D114" s="77">
        <f t="shared" si="19"/>
        <v>1.8193999999999999</v>
      </c>
      <c r="E114" s="77">
        <f t="shared" si="19"/>
        <v>-1.4157999976305291E-3</v>
      </c>
      <c r="F114" s="68">
        <f t="shared" si="20"/>
        <v>0.18193999999999999</v>
      </c>
      <c r="G114" s="68">
        <f t="shared" si="20"/>
        <v>-1.4157999976305291E-4</v>
      </c>
      <c r="H114" s="68">
        <f t="shared" si="21"/>
        <v>0.33102163599999995</v>
      </c>
      <c r="I114" s="68">
        <f t="shared" si="22"/>
        <v>0.60226076453839983</v>
      </c>
      <c r="J114" s="68">
        <f t="shared" si="23"/>
        <v>1.0957532350011645</v>
      </c>
      <c r="K114" s="68">
        <f t="shared" si="24"/>
        <v>-2.5759065156889848E-4</v>
      </c>
      <c r="L114" s="68">
        <f t="shared" si="25"/>
        <v>-4.6866043146445388E-4</v>
      </c>
      <c r="M114" s="68">
        <f t="shared" ca="1" si="17"/>
        <v>1.3046912569919761E-2</v>
      </c>
      <c r="N114" s="68">
        <f t="shared" ca="1" si="26"/>
        <v>2.0917005481157713E-5</v>
      </c>
      <c r="O114" s="84">
        <f t="shared" ca="1" si="27"/>
        <v>17332704.250105113</v>
      </c>
      <c r="P114" s="68">
        <f t="shared" ca="1" si="28"/>
        <v>1931289981.884587</v>
      </c>
      <c r="Q114" s="68">
        <f t="shared" ca="1" si="29"/>
        <v>164284787.22039443</v>
      </c>
      <c r="R114" s="28">
        <f t="shared" ca="1" si="18"/>
        <v>-1.4462712567550291E-2</v>
      </c>
    </row>
    <row r="115" spans="1:18" x14ac:dyDescent="0.2">
      <c r="A115" s="76">
        <v>18362</v>
      </c>
      <c r="B115" s="76">
        <v>-4.9340000987285748E-4</v>
      </c>
      <c r="C115" s="76">
        <v>0.1</v>
      </c>
      <c r="D115" s="77">
        <f t="shared" si="19"/>
        <v>1.8362000000000001</v>
      </c>
      <c r="E115" s="77">
        <f t="shared" si="19"/>
        <v>-4.9340000987285748E-4</v>
      </c>
      <c r="F115" s="68">
        <f t="shared" si="20"/>
        <v>0.18362000000000001</v>
      </c>
      <c r="G115" s="68">
        <f t="shared" si="20"/>
        <v>-4.9340000987285752E-5</v>
      </c>
      <c r="H115" s="68">
        <f t="shared" si="21"/>
        <v>0.33716304400000002</v>
      </c>
      <c r="I115" s="68">
        <f t="shared" si="22"/>
        <v>0.61909878139280006</v>
      </c>
      <c r="J115" s="68">
        <f t="shared" si="23"/>
        <v>1.1367891823934595</v>
      </c>
      <c r="K115" s="68">
        <f t="shared" si="24"/>
        <v>-9.0598109812854098E-5</v>
      </c>
      <c r="L115" s="68">
        <f t="shared" si="25"/>
        <v>-1.6635624923836269E-4</v>
      </c>
      <c r="M115" s="68">
        <f t="shared" ca="1" si="17"/>
        <v>1.3505629413292395E-2</v>
      </c>
      <c r="N115" s="68">
        <f t="shared" ca="1" si="26"/>
        <v>1.9597282479064647E-5</v>
      </c>
      <c r="O115" s="84">
        <f t="shared" ca="1" si="27"/>
        <v>16160755.05106719</v>
      </c>
      <c r="P115" s="68">
        <f t="shared" ca="1" si="28"/>
        <v>1935814574.4391754</v>
      </c>
      <c r="Q115" s="68">
        <f t="shared" ca="1" si="29"/>
        <v>164279049.99252343</v>
      </c>
      <c r="R115" s="28">
        <f t="shared" ca="1" si="18"/>
        <v>-1.3999029423165252E-2</v>
      </c>
    </row>
    <row r="116" spans="1:18" x14ac:dyDescent="0.2">
      <c r="A116" s="76">
        <v>18733</v>
      </c>
      <c r="B116" s="76">
        <v>-8.8730999996187165E-3</v>
      </c>
      <c r="C116" s="76">
        <v>0.1</v>
      </c>
      <c r="D116" s="77">
        <f t="shared" si="19"/>
        <v>1.8733</v>
      </c>
      <c r="E116" s="77">
        <f t="shared" si="19"/>
        <v>-8.8730999996187165E-3</v>
      </c>
      <c r="F116" s="68">
        <f t="shared" si="20"/>
        <v>0.18733</v>
      </c>
      <c r="G116" s="68">
        <f t="shared" si="20"/>
        <v>-8.8730999996187174E-4</v>
      </c>
      <c r="H116" s="68">
        <f t="shared" si="21"/>
        <v>0.35092528899999997</v>
      </c>
      <c r="I116" s="68">
        <f t="shared" si="22"/>
        <v>0.65738834388369993</v>
      </c>
      <c r="J116" s="68">
        <f t="shared" si="23"/>
        <v>1.2314855845973351</v>
      </c>
      <c r="K116" s="68">
        <f t="shared" si="24"/>
        <v>-1.6621978229285743E-3</v>
      </c>
      <c r="L116" s="68">
        <f t="shared" si="25"/>
        <v>-3.1137951816920979E-3</v>
      </c>
      <c r="M116" s="68">
        <f t="shared" ca="1" si="17"/>
        <v>1.4544380983913172E-2</v>
      </c>
      <c r="N116" s="68">
        <f t="shared" ca="1" si="26"/>
        <v>5.4837841561407763E-5</v>
      </c>
      <c r="O116" s="84">
        <f t="shared" ca="1" si="27"/>
        <v>13770412.270946875</v>
      </c>
      <c r="P116" s="68">
        <f t="shared" ca="1" si="28"/>
        <v>1942667564.9595912</v>
      </c>
      <c r="Q116" s="68">
        <f t="shared" ca="1" si="29"/>
        <v>164015220.79826349</v>
      </c>
      <c r="R116" s="28">
        <f t="shared" ca="1" si="18"/>
        <v>-2.3417480983531889E-2</v>
      </c>
    </row>
    <row r="117" spans="1:18" x14ac:dyDescent="0.2">
      <c r="A117" s="76">
        <v>19457</v>
      </c>
      <c r="B117" s="76">
        <v>9.3400999903678894E-3</v>
      </c>
      <c r="C117" s="76">
        <v>0.1</v>
      </c>
      <c r="D117" s="77">
        <f t="shared" si="19"/>
        <v>1.9457</v>
      </c>
      <c r="E117" s="77">
        <f t="shared" si="19"/>
        <v>9.3400999903678894E-3</v>
      </c>
      <c r="F117" s="68">
        <f t="shared" si="20"/>
        <v>0.19457000000000002</v>
      </c>
      <c r="G117" s="68">
        <f t="shared" si="20"/>
        <v>9.3400999903678903E-4</v>
      </c>
      <c r="H117" s="68">
        <f t="shared" si="21"/>
        <v>0.37857484900000005</v>
      </c>
      <c r="I117" s="68">
        <f t="shared" si="22"/>
        <v>0.7365930836993001</v>
      </c>
      <c r="J117" s="68">
        <f t="shared" si="23"/>
        <v>1.4331891629537281</v>
      </c>
      <c r="K117" s="68">
        <f t="shared" si="24"/>
        <v>1.8173032551258804E-3</v>
      </c>
      <c r="L117" s="68">
        <f t="shared" si="25"/>
        <v>3.5359269434984257E-3</v>
      </c>
      <c r="M117" s="68">
        <f t="shared" ca="1" si="17"/>
        <v>1.6673580156025131E-2</v>
      </c>
      <c r="N117" s="68">
        <f t="shared" ca="1" si="26"/>
        <v>5.3779931340088166E-6</v>
      </c>
      <c r="O117" s="84">
        <f t="shared" ca="1" si="27"/>
        <v>9831245.6884961966</v>
      </c>
      <c r="P117" s="68">
        <f t="shared" ca="1" si="28"/>
        <v>1943539812.3701329</v>
      </c>
      <c r="Q117" s="68">
        <f t="shared" ca="1" si="29"/>
        <v>162508699.13822746</v>
      </c>
      <c r="R117" s="28">
        <f t="shared" ca="1" si="18"/>
        <v>-7.3334801656572413E-3</v>
      </c>
    </row>
    <row r="118" spans="1:18" x14ac:dyDescent="0.2">
      <c r="A118" s="76">
        <v>20092</v>
      </c>
      <c r="B118" s="76">
        <v>-1.0304400006134529E-2</v>
      </c>
      <c r="C118" s="76">
        <v>0.1</v>
      </c>
      <c r="D118" s="77">
        <f t="shared" si="19"/>
        <v>2.0091999999999999</v>
      </c>
      <c r="E118" s="77">
        <f t="shared" si="19"/>
        <v>-1.0304400006134529E-2</v>
      </c>
      <c r="F118" s="68">
        <f t="shared" si="20"/>
        <v>0.20091999999999999</v>
      </c>
      <c r="G118" s="68">
        <f t="shared" si="20"/>
        <v>-1.030440000613453E-3</v>
      </c>
      <c r="H118" s="68">
        <f t="shared" si="21"/>
        <v>0.40368846399999997</v>
      </c>
      <c r="I118" s="68">
        <f t="shared" si="22"/>
        <v>0.81109086186879986</v>
      </c>
      <c r="J118" s="68">
        <f t="shared" si="23"/>
        <v>1.6296437596667925</v>
      </c>
      <c r="K118" s="68">
        <f t="shared" si="24"/>
        <v>-2.0703600492325497E-3</v>
      </c>
      <c r="L118" s="68">
        <f t="shared" si="25"/>
        <v>-4.1597674109180383E-3</v>
      </c>
      <c r="M118" s="68">
        <f t="shared" ca="1" si="17"/>
        <v>1.8652172814698317E-2</v>
      </c>
      <c r="N118" s="68">
        <f t="shared" ca="1" si="26"/>
        <v>8.3848310952819552E-5</v>
      </c>
      <c r="O118" s="84">
        <f t="shared" ca="1" si="27"/>
        <v>7082726.0749120805</v>
      </c>
      <c r="P118" s="68">
        <f t="shared" ca="1" si="28"/>
        <v>1930702184.5811269</v>
      </c>
      <c r="Q118" s="68">
        <f t="shared" ca="1" si="29"/>
        <v>160120780.06775558</v>
      </c>
      <c r="R118" s="28">
        <f t="shared" ca="1" si="18"/>
        <v>-2.8956572820832846E-2</v>
      </c>
    </row>
    <row r="119" spans="1:18" x14ac:dyDescent="0.2">
      <c r="A119" s="76">
        <v>20888</v>
      </c>
      <c r="B119" s="76">
        <v>-1.7981600001803599E-2</v>
      </c>
      <c r="C119" s="76">
        <v>0.1</v>
      </c>
      <c r="D119" s="77">
        <f t="shared" si="19"/>
        <v>2.0888</v>
      </c>
      <c r="E119" s="77">
        <f t="shared" si="19"/>
        <v>-1.7981600001803599E-2</v>
      </c>
      <c r="F119" s="68">
        <f t="shared" si="20"/>
        <v>0.20888000000000001</v>
      </c>
      <c r="G119" s="68">
        <f t="shared" si="20"/>
        <v>-1.7981600001803601E-3</v>
      </c>
      <c r="H119" s="68">
        <f t="shared" si="21"/>
        <v>0.43630854400000002</v>
      </c>
      <c r="I119" s="68">
        <f t="shared" si="22"/>
        <v>0.91136128670720007</v>
      </c>
      <c r="J119" s="68">
        <f t="shared" si="23"/>
        <v>1.9036514556739994</v>
      </c>
      <c r="K119" s="68">
        <f t="shared" si="24"/>
        <v>-3.7559966083767363E-3</v>
      </c>
      <c r="L119" s="68">
        <f t="shared" si="25"/>
        <v>-7.8455257155773273E-3</v>
      </c>
      <c r="M119" s="68">
        <f t="shared" ca="1" si="17"/>
        <v>2.1279113849217109E-2</v>
      </c>
      <c r="N119" s="68">
        <f t="shared" ca="1" si="26"/>
        <v>1.5414036520917295E-4</v>
      </c>
      <c r="O119" s="84">
        <f t="shared" ca="1" si="27"/>
        <v>4440443.2645744393</v>
      </c>
      <c r="P119" s="68">
        <f t="shared" ca="1" si="28"/>
        <v>1896862316.0614955</v>
      </c>
      <c r="Q119" s="68">
        <f t="shared" ca="1" si="29"/>
        <v>155755616.36757204</v>
      </c>
      <c r="R119" s="28">
        <f t="shared" ca="1" si="18"/>
        <v>-3.9260713851020708E-2</v>
      </c>
    </row>
    <row r="120" spans="1:18" x14ac:dyDescent="0.2">
      <c r="A120" s="76">
        <v>22545.5</v>
      </c>
      <c r="B120" s="76">
        <v>1.4458149998972658E-2</v>
      </c>
      <c r="C120" s="76">
        <v>0.1</v>
      </c>
      <c r="D120" s="77">
        <f t="shared" si="19"/>
        <v>2.2545500000000001</v>
      </c>
      <c r="E120" s="77">
        <f t="shared" si="19"/>
        <v>1.4458149998972658E-2</v>
      </c>
      <c r="F120" s="68">
        <f t="shared" si="20"/>
        <v>0.22545500000000002</v>
      </c>
      <c r="G120" s="68">
        <f t="shared" si="20"/>
        <v>1.4458149998972658E-3</v>
      </c>
      <c r="H120" s="68">
        <f t="shared" si="21"/>
        <v>0.50829957025000005</v>
      </c>
      <c r="I120" s="68">
        <f t="shared" si="22"/>
        <v>1.1459867961071377</v>
      </c>
      <c r="J120" s="68">
        <f t="shared" si="23"/>
        <v>2.5836845311633474</v>
      </c>
      <c r="K120" s="68">
        <f t="shared" si="24"/>
        <v>3.2596622080183807E-3</v>
      </c>
      <c r="L120" s="68">
        <f t="shared" si="25"/>
        <v>7.3490714310878403E-3</v>
      </c>
      <c r="M120" s="68">
        <f t="shared" ca="1" si="17"/>
        <v>2.7272861386595376E-2</v>
      </c>
      <c r="N120" s="68">
        <f t="shared" ca="1" si="26"/>
        <v>1.6421682794806739E-5</v>
      </c>
      <c r="O120" s="84">
        <f t="shared" ca="1" si="27"/>
        <v>1203740.2718038757</v>
      </c>
      <c r="P120" s="68">
        <f t="shared" ca="1" si="28"/>
        <v>1765634477.7598016</v>
      </c>
      <c r="Q120" s="68">
        <f t="shared" ca="1" si="29"/>
        <v>142068054.3048892</v>
      </c>
      <c r="R120" s="28">
        <f t="shared" ca="1" si="18"/>
        <v>-1.2814711387622718E-2</v>
      </c>
    </row>
    <row r="121" spans="1:18" x14ac:dyDescent="0.2">
      <c r="A121" s="76">
        <v>22561</v>
      </c>
      <c r="B121" s="76">
        <v>1.5287299996998627E-2</v>
      </c>
      <c r="C121" s="76">
        <v>0.1</v>
      </c>
      <c r="D121" s="77">
        <f t="shared" si="19"/>
        <v>2.2561</v>
      </c>
      <c r="E121" s="77">
        <f t="shared" si="19"/>
        <v>1.5287299996998627E-2</v>
      </c>
      <c r="F121" s="68">
        <f t="shared" si="20"/>
        <v>0.22561</v>
      </c>
      <c r="G121" s="68">
        <f t="shared" si="20"/>
        <v>1.5287299996998628E-3</v>
      </c>
      <c r="H121" s="68">
        <f t="shared" si="21"/>
        <v>0.50899872099999999</v>
      </c>
      <c r="I121" s="68">
        <f t="shared" si="22"/>
        <v>1.1483520144480999</v>
      </c>
      <c r="J121" s="68">
        <f t="shared" si="23"/>
        <v>2.5907969797963579</v>
      </c>
      <c r="K121" s="68">
        <f t="shared" si="24"/>
        <v>3.4489677523228605E-3</v>
      </c>
      <c r="L121" s="68">
        <f t="shared" si="25"/>
        <v>7.7812161460156055E-3</v>
      </c>
      <c r="M121" s="68">
        <f t="shared" ca="1" si="17"/>
        <v>2.733225095572131E-2</v>
      </c>
      <c r="N121" s="68">
        <f t="shared" ca="1" si="26"/>
        <v>1.4508084359803449E-5</v>
      </c>
      <c r="O121" s="84">
        <f t="shared" ca="1" si="27"/>
        <v>1185097.1168472464</v>
      </c>
      <c r="P121" s="68">
        <f t="shared" ca="1" si="28"/>
        <v>1764039456.5651777</v>
      </c>
      <c r="Q121" s="68">
        <f t="shared" ca="1" si="29"/>
        <v>141912740.4536761</v>
      </c>
      <c r="R121" s="28">
        <f t="shared" ca="1" si="18"/>
        <v>-1.2044950958722683E-2</v>
      </c>
    </row>
    <row r="122" spans="1:18" x14ac:dyDescent="0.2">
      <c r="A122" s="76">
        <v>22597</v>
      </c>
      <c r="B122" s="76">
        <v>3.0342099998961203E-2</v>
      </c>
      <c r="C122" s="76">
        <v>0.1</v>
      </c>
      <c r="D122" s="77">
        <f t="shared" si="19"/>
        <v>2.2597</v>
      </c>
      <c r="E122" s="77">
        <f t="shared" si="19"/>
        <v>3.0342099998961203E-2</v>
      </c>
      <c r="F122" s="68">
        <f t="shared" si="20"/>
        <v>0.22597</v>
      </c>
      <c r="G122" s="68">
        <f t="shared" si="20"/>
        <v>3.0342099998961203E-3</v>
      </c>
      <c r="H122" s="68">
        <f t="shared" si="21"/>
        <v>0.51062440900000006</v>
      </c>
      <c r="I122" s="68">
        <f t="shared" si="22"/>
        <v>1.1538579770173001</v>
      </c>
      <c r="J122" s="68">
        <f t="shared" si="23"/>
        <v>2.6073728706659929</v>
      </c>
      <c r="K122" s="68">
        <f t="shared" si="24"/>
        <v>6.8564043367652632E-3</v>
      </c>
      <c r="L122" s="68">
        <f t="shared" si="25"/>
        <v>1.5493416879788465E-2</v>
      </c>
      <c r="M122" s="68">
        <f t="shared" ca="1" si="17"/>
        <v>2.7470426776384754E-2</v>
      </c>
      <c r="N122" s="68">
        <f t="shared" ca="1" si="26"/>
        <v>8.246507097262606E-7</v>
      </c>
      <c r="O122" s="84">
        <f t="shared" ca="1" si="27"/>
        <v>1142498.3520241105</v>
      </c>
      <c r="P122" s="68">
        <f t="shared" ca="1" si="28"/>
        <v>1760309816.1570184</v>
      </c>
      <c r="Q122" s="68">
        <f t="shared" ca="1" si="29"/>
        <v>141550176.81375653</v>
      </c>
      <c r="R122" s="28">
        <f t="shared" ca="1" si="18"/>
        <v>2.8716732225764485E-3</v>
      </c>
    </row>
    <row r="123" spans="1:18" x14ac:dyDescent="0.2">
      <c r="A123" s="76">
        <v>22722</v>
      </c>
      <c r="B123" s="76">
        <v>3.0254599994805176E-2</v>
      </c>
      <c r="C123" s="76">
        <v>0.1</v>
      </c>
      <c r="D123" s="77">
        <f t="shared" si="19"/>
        <v>2.2722000000000002</v>
      </c>
      <c r="E123" s="77">
        <f t="shared" si="19"/>
        <v>3.0254599994805176E-2</v>
      </c>
      <c r="F123" s="68">
        <f t="shared" si="20"/>
        <v>0.22722000000000003</v>
      </c>
      <c r="G123" s="68">
        <f t="shared" si="20"/>
        <v>3.0254599994805178E-3</v>
      </c>
      <c r="H123" s="68">
        <f t="shared" si="21"/>
        <v>0.51628928400000007</v>
      </c>
      <c r="I123" s="68">
        <f t="shared" si="22"/>
        <v>1.1731125111048002</v>
      </c>
      <c r="J123" s="68">
        <f t="shared" si="23"/>
        <v>2.6655462477323271</v>
      </c>
      <c r="K123" s="68">
        <f t="shared" si="24"/>
        <v>6.8744502108196333E-3</v>
      </c>
      <c r="L123" s="68">
        <f t="shared" si="25"/>
        <v>1.5620125769024372E-2</v>
      </c>
      <c r="M123" s="68">
        <f t="shared" ca="1" si="17"/>
        <v>2.795279561558292E-2</v>
      </c>
      <c r="N123" s="68">
        <f t="shared" ca="1" si="26"/>
        <v>5.2983034002067527E-7</v>
      </c>
      <c r="O123" s="84">
        <f t="shared" ca="1" si="27"/>
        <v>1002063.1132827747</v>
      </c>
      <c r="P123" s="68">
        <f t="shared" ca="1" si="28"/>
        <v>1747089070.580883</v>
      </c>
      <c r="Q123" s="68">
        <f t="shared" ca="1" si="29"/>
        <v>140271508.06479374</v>
      </c>
      <c r="R123" s="28">
        <f t="shared" ca="1" si="18"/>
        <v>2.3018043792222553E-3</v>
      </c>
    </row>
    <row r="124" spans="1:18" x14ac:dyDescent="0.2">
      <c r="A124" s="76">
        <v>22730.5</v>
      </c>
      <c r="B124" s="76">
        <v>4.7128649996011518E-2</v>
      </c>
      <c r="C124" s="76">
        <v>0.1</v>
      </c>
      <c r="D124" s="77">
        <f t="shared" si="19"/>
        <v>2.27305</v>
      </c>
      <c r="E124" s="77">
        <f t="shared" si="19"/>
        <v>4.7128649996011518E-2</v>
      </c>
      <c r="F124" s="68">
        <f t="shared" si="20"/>
        <v>0.22730500000000001</v>
      </c>
      <c r="G124" s="68">
        <f t="shared" si="20"/>
        <v>4.7128649996011525E-3</v>
      </c>
      <c r="H124" s="68">
        <f t="shared" si="21"/>
        <v>0.51667563025000007</v>
      </c>
      <c r="I124" s="68">
        <f t="shared" si="22"/>
        <v>1.1744295413397627</v>
      </c>
      <c r="J124" s="68">
        <f t="shared" si="23"/>
        <v>2.6695370689423479</v>
      </c>
      <c r="K124" s="68">
        <f t="shared" si="24"/>
        <v>1.07125777873434E-2</v>
      </c>
      <c r="L124" s="68">
        <f t="shared" si="25"/>
        <v>2.4350224939520916E-2</v>
      </c>
      <c r="M124" s="68">
        <f t="shared" ca="1" si="17"/>
        <v>2.798574282899878E-2</v>
      </c>
      <c r="N124" s="68">
        <f t="shared" ca="1" si="26"/>
        <v>3.6645089480486767E-5</v>
      </c>
      <c r="O124" s="84">
        <f t="shared" ca="1" si="27"/>
        <v>992927.73088425316</v>
      </c>
      <c r="P124" s="68">
        <f t="shared" ca="1" si="28"/>
        <v>1746174888.5896749</v>
      </c>
      <c r="Q124" s="68">
        <f t="shared" ca="1" si="29"/>
        <v>140183452.12502176</v>
      </c>
      <c r="R124" s="28">
        <f t="shared" ca="1" si="18"/>
        <v>1.9142907167012738E-2</v>
      </c>
    </row>
    <row r="125" spans="1:18" x14ac:dyDescent="0.2">
      <c r="A125" s="76">
        <v>22742.5</v>
      </c>
      <c r="B125" s="76">
        <v>5.4480249993503094E-2</v>
      </c>
      <c r="C125" s="76">
        <v>0.1</v>
      </c>
      <c r="D125" s="77">
        <f t="shared" si="19"/>
        <v>2.2742499999999999</v>
      </c>
      <c r="E125" s="77">
        <f t="shared" si="19"/>
        <v>5.4480249993503094E-2</v>
      </c>
      <c r="F125" s="68">
        <f t="shared" si="20"/>
        <v>0.22742499999999999</v>
      </c>
      <c r="G125" s="68">
        <f t="shared" si="20"/>
        <v>5.4480249993503101E-3</v>
      </c>
      <c r="H125" s="68">
        <f t="shared" si="21"/>
        <v>0.51722130624999996</v>
      </c>
      <c r="I125" s="68">
        <f t="shared" si="22"/>
        <v>1.1762905557390624</v>
      </c>
      <c r="J125" s="68">
        <f t="shared" si="23"/>
        <v>2.6751787963895626</v>
      </c>
      <c r="K125" s="68">
        <f t="shared" si="24"/>
        <v>1.2390170854772443E-2</v>
      </c>
      <c r="L125" s="68">
        <f t="shared" si="25"/>
        <v>2.8178346066466225E-2</v>
      </c>
      <c r="M125" s="68">
        <f t="shared" ca="1" si="17"/>
        <v>2.8032288221772853E-2</v>
      </c>
      <c r="N125" s="68">
        <f t="shared" ca="1" si="26"/>
        <v>6.9949468187890425E-5</v>
      </c>
      <c r="O125" s="84">
        <f t="shared" ca="1" si="27"/>
        <v>980119.15071894636</v>
      </c>
      <c r="P125" s="68">
        <f t="shared" ca="1" si="28"/>
        <v>1744881006.1313205</v>
      </c>
      <c r="Q125" s="68">
        <f t="shared" ca="1" si="29"/>
        <v>140058899.51413527</v>
      </c>
      <c r="R125" s="28">
        <f t="shared" ca="1" si="18"/>
        <v>2.6447961771730241E-2</v>
      </c>
    </row>
    <row r="126" spans="1:18" x14ac:dyDescent="0.2">
      <c r="A126" s="76">
        <v>22746</v>
      </c>
      <c r="B126" s="76">
        <v>2.2957799992582295E-2</v>
      </c>
      <c r="C126" s="76">
        <v>0.1</v>
      </c>
      <c r="D126" s="77">
        <f t="shared" si="19"/>
        <v>2.2746</v>
      </c>
      <c r="E126" s="77">
        <f t="shared" si="19"/>
        <v>2.2957799992582295E-2</v>
      </c>
      <c r="F126" s="68">
        <f t="shared" si="20"/>
        <v>0.22746</v>
      </c>
      <c r="G126" s="68">
        <f t="shared" si="20"/>
        <v>2.2957799992582295E-3</v>
      </c>
      <c r="H126" s="68">
        <f t="shared" si="21"/>
        <v>0.51738051600000001</v>
      </c>
      <c r="I126" s="68">
        <f t="shared" si="22"/>
        <v>1.1768337216936</v>
      </c>
      <c r="J126" s="68">
        <f t="shared" si="23"/>
        <v>2.6768259833642625</v>
      </c>
      <c r="K126" s="68">
        <f t="shared" si="24"/>
        <v>5.2219811863127687E-3</v>
      </c>
      <c r="L126" s="68">
        <f t="shared" si="25"/>
        <v>1.1877918406387024E-2</v>
      </c>
      <c r="M126" s="68">
        <f t="shared" ca="1" si="17"/>
        <v>2.8045870947610893E-2</v>
      </c>
      <c r="N126" s="68">
        <f t="shared" ca="1" si="26"/>
        <v>2.5888466043405629E-6</v>
      </c>
      <c r="O126" s="84">
        <f t="shared" ca="1" si="27"/>
        <v>976402.76677444868</v>
      </c>
      <c r="P126" s="68">
        <f t="shared" ca="1" si="28"/>
        <v>1744502902.6502104</v>
      </c>
      <c r="Q126" s="68">
        <f t="shared" ca="1" si="29"/>
        <v>140022519.16383031</v>
      </c>
      <c r="R126" s="28">
        <f t="shared" ca="1" si="18"/>
        <v>-5.088070955028598E-3</v>
      </c>
    </row>
    <row r="127" spans="1:18" x14ac:dyDescent="0.2">
      <c r="A127" s="76">
        <v>23125.5</v>
      </c>
      <c r="B127" s="76">
        <v>2.3452150002412964E-2</v>
      </c>
      <c r="C127" s="76">
        <v>0.1</v>
      </c>
      <c r="D127" s="77">
        <f t="shared" si="19"/>
        <v>2.3125499999999999</v>
      </c>
      <c r="E127" s="77">
        <f t="shared" si="19"/>
        <v>2.3452150002412964E-2</v>
      </c>
      <c r="F127" s="68">
        <f t="shared" si="20"/>
        <v>0.23125499999999999</v>
      </c>
      <c r="G127" s="68">
        <f t="shared" si="20"/>
        <v>2.3452150002412965E-3</v>
      </c>
      <c r="H127" s="68">
        <f t="shared" si="21"/>
        <v>0.53478875024999994</v>
      </c>
      <c r="I127" s="68">
        <f t="shared" si="22"/>
        <v>1.2367257243906373</v>
      </c>
      <c r="J127" s="68">
        <f t="shared" si="23"/>
        <v>2.8599900739395681</v>
      </c>
      <c r="K127" s="68">
        <f t="shared" si="24"/>
        <v>5.4234269488080099E-3</v>
      </c>
      <c r="L127" s="68">
        <f t="shared" si="25"/>
        <v>1.2541945990465963E-2</v>
      </c>
      <c r="M127" s="68">
        <f t="shared" ca="1" si="17"/>
        <v>2.9537344389507322E-2</v>
      </c>
      <c r="N127" s="68">
        <f t="shared" ca="1" si="26"/>
        <v>3.7029590728724686E-6</v>
      </c>
      <c r="O127" s="84">
        <f t="shared" ca="1" si="27"/>
        <v>623405.0129514701</v>
      </c>
      <c r="P127" s="68">
        <f t="shared" ca="1" si="28"/>
        <v>1701600956.7149634</v>
      </c>
      <c r="Q127" s="68">
        <f t="shared" ca="1" si="29"/>
        <v>135939697.85832658</v>
      </c>
      <c r="R127" s="28">
        <f t="shared" ca="1" si="18"/>
        <v>-6.0851943870943587E-3</v>
      </c>
    </row>
    <row r="128" spans="1:18" x14ac:dyDescent="0.2">
      <c r="A128" s="76">
        <v>23189</v>
      </c>
      <c r="B128" s="76">
        <v>1.4687700000649784E-2</v>
      </c>
      <c r="C128" s="76">
        <v>0.1</v>
      </c>
      <c r="D128" s="77">
        <f t="shared" si="19"/>
        <v>2.3189000000000002</v>
      </c>
      <c r="E128" s="77">
        <f t="shared" si="19"/>
        <v>1.4687700000649784E-2</v>
      </c>
      <c r="F128" s="68">
        <f t="shared" si="20"/>
        <v>0.23189000000000004</v>
      </c>
      <c r="G128" s="68">
        <f t="shared" si="20"/>
        <v>1.4687700000649785E-3</v>
      </c>
      <c r="H128" s="68">
        <f t="shared" si="21"/>
        <v>0.53772972100000016</v>
      </c>
      <c r="I128" s="68">
        <f t="shared" si="22"/>
        <v>1.2469414500269005</v>
      </c>
      <c r="J128" s="68">
        <f t="shared" si="23"/>
        <v>2.8915325284673798</v>
      </c>
      <c r="K128" s="68">
        <f t="shared" si="24"/>
        <v>3.4059307531506791E-3</v>
      </c>
      <c r="L128" s="68">
        <f t="shared" si="25"/>
        <v>7.8980128234811108E-3</v>
      </c>
      <c r="M128" s="68">
        <f t="shared" ca="1" si="17"/>
        <v>2.979052844889718E-2</v>
      </c>
      <c r="N128" s="68">
        <f t="shared" ca="1" si="26"/>
        <v>2.2809542713719086E-5</v>
      </c>
      <c r="O128" s="84">
        <f t="shared" ca="1" si="27"/>
        <v>573545.97200782353</v>
      </c>
      <c r="P128" s="68">
        <f t="shared" ca="1" si="28"/>
        <v>1694059882.0946872</v>
      </c>
      <c r="Q128" s="68">
        <f t="shared" ca="1" si="29"/>
        <v>135230366.0604842</v>
      </c>
      <c r="R128" s="28">
        <f t="shared" ca="1" si="18"/>
        <v>-1.5102828448247396E-2</v>
      </c>
    </row>
    <row r="129" spans="1:18" x14ac:dyDescent="0.2">
      <c r="A129" s="76">
        <v>23189</v>
      </c>
      <c r="B129" s="76"/>
      <c r="C129" s="76">
        <v>1</v>
      </c>
      <c r="D129" s="77">
        <f t="shared" si="19"/>
        <v>2.3189000000000002</v>
      </c>
      <c r="E129" s="77">
        <f t="shared" si="19"/>
        <v>0</v>
      </c>
      <c r="F129" s="68">
        <f t="shared" si="20"/>
        <v>2.3189000000000002</v>
      </c>
      <c r="G129" s="68">
        <f t="shared" si="20"/>
        <v>0</v>
      </c>
      <c r="H129" s="68">
        <f t="shared" si="21"/>
        <v>5.3772972100000009</v>
      </c>
      <c r="I129" s="68">
        <f t="shared" si="22"/>
        <v>12.469414500269004</v>
      </c>
      <c r="J129" s="68">
        <f t="shared" si="23"/>
        <v>28.915325284673795</v>
      </c>
      <c r="K129" s="68">
        <f t="shared" si="24"/>
        <v>0</v>
      </c>
      <c r="L129" s="68">
        <f t="shared" si="25"/>
        <v>0</v>
      </c>
      <c r="M129" s="68">
        <f t="shared" ca="1" si="17"/>
        <v>2.979052844889718E-2</v>
      </c>
      <c r="N129" s="68">
        <f t="shared" ca="1" si="26"/>
        <v>8.8747558526455219E-4</v>
      </c>
      <c r="O129" s="84">
        <f t="shared" ca="1" si="27"/>
        <v>57354597.200782344</v>
      </c>
      <c r="P129" s="68">
        <f t="shared" ca="1" si="28"/>
        <v>169405988209.46875</v>
      </c>
      <c r="Q129" s="68">
        <f t="shared" ca="1" si="29"/>
        <v>13523036606.048424</v>
      </c>
      <c r="R129" s="28">
        <f t="shared" ca="1" si="18"/>
        <v>-2.979052844889718E-2</v>
      </c>
    </row>
    <row r="130" spans="1:18" x14ac:dyDescent="0.2">
      <c r="A130" s="76">
        <v>23240.5</v>
      </c>
      <c r="B130" s="76">
        <v>2.1571649995166808E-2</v>
      </c>
      <c r="C130" s="76">
        <v>0.1</v>
      </c>
      <c r="D130" s="77">
        <f t="shared" si="19"/>
        <v>2.3240500000000002</v>
      </c>
      <c r="E130" s="77">
        <f t="shared" si="19"/>
        <v>2.1571649995166808E-2</v>
      </c>
      <c r="F130" s="68">
        <f t="shared" si="20"/>
        <v>0.23240500000000003</v>
      </c>
      <c r="G130" s="68">
        <f t="shared" si="20"/>
        <v>2.1571649995166808E-3</v>
      </c>
      <c r="H130" s="68">
        <f t="shared" si="21"/>
        <v>0.54012084025000007</v>
      </c>
      <c r="I130" s="68">
        <f t="shared" si="22"/>
        <v>1.2552678387830127</v>
      </c>
      <c r="J130" s="68">
        <f t="shared" si="23"/>
        <v>2.9173052207236609</v>
      </c>
      <c r="K130" s="68">
        <f t="shared" si="24"/>
        <v>5.0133593171267426E-3</v>
      </c>
      <c r="L130" s="68">
        <f t="shared" si="25"/>
        <v>1.1651297720968406E-2</v>
      </c>
      <c r="M130" s="68">
        <f t="shared" ca="1" si="17"/>
        <v>2.9996629397399666E-2</v>
      </c>
      <c r="N130" s="68">
        <f t="shared" ca="1" si="26"/>
        <v>7.0980277928047919E-6</v>
      </c>
      <c r="O130" s="84">
        <f t="shared" ca="1" si="27"/>
        <v>534941.13867043541</v>
      </c>
      <c r="P130" s="68">
        <f t="shared" ca="1" si="28"/>
        <v>1687869055.9839866</v>
      </c>
      <c r="Q130" s="68">
        <f t="shared" ca="1" si="29"/>
        <v>134649706.46784621</v>
      </c>
      <c r="R130" s="28">
        <f t="shared" ca="1" si="18"/>
        <v>-8.4249794022328572E-3</v>
      </c>
    </row>
    <row r="131" spans="1:18" x14ac:dyDescent="0.2">
      <c r="A131" s="76">
        <v>23249</v>
      </c>
      <c r="B131" s="76">
        <v>2.2445700000389479E-2</v>
      </c>
      <c r="C131" s="76">
        <v>0.1</v>
      </c>
      <c r="D131" s="77">
        <f t="shared" si="19"/>
        <v>2.3249</v>
      </c>
      <c r="E131" s="77">
        <f t="shared" si="19"/>
        <v>2.2445700000389479E-2</v>
      </c>
      <c r="F131" s="68">
        <f t="shared" si="20"/>
        <v>0.23249</v>
      </c>
      <c r="G131" s="68">
        <f t="shared" si="20"/>
        <v>2.244570000038948E-3</v>
      </c>
      <c r="H131" s="68">
        <f t="shared" si="21"/>
        <v>0.54051600099999997</v>
      </c>
      <c r="I131" s="68">
        <f t="shared" si="22"/>
        <v>1.2566456507249</v>
      </c>
      <c r="J131" s="68">
        <f t="shared" si="23"/>
        <v>2.9215754733703201</v>
      </c>
      <c r="K131" s="68">
        <f t="shared" si="24"/>
        <v>5.2184007930905505E-3</v>
      </c>
      <c r="L131" s="68">
        <f t="shared" si="25"/>
        <v>1.213226000385622E-2</v>
      </c>
      <c r="M131" s="68">
        <f t="shared" ca="1" si="17"/>
        <v>3.0030711736263829E-2</v>
      </c>
      <c r="N131" s="68">
        <f t="shared" ca="1" si="26"/>
        <v>5.7532403033351629E-6</v>
      </c>
      <c r="O131" s="84">
        <f t="shared" ca="1" si="27"/>
        <v>528724.98123776831</v>
      </c>
      <c r="P131" s="68">
        <f t="shared" ca="1" si="28"/>
        <v>1686840857.6691022</v>
      </c>
      <c r="Q131" s="68">
        <f t="shared" ca="1" si="29"/>
        <v>134553409.60410517</v>
      </c>
      <c r="R131" s="28">
        <f t="shared" ca="1" si="18"/>
        <v>-7.5850117358743502E-3</v>
      </c>
    </row>
    <row r="132" spans="1:18" x14ac:dyDescent="0.2">
      <c r="A132" s="76">
        <v>23261</v>
      </c>
      <c r="B132" s="76">
        <v>2.5797299997066148E-2</v>
      </c>
      <c r="C132" s="76">
        <v>0.1</v>
      </c>
      <c r="D132" s="77">
        <f t="shared" si="19"/>
        <v>2.3260999999999998</v>
      </c>
      <c r="E132" s="77">
        <f t="shared" si="19"/>
        <v>2.5797299997066148E-2</v>
      </c>
      <c r="F132" s="68">
        <f t="shared" si="20"/>
        <v>0.23260999999999998</v>
      </c>
      <c r="G132" s="68">
        <f t="shared" si="20"/>
        <v>2.579729999706615E-3</v>
      </c>
      <c r="H132" s="68">
        <f t="shared" si="21"/>
        <v>0.54107412099999996</v>
      </c>
      <c r="I132" s="68">
        <f t="shared" si="22"/>
        <v>1.2585925128580999</v>
      </c>
      <c r="J132" s="68">
        <f t="shared" si="23"/>
        <v>2.9276120441592259</v>
      </c>
      <c r="K132" s="68">
        <f t="shared" si="24"/>
        <v>6.0007099523175572E-3</v>
      </c>
      <c r="L132" s="68">
        <f t="shared" si="25"/>
        <v>1.3958251420085869E-2</v>
      </c>
      <c r="M132" s="68">
        <f t="shared" ca="1" si="17"/>
        <v>3.0078859659082594E-2</v>
      </c>
      <c r="N132" s="68">
        <f t="shared" ca="1" si="26"/>
        <v>1.8331753139406381E-6</v>
      </c>
      <c r="O132" s="84">
        <f t="shared" ca="1" si="27"/>
        <v>520023.61367217271</v>
      </c>
      <c r="P132" s="68">
        <f t="shared" ca="1" si="28"/>
        <v>1685386200.2974646</v>
      </c>
      <c r="Q132" s="68">
        <f t="shared" ca="1" si="29"/>
        <v>134417240.12977976</v>
      </c>
      <c r="R132" s="28">
        <f t="shared" ca="1" si="18"/>
        <v>-4.2815596620164459E-3</v>
      </c>
    </row>
    <row r="133" spans="1:18" x14ac:dyDescent="0.2">
      <c r="A133" s="76">
        <v>23333</v>
      </c>
      <c r="B133" s="76">
        <v>4.2906899994704872E-2</v>
      </c>
      <c r="C133" s="76">
        <v>0.1</v>
      </c>
      <c r="D133" s="77">
        <f t="shared" si="19"/>
        <v>2.3332999999999999</v>
      </c>
      <c r="E133" s="77">
        <f t="shared" si="19"/>
        <v>4.2906899994704872E-2</v>
      </c>
      <c r="F133" s="68">
        <f t="shared" si="20"/>
        <v>0.23333000000000001</v>
      </c>
      <c r="G133" s="68">
        <f t="shared" si="20"/>
        <v>4.2906899994704876E-3</v>
      </c>
      <c r="H133" s="68">
        <f t="shared" si="21"/>
        <v>0.54442888899999997</v>
      </c>
      <c r="I133" s="68">
        <f t="shared" si="22"/>
        <v>1.2703159267036999</v>
      </c>
      <c r="J133" s="68">
        <f t="shared" si="23"/>
        <v>2.9640281517777427</v>
      </c>
      <c r="K133" s="68">
        <f t="shared" si="24"/>
        <v>1.0011466975764488E-2</v>
      </c>
      <c r="L133" s="68">
        <f t="shared" si="25"/>
        <v>2.335975589455128E-2</v>
      </c>
      <c r="M133" s="68">
        <f t="shared" ca="1" si="17"/>
        <v>3.0368526053413225E-2</v>
      </c>
      <c r="N133" s="68">
        <f t="shared" ca="1" si="26"/>
        <v>1.5721082109166143E-5</v>
      </c>
      <c r="O133" s="84">
        <f t="shared" ca="1" si="27"/>
        <v>469624.41555723251</v>
      </c>
      <c r="P133" s="68">
        <f t="shared" ca="1" si="28"/>
        <v>1676582749.3546491</v>
      </c>
      <c r="Q133" s="68">
        <f t="shared" ca="1" si="29"/>
        <v>133594817.79953045</v>
      </c>
      <c r="R133" s="28">
        <f t="shared" ca="1" si="18"/>
        <v>1.2538373941291647E-2</v>
      </c>
    </row>
    <row r="134" spans="1:18" x14ac:dyDescent="0.2">
      <c r="A134" s="76">
        <v>23377.5</v>
      </c>
      <c r="B134" s="76">
        <v>4.6835749999445397E-2</v>
      </c>
      <c r="C134" s="76">
        <v>0.1</v>
      </c>
      <c r="D134" s="77">
        <f t="shared" si="19"/>
        <v>2.3377500000000002</v>
      </c>
      <c r="E134" s="77">
        <f t="shared" si="19"/>
        <v>4.6835749999445397E-2</v>
      </c>
      <c r="F134" s="68">
        <f t="shared" si="20"/>
        <v>0.23377500000000004</v>
      </c>
      <c r="G134" s="68">
        <f t="shared" si="20"/>
        <v>4.6835749999445397E-3</v>
      </c>
      <c r="H134" s="68">
        <f t="shared" si="21"/>
        <v>0.54650750625000011</v>
      </c>
      <c r="I134" s="68">
        <f t="shared" si="22"/>
        <v>1.277597922735938</v>
      </c>
      <c r="J134" s="68">
        <f t="shared" si="23"/>
        <v>2.9867045438759394</v>
      </c>
      <c r="K134" s="68">
        <f t="shared" si="24"/>
        <v>1.0949027456120348E-2</v>
      </c>
      <c r="L134" s="68">
        <f t="shared" si="25"/>
        <v>2.5596088935545346E-2</v>
      </c>
      <c r="M134" s="68">
        <f t="shared" ca="1" si="17"/>
        <v>3.0548223601954499E-2</v>
      </c>
      <c r="N134" s="68">
        <f t="shared" ca="1" si="26"/>
        <v>2.6528351614896285E-5</v>
      </c>
      <c r="O134" s="84">
        <f t="shared" ca="1" si="27"/>
        <v>440002.155741814</v>
      </c>
      <c r="P134" s="68">
        <f t="shared" ca="1" si="28"/>
        <v>1671077360.8485041</v>
      </c>
      <c r="Q134" s="68">
        <f t="shared" ca="1" si="29"/>
        <v>133081913.88663611</v>
      </c>
      <c r="R134" s="28">
        <f t="shared" ca="1" si="18"/>
        <v>1.6287526397490898E-2</v>
      </c>
    </row>
    <row r="135" spans="1:18" x14ac:dyDescent="0.2">
      <c r="A135" s="76">
        <v>23800</v>
      </c>
      <c r="B135" s="76">
        <v>4.2339999999967404E-2</v>
      </c>
      <c r="C135" s="76">
        <v>0.1</v>
      </c>
      <c r="D135" s="77">
        <f t="shared" si="19"/>
        <v>2.38</v>
      </c>
      <c r="E135" s="77">
        <f t="shared" si="19"/>
        <v>4.2339999999967404E-2</v>
      </c>
      <c r="F135" s="68">
        <f t="shared" si="20"/>
        <v>0.23799999999999999</v>
      </c>
      <c r="G135" s="68">
        <f t="shared" si="20"/>
        <v>4.2339999999967404E-3</v>
      </c>
      <c r="H135" s="68">
        <f t="shared" si="21"/>
        <v>0.56643999999999994</v>
      </c>
      <c r="I135" s="68">
        <f t="shared" si="22"/>
        <v>1.3481271999999997</v>
      </c>
      <c r="J135" s="68">
        <f t="shared" si="23"/>
        <v>3.2085427359999992</v>
      </c>
      <c r="K135" s="68">
        <f t="shared" si="24"/>
        <v>1.0076919999992242E-2</v>
      </c>
      <c r="L135" s="68">
        <f t="shared" si="25"/>
        <v>2.3983069599981536E-2</v>
      </c>
      <c r="M135" s="68">
        <f t="shared" ca="1" si="17"/>
        <v>3.2279749904946212E-2</v>
      </c>
      <c r="N135" s="68">
        <f t="shared" ca="1" si="26"/>
        <v>1.012086319743739E-5</v>
      </c>
      <c r="O135" s="84">
        <f t="shared" ca="1" si="27"/>
        <v>213218.88269888901</v>
      </c>
      <c r="P135" s="68">
        <f t="shared" ca="1" si="28"/>
        <v>1616416141.1749196</v>
      </c>
      <c r="Q135" s="68">
        <f t="shared" ca="1" si="29"/>
        <v>128042383.02637884</v>
      </c>
      <c r="R135" s="28">
        <f t="shared" ca="1" si="18"/>
        <v>1.0060250095021192E-2</v>
      </c>
    </row>
    <row r="136" spans="1:18" x14ac:dyDescent="0.2">
      <c r="A136" s="76">
        <v>23808.5</v>
      </c>
      <c r="B136" s="76">
        <v>3.6214050000126008E-2</v>
      </c>
      <c r="C136" s="76">
        <v>0.1</v>
      </c>
      <c r="D136" s="77">
        <f t="shared" si="19"/>
        <v>2.3808500000000001</v>
      </c>
      <c r="E136" s="77">
        <f t="shared" si="19"/>
        <v>3.6214050000126008E-2</v>
      </c>
      <c r="F136" s="68">
        <f t="shared" si="20"/>
        <v>0.23808500000000002</v>
      </c>
      <c r="G136" s="68">
        <f t="shared" si="20"/>
        <v>3.6214050000126009E-3</v>
      </c>
      <c r="H136" s="68">
        <f t="shared" si="21"/>
        <v>0.56684467225000013</v>
      </c>
      <c r="I136" s="68">
        <f t="shared" si="22"/>
        <v>1.349572137926413</v>
      </c>
      <c r="J136" s="68">
        <f t="shared" si="23"/>
        <v>3.2131288245821006</v>
      </c>
      <c r="K136" s="68">
        <f t="shared" si="24"/>
        <v>8.6220220942800005E-3</v>
      </c>
      <c r="L136" s="68">
        <f t="shared" si="25"/>
        <v>2.0527741303166539E-2</v>
      </c>
      <c r="M136" s="68">
        <f t="shared" ca="1" si="17"/>
        <v>3.2315057128455185E-2</v>
      </c>
      <c r="N136" s="68">
        <f t="shared" ca="1" si="26"/>
        <v>1.5202145413339889E-6</v>
      </c>
      <c r="O136" s="84">
        <f t="shared" ca="1" si="27"/>
        <v>209608.77642227983</v>
      </c>
      <c r="P136" s="68">
        <f t="shared" ca="1" si="28"/>
        <v>1615273047.3232193</v>
      </c>
      <c r="Q136" s="68">
        <f t="shared" ca="1" si="29"/>
        <v>127937931.78115031</v>
      </c>
      <c r="R136" s="28">
        <f t="shared" ca="1" si="18"/>
        <v>3.8989928716708228E-3</v>
      </c>
    </row>
    <row r="137" spans="1:18" x14ac:dyDescent="0.2">
      <c r="A137" s="76">
        <v>23812</v>
      </c>
      <c r="B137" s="76">
        <v>4.3691599996236619E-2</v>
      </c>
      <c r="C137" s="76">
        <v>0.1</v>
      </c>
      <c r="D137" s="77">
        <f t="shared" si="19"/>
        <v>2.3812000000000002</v>
      </c>
      <c r="E137" s="77">
        <f t="shared" si="19"/>
        <v>4.3691599996236619E-2</v>
      </c>
      <c r="F137" s="68">
        <f t="shared" si="20"/>
        <v>0.23812000000000003</v>
      </c>
      <c r="G137" s="68">
        <f t="shared" si="20"/>
        <v>4.3691599996236617E-3</v>
      </c>
      <c r="H137" s="68">
        <f t="shared" si="21"/>
        <v>0.56701134400000008</v>
      </c>
      <c r="I137" s="68">
        <f t="shared" si="22"/>
        <v>1.3501674123328002</v>
      </c>
      <c r="J137" s="68">
        <f t="shared" si="23"/>
        <v>3.2150186422468643</v>
      </c>
      <c r="K137" s="68">
        <f t="shared" si="24"/>
        <v>1.0403843791103864E-2</v>
      </c>
      <c r="L137" s="68">
        <f t="shared" si="25"/>
        <v>2.4773632835376522E-2</v>
      </c>
      <c r="M137" s="68">
        <f t="shared" ca="1" si="17"/>
        <v>3.2329600805690945E-2</v>
      </c>
      <c r="N137" s="68">
        <f t="shared" ca="1" si="26"/>
        <v>1.2909502560596055E-5</v>
      </c>
      <c r="O137" s="84">
        <f t="shared" ca="1" si="27"/>
        <v>208132.57550921556</v>
      </c>
      <c r="P137" s="68">
        <f t="shared" ca="1" si="28"/>
        <v>1614801874.7414052</v>
      </c>
      <c r="Q137" s="68">
        <f t="shared" ca="1" si="29"/>
        <v>127894888.26837899</v>
      </c>
      <c r="R137" s="28">
        <f t="shared" ca="1" si="18"/>
        <v>1.1361999190545674E-2</v>
      </c>
    </row>
    <row r="138" spans="1:18" x14ac:dyDescent="0.2">
      <c r="A138" s="76">
        <v>23841</v>
      </c>
      <c r="B138" s="76">
        <v>4.8791299996082671E-2</v>
      </c>
      <c r="C138" s="76">
        <v>0.1</v>
      </c>
      <c r="D138" s="77">
        <f t="shared" si="19"/>
        <v>2.3841000000000001</v>
      </c>
      <c r="E138" s="77">
        <f t="shared" si="19"/>
        <v>4.8791299996082671E-2</v>
      </c>
      <c r="F138" s="68">
        <f t="shared" si="20"/>
        <v>0.23841000000000001</v>
      </c>
      <c r="G138" s="68">
        <f t="shared" si="20"/>
        <v>4.8791299996082671E-3</v>
      </c>
      <c r="H138" s="68">
        <f t="shared" si="21"/>
        <v>0.56839328100000008</v>
      </c>
      <c r="I138" s="68">
        <f t="shared" si="22"/>
        <v>1.3551064212321002</v>
      </c>
      <c r="J138" s="68">
        <f t="shared" si="23"/>
        <v>3.2307092188594502</v>
      </c>
      <c r="K138" s="68">
        <f t="shared" si="24"/>
        <v>1.163233383206607E-2</v>
      </c>
      <c r="L138" s="68">
        <f t="shared" si="25"/>
        <v>2.7732647089028721E-2</v>
      </c>
      <c r="M138" s="68">
        <f t="shared" ca="1" si="17"/>
        <v>3.2450226934453361E-2</v>
      </c>
      <c r="N138" s="68">
        <f t="shared" ca="1" si="26"/>
        <v>2.6703066880550717E-5</v>
      </c>
      <c r="O138" s="84">
        <f t="shared" ca="1" si="27"/>
        <v>196131.3756279955</v>
      </c>
      <c r="P138" s="68">
        <f t="shared" ca="1" si="28"/>
        <v>1610886970.7742302</v>
      </c>
      <c r="Q138" s="68">
        <f t="shared" ca="1" si="29"/>
        <v>127537477.14429571</v>
      </c>
      <c r="R138" s="28">
        <f t="shared" ca="1" si="18"/>
        <v>1.634107306162931E-2</v>
      </c>
    </row>
    <row r="139" spans="1:18" x14ac:dyDescent="0.2">
      <c r="A139" s="76">
        <v>23853</v>
      </c>
      <c r="B139" s="76">
        <v>3.9142900001024827E-2</v>
      </c>
      <c r="C139" s="76">
        <v>0.1</v>
      </c>
      <c r="D139" s="77">
        <f t="shared" si="19"/>
        <v>2.3853</v>
      </c>
      <c r="E139" s="77">
        <f t="shared" si="19"/>
        <v>3.9142900001024827E-2</v>
      </c>
      <c r="F139" s="68">
        <f t="shared" si="20"/>
        <v>0.23853000000000002</v>
      </c>
      <c r="G139" s="68">
        <f t="shared" si="20"/>
        <v>3.9142900001024831E-3</v>
      </c>
      <c r="H139" s="68">
        <f t="shared" si="21"/>
        <v>0.56896560900000004</v>
      </c>
      <c r="I139" s="68">
        <f t="shared" si="22"/>
        <v>1.3571536671477</v>
      </c>
      <c r="J139" s="68">
        <f t="shared" si="23"/>
        <v>3.237218642247409</v>
      </c>
      <c r="K139" s="68">
        <f t="shared" si="24"/>
        <v>9.3367559372444526E-3</v>
      </c>
      <c r="L139" s="68">
        <f t="shared" si="25"/>
        <v>2.2270963937109194E-2</v>
      </c>
      <c r="M139" s="68">
        <f t="shared" ca="1" si="17"/>
        <v>3.2500204554063716E-2</v>
      </c>
      <c r="N139" s="68">
        <f t="shared" ca="1" si="26"/>
        <v>4.4125402801077876E-6</v>
      </c>
      <c r="O139" s="84">
        <f t="shared" ca="1" si="27"/>
        <v>191284.80699837333</v>
      </c>
      <c r="P139" s="68">
        <f t="shared" ca="1" si="28"/>
        <v>1609261332.3778856</v>
      </c>
      <c r="Q139" s="68">
        <f t="shared" ca="1" si="29"/>
        <v>127389184.77973142</v>
      </c>
      <c r="R139" s="28">
        <f t="shared" ca="1" si="18"/>
        <v>6.642695446961111E-3</v>
      </c>
    </row>
    <row r="140" spans="1:18" x14ac:dyDescent="0.2">
      <c r="A140" s="76">
        <v>23956</v>
      </c>
      <c r="B140" s="76">
        <v>2.6910799992037937E-2</v>
      </c>
      <c r="C140" s="76">
        <v>0.1</v>
      </c>
      <c r="D140" s="77">
        <f t="shared" si="19"/>
        <v>2.3956</v>
      </c>
      <c r="E140" s="77">
        <f t="shared" si="19"/>
        <v>2.6910799992037937E-2</v>
      </c>
      <c r="F140" s="68">
        <f t="shared" si="20"/>
        <v>0.23956</v>
      </c>
      <c r="G140" s="68">
        <f t="shared" si="20"/>
        <v>2.6910799992037938E-3</v>
      </c>
      <c r="H140" s="68">
        <f t="shared" si="21"/>
        <v>0.57388993599999993</v>
      </c>
      <c r="I140" s="68">
        <f t="shared" si="22"/>
        <v>1.3748107306815998</v>
      </c>
      <c r="J140" s="68">
        <f t="shared" si="23"/>
        <v>3.2934965864208405</v>
      </c>
      <c r="K140" s="68">
        <f t="shared" si="24"/>
        <v>6.4467512460926087E-3</v>
      </c>
      <c r="L140" s="68">
        <f t="shared" si="25"/>
        <v>1.5443837285139452E-2</v>
      </c>
      <c r="M140" s="68">
        <f t="shared" ca="1" si="17"/>
        <v>3.2930704513609077E-2</v>
      </c>
      <c r="N140" s="68">
        <f t="shared" ca="1" si="26"/>
        <v>3.6239250448832656E-6</v>
      </c>
      <c r="O140" s="84">
        <f t="shared" ca="1" si="27"/>
        <v>152505.5997085587</v>
      </c>
      <c r="P140" s="68">
        <f t="shared" ca="1" si="28"/>
        <v>1595172269.0610225</v>
      </c>
      <c r="Q140" s="68">
        <f t="shared" ca="1" si="29"/>
        <v>126106849.31141083</v>
      </c>
      <c r="R140" s="28">
        <f t="shared" ca="1" si="18"/>
        <v>-6.01990452157114E-3</v>
      </c>
    </row>
    <row r="141" spans="1:18" x14ac:dyDescent="0.2">
      <c r="A141" s="76">
        <v>23980</v>
      </c>
      <c r="B141" s="76">
        <v>4.1613999994297046E-2</v>
      </c>
      <c r="C141" s="76">
        <v>0.1</v>
      </c>
      <c r="D141" s="77">
        <f t="shared" si="19"/>
        <v>2.3980000000000001</v>
      </c>
      <c r="E141" s="77">
        <f t="shared" si="19"/>
        <v>4.1613999994297046E-2</v>
      </c>
      <c r="F141" s="68">
        <f t="shared" si="20"/>
        <v>0.23980000000000001</v>
      </c>
      <c r="G141" s="68">
        <f t="shared" si="20"/>
        <v>4.1613999994297044E-3</v>
      </c>
      <c r="H141" s="68">
        <f t="shared" si="21"/>
        <v>0.57504040000000012</v>
      </c>
      <c r="I141" s="68">
        <f t="shared" si="22"/>
        <v>1.3789468792000004</v>
      </c>
      <c r="J141" s="68">
        <f t="shared" si="23"/>
        <v>3.3067146163216012</v>
      </c>
      <c r="K141" s="68">
        <f t="shared" si="24"/>
        <v>9.9790371986324313E-3</v>
      </c>
      <c r="L141" s="68">
        <f t="shared" si="25"/>
        <v>2.3929731202320573E-2</v>
      </c>
      <c r="M141" s="68">
        <f t="shared" ca="1" si="17"/>
        <v>3.3031407703207463E-2</v>
      </c>
      <c r="N141" s="68">
        <f t="shared" ca="1" si="26"/>
        <v>7.3660890435070338E-6</v>
      </c>
      <c r="O141" s="84">
        <f t="shared" ca="1" si="27"/>
        <v>144181.83944160081</v>
      </c>
      <c r="P141" s="68">
        <f t="shared" ca="1" si="28"/>
        <v>1591854729.5587237</v>
      </c>
      <c r="Q141" s="68">
        <f t="shared" ca="1" si="29"/>
        <v>125805632.98483761</v>
      </c>
      <c r="R141" s="28">
        <f t="shared" ca="1" si="18"/>
        <v>8.582592291089583E-3</v>
      </c>
    </row>
    <row r="142" spans="1:18" x14ac:dyDescent="0.2">
      <c r="A142" s="76">
        <v>24091</v>
      </c>
      <c r="B142" s="76">
        <v>4.0916300000390038E-2</v>
      </c>
      <c r="C142" s="76">
        <v>1</v>
      </c>
      <c r="D142" s="77">
        <f t="shared" si="19"/>
        <v>2.4091</v>
      </c>
      <c r="E142" s="77">
        <f t="shared" si="19"/>
        <v>4.0916300000390038E-2</v>
      </c>
      <c r="F142" s="68">
        <f t="shared" si="20"/>
        <v>2.4091</v>
      </c>
      <c r="G142" s="68">
        <f t="shared" si="20"/>
        <v>4.0916300000390038E-2</v>
      </c>
      <c r="H142" s="68">
        <f t="shared" si="21"/>
        <v>5.8037628100000003</v>
      </c>
      <c r="I142" s="68">
        <f t="shared" si="22"/>
        <v>13.981844985571001</v>
      </c>
      <c r="J142" s="68">
        <f t="shared" si="23"/>
        <v>33.683662754739103</v>
      </c>
      <c r="K142" s="68">
        <f t="shared" si="24"/>
        <v>9.8571458330939637E-2</v>
      </c>
      <c r="L142" s="68">
        <f t="shared" si="25"/>
        <v>0.23746850026506669</v>
      </c>
      <c r="M142" s="68">
        <f t="shared" ca="1" si="17"/>
        <v>3.349908971343489E-2</v>
      </c>
      <c r="N142" s="68">
        <f t="shared" ca="1" si="26"/>
        <v>5.5015008440913266E-5</v>
      </c>
      <c r="O142" s="84">
        <f t="shared" ca="1" si="27"/>
        <v>10907225.449001042</v>
      </c>
      <c r="P142" s="68">
        <f t="shared" ca="1" si="28"/>
        <v>157634296570.17023</v>
      </c>
      <c r="Q142" s="68">
        <f t="shared" ca="1" si="29"/>
        <v>12440080691.377125</v>
      </c>
      <c r="R142" s="28">
        <f t="shared" ca="1" si="18"/>
        <v>7.4172102869551476E-3</v>
      </c>
    </row>
    <row r="143" spans="1:18" x14ac:dyDescent="0.2">
      <c r="A143" s="76">
        <v>24410</v>
      </c>
      <c r="B143" s="76">
        <v>3.9712999998300802E-2</v>
      </c>
      <c r="C143" s="76">
        <v>1</v>
      </c>
      <c r="D143" s="77">
        <f t="shared" si="19"/>
        <v>2.4409999999999998</v>
      </c>
      <c r="E143" s="77">
        <f t="shared" si="19"/>
        <v>3.9712999998300802E-2</v>
      </c>
      <c r="F143" s="68">
        <f t="shared" si="20"/>
        <v>2.4409999999999998</v>
      </c>
      <c r="G143" s="68">
        <f t="shared" si="20"/>
        <v>3.9712999998300802E-2</v>
      </c>
      <c r="H143" s="68">
        <f t="shared" si="21"/>
        <v>5.958480999999999</v>
      </c>
      <c r="I143" s="68">
        <f t="shared" si="22"/>
        <v>14.544652120999997</v>
      </c>
      <c r="J143" s="68">
        <f t="shared" si="23"/>
        <v>35.503495827360993</v>
      </c>
      <c r="K143" s="68">
        <f t="shared" si="24"/>
        <v>9.6939432995852254E-2</v>
      </c>
      <c r="L143" s="68">
        <f t="shared" si="25"/>
        <v>0.23662915594287534</v>
      </c>
      <c r="M143" s="68">
        <f t="shared" ca="1" si="17"/>
        <v>3.4860813485289535E-2</v>
      </c>
      <c r="N143" s="68">
        <f t="shared" ca="1" si="26"/>
        <v>2.3543713957048438E-5</v>
      </c>
      <c r="O143" s="84">
        <f t="shared" ca="1" si="27"/>
        <v>3724507.1184100071</v>
      </c>
      <c r="P143" s="68">
        <f t="shared" ca="1" si="28"/>
        <v>153026469642.54559</v>
      </c>
      <c r="Q143" s="68">
        <f t="shared" ca="1" si="29"/>
        <v>12025990735.066139</v>
      </c>
      <c r="R143" s="28">
        <f t="shared" ca="1" si="18"/>
        <v>4.8521865130112668E-3</v>
      </c>
    </row>
    <row r="144" spans="1:18" x14ac:dyDescent="0.2">
      <c r="A144" s="76">
        <v>24514</v>
      </c>
      <c r="B144" s="76">
        <v>3.2760199996118899E-2</v>
      </c>
      <c r="C144" s="76">
        <v>0.1</v>
      </c>
      <c r="D144" s="77">
        <f t="shared" si="19"/>
        <v>2.4514</v>
      </c>
      <c r="E144" s="77">
        <f t="shared" si="19"/>
        <v>3.2760199996118899E-2</v>
      </c>
      <c r="F144" s="68">
        <f t="shared" si="20"/>
        <v>0.24514000000000002</v>
      </c>
      <c r="G144" s="68">
        <f t="shared" si="20"/>
        <v>3.27601999961189E-3</v>
      </c>
      <c r="H144" s="68">
        <f t="shared" si="21"/>
        <v>0.60093619600000003</v>
      </c>
      <c r="I144" s="68">
        <f t="shared" si="22"/>
        <v>1.4731349908744</v>
      </c>
      <c r="J144" s="68">
        <f t="shared" si="23"/>
        <v>3.6112431166295043</v>
      </c>
      <c r="K144" s="68">
        <f t="shared" si="24"/>
        <v>8.0308354270485875E-3</v>
      </c>
      <c r="L144" s="68">
        <f t="shared" si="25"/>
        <v>1.9686789965866907E-2</v>
      </c>
      <c r="M144" s="68">
        <f t="shared" ca="1" si="17"/>
        <v>3.5310426307778586E-2</v>
      </c>
      <c r="N144" s="68">
        <f t="shared" ca="1" si="26"/>
        <v>6.5036542406813712E-7</v>
      </c>
      <c r="O144" s="84">
        <f t="shared" ca="1" si="27"/>
        <v>22437.509208608128</v>
      </c>
      <c r="P144" s="68">
        <f t="shared" ca="1" si="28"/>
        <v>1514776845.193567</v>
      </c>
      <c r="Q144" s="68">
        <f t="shared" ca="1" si="29"/>
        <v>118878019.47748348</v>
      </c>
      <c r="R144" s="28">
        <f t="shared" ref="R144:R189" ca="1" si="30">+E144-M144</f>
        <v>-2.5502263116596868E-3</v>
      </c>
    </row>
    <row r="145" spans="1:18" x14ac:dyDescent="0.2">
      <c r="A145" s="76">
        <v>25135</v>
      </c>
      <c r="B145" s="76">
        <v>4.3205499998293817E-2</v>
      </c>
      <c r="C145" s="76">
        <v>0.1</v>
      </c>
      <c r="D145" s="77">
        <f t="shared" ref="D145:E189" si="31">A145/A$18</f>
        <v>2.5135000000000001</v>
      </c>
      <c r="E145" s="77">
        <f t="shared" si="31"/>
        <v>4.3205499998293817E-2</v>
      </c>
      <c r="F145" s="68">
        <f t="shared" ref="F145:G189" si="32">$C145*D145</f>
        <v>0.25135000000000002</v>
      </c>
      <c r="G145" s="68">
        <f t="shared" si="32"/>
        <v>4.3205499998293815E-3</v>
      </c>
      <c r="H145" s="68">
        <f t="shared" ref="H145:H189" si="33">C145*D145*D145</f>
        <v>0.63176822500000007</v>
      </c>
      <c r="I145" s="68">
        <f t="shared" ref="I145:I189" si="34">C145*D145*D145*D145</f>
        <v>1.5879494335375002</v>
      </c>
      <c r="J145" s="68">
        <f t="shared" ref="J145:J189" si="35">C145*D145*D145*D145*D145</f>
        <v>3.9913109011965067</v>
      </c>
      <c r="K145" s="68">
        <f t="shared" ref="K145:K189" si="36">C145*E145*D145</f>
        <v>1.0859702424571151E-2</v>
      </c>
      <c r="L145" s="68">
        <f t="shared" ref="L145:L189" si="37">C145*E145*D145*D145</f>
        <v>2.729586204415959E-2</v>
      </c>
      <c r="M145" s="68">
        <f t="shared" ca="1" si="17"/>
        <v>3.8053113318162066E-2</v>
      </c>
      <c r="N145" s="68">
        <f t="shared" ref="N145:N189" ca="1" si="38">C145*(M145-E145)^2</f>
        <v>2.6547088501599091E-6</v>
      </c>
      <c r="O145" s="84">
        <f t="shared" ref="O145:O189" ca="1" si="39">(C145*O$1-O$2*F145+O$3*H145)^2</f>
        <v>8508.3963894694571</v>
      </c>
      <c r="P145" s="68">
        <f t="shared" ref="P145:P189" ca="1" si="40">(-C145*O$2+O$4*F145-O$5*H145)^2</f>
        <v>1417858543.9711249</v>
      </c>
      <c r="Q145" s="68">
        <f t="shared" ref="Q145:Q189" ca="1" si="41">+(C145*O$3-F145*O$5+H145*O$6)^2</f>
        <v>110328658.11203945</v>
      </c>
      <c r="R145" s="28">
        <f t="shared" ca="1" si="30"/>
        <v>5.1523866801317514E-3</v>
      </c>
    </row>
    <row r="146" spans="1:18" x14ac:dyDescent="0.2">
      <c r="A146" s="76">
        <v>25171</v>
      </c>
      <c r="B146" s="76">
        <v>4.7260300001653377E-2</v>
      </c>
      <c r="C146" s="76">
        <v>0.1</v>
      </c>
      <c r="D146" s="77">
        <f t="shared" si="31"/>
        <v>2.5171000000000001</v>
      </c>
      <c r="E146" s="77">
        <f t="shared" si="31"/>
        <v>4.7260300001653377E-2</v>
      </c>
      <c r="F146" s="68">
        <f t="shared" si="32"/>
        <v>0.25171000000000004</v>
      </c>
      <c r="G146" s="68">
        <f t="shared" si="32"/>
        <v>4.7260300001653382E-3</v>
      </c>
      <c r="H146" s="68">
        <f t="shared" si="33"/>
        <v>0.63357924100000018</v>
      </c>
      <c r="I146" s="68">
        <f t="shared" si="34"/>
        <v>1.5947823075211005</v>
      </c>
      <c r="J146" s="68">
        <f t="shared" si="35"/>
        <v>4.0142265462613622</v>
      </c>
      <c r="K146" s="68">
        <f t="shared" si="36"/>
        <v>1.1895890113416173E-2</v>
      </c>
      <c r="L146" s="68">
        <f t="shared" si="37"/>
        <v>2.9943145004479851E-2</v>
      </c>
      <c r="M146" s="68">
        <f t="shared" ref="M146:M189" ca="1" si="42">+E$4+E$5*D146+E$6*D146^2</f>
        <v>3.821515555542139E-2</v>
      </c>
      <c r="N146" s="68">
        <f t="shared" ca="1" si="38"/>
        <v>8.1814638053201355E-6</v>
      </c>
      <c r="O146" s="84">
        <f t="shared" ca="1" si="39"/>
        <v>11116.745114152602</v>
      </c>
      <c r="P146" s="68">
        <f t="shared" ca="1" si="40"/>
        <v>1412020046.9669735</v>
      </c>
      <c r="Q146" s="68">
        <f t="shared" ca="1" si="41"/>
        <v>109818525.22004822</v>
      </c>
      <c r="R146" s="28">
        <f t="shared" ca="1" si="30"/>
        <v>9.0451444462319869E-3</v>
      </c>
    </row>
    <row r="147" spans="1:18" x14ac:dyDescent="0.2">
      <c r="A147" s="76">
        <v>25243</v>
      </c>
      <c r="B147" s="76">
        <v>2.636989999882644E-2</v>
      </c>
      <c r="C147" s="76">
        <v>0.1</v>
      </c>
      <c r="D147" s="77">
        <f t="shared" si="31"/>
        <v>2.5243000000000002</v>
      </c>
      <c r="E147" s="77">
        <f t="shared" si="31"/>
        <v>2.636989999882644E-2</v>
      </c>
      <c r="F147" s="68">
        <f t="shared" si="32"/>
        <v>0.25243000000000004</v>
      </c>
      <c r="G147" s="68">
        <f t="shared" si="32"/>
        <v>2.6369899998826443E-3</v>
      </c>
      <c r="H147" s="68">
        <f t="shared" si="33"/>
        <v>0.63720904900000019</v>
      </c>
      <c r="I147" s="68">
        <f t="shared" si="34"/>
        <v>1.6085068023907005</v>
      </c>
      <c r="J147" s="68">
        <f t="shared" si="35"/>
        <v>4.0603537212748453</v>
      </c>
      <c r="K147" s="68">
        <f t="shared" si="36"/>
        <v>6.65655385670376E-3</v>
      </c>
      <c r="L147" s="68">
        <f t="shared" si="37"/>
        <v>1.6803138900477303E-2</v>
      </c>
      <c r="M147" s="68">
        <f t="shared" ca="1" si="42"/>
        <v>3.8540241418048946E-2</v>
      </c>
      <c r="N147" s="68">
        <f t="shared" ca="1" si="38"/>
        <v>1.4811721026044288E-5</v>
      </c>
      <c r="O147" s="84">
        <f t="shared" ca="1" si="39"/>
        <v>17305.714632240197</v>
      </c>
      <c r="P147" s="68">
        <f t="shared" ca="1" si="40"/>
        <v>1400274985.9147997</v>
      </c>
      <c r="Q147" s="68">
        <f t="shared" ca="1" si="41"/>
        <v>108793854.29771174</v>
      </c>
      <c r="R147" s="28">
        <f t="shared" ca="1" si="30"/>
        <v>-1.2170341419222505E-2</v>
      </c>
    </row>
    <row r="148" spans="1:18" x14ac:dyDescent="0.2">
      <c r="A148" s="76">
        <v>26845</v>
      </c>
      <c r="B148" s="76">
        <v>1.7808500000683125E-2</v>
      </c>
      <c r="C148" s="76">
        <v>0.1</v>
      </c>
      <c r="D148" s="77">
        <f t="shared" si="31"/>
        <v>2.6844999999999999</v>
      </c>
      <c r="E148" s="77">
        <f t="shared" si="31"/>
        <v>1.7808500000683125E-2</v>
      </c>
      <c r="F148" s="68">
        <f t="shared" si="32"/>
        <v>0.26845000000000002</v>
      </c>
      <c r="G148" s="68">
        <f t="shared" si="32"/>
        <v>1.7808500000683126E-3</v>
      </c>
      <c r="H148" s="68">
        <f t="shared" si="33"/>
        <v>0.72065402499999998</v>
      </c>
      <c r="I148" s="68">
        <f t="shared" si="34"/>
        <v>1.9345957301124999</v>
      </c>
      <c r="J148" s="68">
        <f t="shared" si="35"/>
        <v>5.193422237487006</v>
      </c>
      <c r="K148" s="68">
        <f t="shared" si="36"/>
        <v>4.7806918251833853E-3</v>
      </c>
      <c r="L148" s="68">
        <f t="shared" si="37"/>
        <v>1.2833767204704798E-2</v>
      </c>
      <c r="M148" s="68">
        <f t="shared" ca="1" si="42"/>
        <v>4.6118755585575183E-2</v>
      </c>
      <c r="N148" s="68">
        <f t="shared" ca="1" si="38"/>
        <v>8.0147057128191206E-5</v>
      </c>
      <c r="O148" s="84">
        <f t="shared" ca="1" si="39"/>
        <v>381728.01655054721</v>
      </c>
      <c r="P148" s="68">
        <f t="shared" ca="1" si="40"/>
        <v>1119274959.0213711</v>
      </c>
      <c r="Q148" s="68">
        <f t="shared" ca="1" si="41"/>
        <v>84798939.503619775</v>
      </c>
      <c r="R148" s="28">
        <f t="shared" ca="1" si="30"/>
        <v>-2.8310255584892058E-2</v>
      </c>
    </row>
    <row r="149" spans="1:18" x14ac:dyDescent="0.2">
      <c r="A149" s="76">
        <v>26949</v>
      </c>
      <c r="B149" s="76">
        <v>4.1855700001178775E-2</v>
      </c>
      <c r="C149" s="76">
        <v>0.1</v>
      </c>
      <c r="D149" s="77">
        <f t="shared" si="31"/>
        <v>2.6949000000000001</v>
      </c>
      <c r="E149" s="77">
        <f t="shared" si="31"/>
        <v>4.1855700001178775E-2</v>
      </c>
      <c r="F149" s="68">
        <f t="shared" si="32"/>
        <v>0.26949000000000001</v>
      </c>
      <c r="G149" s="68">
        <f t="shared" si="32"/>
        <v>4.1855700001178775E-3</v>
      </c>
      <c r="H149" s="68">
        <f t="shared" si="33"/>
        <v>0.72624860099999999</v>
      </c>
      <c r="I149" s="68">
        <f t="shared" si="34"/>
        <v>1.9571673548349</v>
      </c>
      <c r="J149" s="68">
        <f t="shared" si="35"/>
        <v>5.274370304544572</v>
      </c>
      <c r="K149" s="68">
        <f t="shared" si="36"/>
        <v>1.1279692593317668E-2</v>
      </c>
      <c r="L149" s="68">
        <f t="shared" si="37"/>
        <v>3.0397643569731785E-2</v>
      </c>
      <c r="M149" s="68">
        <f t="shared" ca="1" si="42"/>
        <v>4.663359256565229E-2</v>
      </c>
      <c r="N149" s="68">
        <f t="shared" ca="1" si="38"/>
        <v>2.2828257357651306E-6</v>
      </c>
      <c r="O149" s="84">
        <f t="shared" ca="1" si="39"/>
        <v>413629.88500756974</v>
      </c>
      <c r="P149" s="68">
        <f t="shared" ca="1" si="40"/>
        <v>1100011138.9341815</v>
      </c>
      <c r="Q149" s="68">
        <f t="shared" ca="1" si="41"/>
        <v>83185701.437806487</v>
      </c>
      <c r="R149" s="28">
        <f t="shared" ca="1" si="30"/>
        <v>-4.7778925644735154E-3</v>
      </c>
    </row>
    <row r="150" spans="1:18" x14ac:dyDescent="0.2">
      <c r="A150" s="76">
        <v>27576</v>
      </c>
      <c r="B150" s="76">
        <v>4.9476799991680309E-2</v>
      </c>
      <c r="C150" s="76">
        <v>1</v>
      </c>
      <c r="D150" s="77">
        <f t="shared" si="31"/>
        <v>2.7576000000000001</v>
      </c>
      <c r="E150" s="77">
        <f t="shared" si="31"/>
        <v>4.9476799991680309E-2</v>
      </c>
      <c r="F150" s="68">
        <f t="shared" si="32"/>
        <v>2.7576000000000001</v>
      </c>
      <c r="G150" s="68">
        <f t="shared" si="32"/>
        <v>4.9476799991680309E-2</v>
      </c>
      <c r="H150" s="68">
        <f t="shared" si="33"/>
        <v>7.6043577600000001</v>
      </c>
      <c r="I150" s="68">
        <f t="shared" si="34"/>
        <v>20.969776958976002</v>
      </c>
      <c r="J150" s="68">
        <f t="shared" si="35"/>
        <v>57.826256942072227</v>
      </c>
      <c r="K150" s="68">
        <f t="shared" si="36"/>
        <v>0.13643722365705763</v>
      </c>
      <c r="L150" s="68">
        <f t="shared" si="37"/>
        <v>0.37623928795670214</v>
      </c>
      <c r="M150" s="68">
        <f t="shared" ca="1" si="42"/>
        <v>4.9796489846911332E-2</v>
      </c>
      <c r="N150" s="68">
        <f t="shared" ca="1" si="38"/>
        <v>1.0220160353763237E-7</v>
      </c>
      <c r="O150" s="84">
        <f t="shared" ca="1" si="39"/>
        <v>60757053.230435245</v>
      </c>
      <c r="P150" s="68">
        <f t="shared" ca="1" si="40"/>
        <v>98226461444.48558</v>
      </c>
      <c r="Q150" s="68">
        <f t="shared" ca="1" si="41"/>
        <v>7340253471.280426</v>
      </c>
      <c r="R150" s="28">
        <f t="shared" ca="1" si="30"/>
        <v>-3.1968985523102289E-4</v>
      </c>
    </row>
    <row r="151" spans="1:18" x14ac:dyDescent="0.2">
      <c r="A151" s="76">
        <v>29375.5</v>
      </c>
      <c r="B151" s="76">
        <v>5.8417150001332629E-2</v>
      </c>
      <c r="C151" s="76">
        <v>1</v>
      </c>
      <c r="D151" s="77">
        <f t="shared" si="31"/>
        <v>2.9375499999999999</v>
      </c>
      <c r="E151" s="77">
        <f t="shared" si="31"/>
        <v>5.8417150001332629E-2</v>
      </c>
      <c r="F151" s="68">
        <f t="shared" si="32"/>
        <v>2.9375499999999999</v>
      </c>
      <c r="G151" s="68">
        <f t="shared" si="32"/>
        <v>5.8417150001332629E-2</v>
      </c>
      <c r="H151" s="68">
        <f t="shared" si="33"/>
        <v>8.6292000024999993</v>
      </c>
      <c r="I151" s="68">
        <f t="shared" si="34"/>
        <v>25.34870646734387</v>
      </c>
      <c r="J151" s="68">
        <f t="shared" si="35"/>
        <v>74.463092683145987</v>
      </c>
      <c r="K151" s="68">
        <f t="shared" si="36"/>
        <v>0.17160329898641466</v>
      </c>
      <c r="L151" s="68">
        <f t="shared" si="37"/>
        <v>0.50409327093754241</v>
      </c>
      <c r="M151" s="68">
        <f t="shared" ca="1" si="42"/>
        <v>5.9436368748985238E-2</v>
      </c>
      <c r="N151" s="68">
        <f t="shared" ca="1" si="38"/>
        <v>1.0388068555665523E-6</v>
      </c>
      <c r="O151" s="84">
        <f t="shared" ca="1" si="39"/>
        <v>103310578.95479243</v>
      </c>
      <c r="P151" s="68">
        <f t="shared" ca="1" si="40"/>
        <v>64113176709.840866</v>
      </c>
      <c r="Q151" s="68">
        <f t="shared" ca="1" si="41"/>
        <v>4578028134.5403528</v>
      </c>
      <c r="R151" s="28">
        <f t="shared" ca="1" si="30"/>
        <v>-1.0192187476526088E-3</v>
      </c>
    </row>
    <row r="152" spans="1:18" x14ac:dyDescent="0.2">
      <c r="A152" s="76">
        <v>29475</v>
      </c>
      <c r="B152" s="76">
        <v>5.7717499999853317E-2</v>
      </c>
      <c r="C152" s="76">
        <v>1</v>
      </c>
      <c r="D152" s="77">
        <f t="shared" si="31"/>
        <v>2.9474999999999998</v>
      </c>
      <c r="E152" s="77">
        <f t="shared" si="31"/>
        <v>5.7717499999853317E-2</v>
      </c>
      <c r="F152" s="68">
        <f t="shared" si="32"/>
        <v>2.9474999999999998</v>
      </c>
      <c r="G152" s="68">
        <f t="shared" si="32"/>
        <v>5.7717499999853317E-2</v>
      </c>
      <c r="H152" s="68">
        <f t="shared" si="33"/>
        <v>8.6877562499999996</v>
      </c>
      <c r="I152" s="68">
        <f t="shared" si="34"/>
        <v>25.607161546874998</v>
      </c>
      <c r="J152" s="68">
        <f t="shared" si="35"/>
        <v>75.477108659414057</v>
      </c>
      <c r="K152" s="68">
        <f t="shared" si="36"/>
        <v>0.17012233124956763</v>
      </c>
      <c r="L152" s="68">
        <f t="shared" si="37"/>
        <v>0.50143557135810057</v>
      </c>
      <c r="M152" s="68">
        <f t="shared" ca="1" si="42"/>
        <v>5.9993720813349166E-2</v>
      </c>
      <c r="N152" s="68">
        <f t="shared" ca="1" si="38"/>
        <v>5.181181191791707E-6</v>
      </c>
      <c r="O152" s="84">
        <f t="shared" ca="1" si="39"/>
        <v>104620637.23294409</v>
      </c>
      <c r="P152" s="68">
        <f t="shared" ca="1" si="40"/>
        <v>62269482937.462639</v>
      </c>
      <c r="Q152" s="68">
        <f t="shared" ca="1" si="41"/>
        <v>4431891074.6887093</v>
      </c>
      <c r="R152" s="28">
        <f t="shared" ca="1" si="30"/>
        <v>-2.2762208134958495E-3</v>
      </c>
    </row>
    <row r="153" spans="1:18" x14ac:dyDescent="0.2">
      <c r="A153" s="76">
        <v>29478.5</v>
      </c>
      <c r="B153" s="76">
        <v>6.134504999499768E-2</v>
      </c>
      <c r="C153" s="76">
        <v>1</v>
      </c>
      <c r="D153" s="77">
        <f t="shared" si="31"/>
        <v>2.9478499999999999</v>
      </c>
      <c r="E153" s="77">
        <f t="shared" si="31"/>
        <v>6.134504999499768E-2</v>
      </c>
      <c r="F153" s="68">
        <f t="shared" si="32"/>
        <v>2.9478499999999999</v>
      </c>
      <c r="G153" s="68">
        <f t="shared" si="32"/>
        <v>6.134504999499768E-2</v>
      </c>
      <c r="H153" s="68">
        <f t="shared" si="33"/>
        <v>8.6898196225</v>
      </c>
      <c r="I153" s="68">
        <f t="shared" si="34"/>
        <v>25.616284774186624</v>
      </c>
      <c r="J153" s="68">
        <f t="shared" si="35"/>
        <v>75.512965071586038</v>
      </c>
      <c r="K153" s="68">
        <f t="shared" si="36"/>
        <v>0.1808360056277539</v>
      </c>
      <c r="L153" s="68">
        <f t="shared" si="37"/>
        <v>0.53307741918977436</v>
      </c>
      <c r="M153" s="68">
        <f t="shared" ca="1" si="42"/>
        <v>6.0013372587297165E-2</v>
      </c>
      <c r="N153" s="68">
        <f t="shared" ca="1" si="38"/>
        <v>1.7733647181799652E-6</v>
      </c>
      <c r="O153" s="84">
        <f t="shared" ca="1" si="39"/>
        <v>104664263.180749</v>
      </c>
      <c r="P153" s="68">
        <f t="shared" ca="1" si="40"/>
        <v>62204797118.610283</v>
      </c>
      <c r="Q153" s="68">
        <f t="shared" ca="1" si="41"/>
        <v>4426770218.6048117</v>
      </c>
      <c r="R153" s="28">
        <f t="shared" ca="1" si="30"/>
        <v>1.3316774077005156E-3</v>
      </c>
    </row>
    <row r="154" spans="1:18" x14ac:dyDescent="0.2">
      <c r="A154" s="76">
        <v>29480</v>
      </c>
      <c r="B154" s="76">
        <v>5.9763999997812789E-2</v>
      </c>
      <c r="C154" s="76">
        <v>1</v>
      </c>
      <c r="D154" s="77">
        <f t="shared" si="31"/>
        <v>2.948</v>
      </c>
      <c r="E154" s="77">
        <f t="shared" si="31"/>
        <v>5.9763999997812789E-2</v>
      </c>
      <c r="F154" s="68">
        <f t="shared" si="32"/>
        <v>2.948</v>
      </c>
      <c r="G154" s="68">
        <f t="shared" si="32"/>
        <v>5.9763999997812789E-2</v>
      </c>
      <c r="H154" s="68">
        <f t="shared" si="33"/>
        <v>8.6907040000000002</v>
      </c>
      <c r="I154" s="68">
        <f t="shared" si="34"/>
        <v>25.620195391999999</v>
      </c>
      <c r="J154" s="68">
        <f t="shared" si="35"/>
        <v>75.528336015615992</v>
      </c>
      <c r="K154" s="68">
        <f t="shared" si="36"/>
        <v>0.17618427199355211</v>
      </c>
      <c r="L154" s="68">
        <f t="shared" si="37"/>
        <v>0.51939123383699159</v>
      </c>
      <c r="M154" s="68">
        <f t="shared" ca="1" si="42"/>
        <v>6.0021795741977024E-2</v>
      </c>
      <c r="N154" s="68">
        <f t="shared" ca="1" si="38"/>
        <v>6.6458645709191883E-8</v>
      </c>
      <c r="O154" s="84">
        <f t="shared" ca="1" si="39"/>
        <v>104682908.5622465</v>
      </c>
      <c r="P154" s="68">
        <f t="shared" ca="1" si="40"/>
        <v>62177078218.080971</v>
      </c>
      <c r="Q154" s="68">
        <f t="shared" ca="1" si="41"/>
        <v>4424575983.0967808</v>
      </c>
      <c r="R154" s="28">
        <f t="shared" ca="1" si="30"/>
        <v>-2.5779574416423534E-4</v>
      </c>
    </row>
    <row r="155" spans="1:18" x14ac:dyDescent="0.2">
      <c r="A155" s="76">
        <v>29971</v>
      </c>
      <c r="B155" s="76">
        <v>6.4350300002843142E-2</v>
      </c>
      <c r="C155" s="76">
        <v>1</v>
      </c>
      <c r="D155" s="77">
        <f t="shared" si="31"/>
        <v>2.9971000000000001</v>
      </c>
      <c r="E155" s="77">
        <f t="shared" si="31"/>
        <v>6.4350300002843142E-2</v>
      </c>
      <c r="F155" s="68">
        <f t="shared" si="32"/>
        <v>2.9971000000000001</v>
      </c>
      <c r="G155" s="68">
        <f t="shared" si="32"/>
        <v>6.4350300002843142E-2</v>
      </c>
      <c r="H155" s="68">
        <f t="shared" si="33"/>
        <v>8.982608410000001</v>
      </c>
      <c r="I155" s="68">
        <f t="shared" si="34"/>
        <v>26.921775665611005</v>
      </c>
      <c r="J155" s="68">
        <f t="shared" si="35"/>
        <v>80.687253847402744</v>
      </c>
      <c r="K155" s="68">
        <f t="shared" si="36"/>
        <v>0.19286428413852119</v>
      </c>
      <c r="L155" s="68">
        <f t="shared" si="37"/>
        <v>0.57803354599156187</v>
      </c>
      <c r="M155" s="68">
        <f t="shared" ca="1" si="42"/>
        <v>6.2810116137359928E-2</v>
      </c>
      <c r="N155" s="68">
        <f t="shared" ca="1" si="38"/>
        <v>2.3721663394948132E-6</v>
      </c>
      <c r="O155" s="84">
        <f t="shared" ca="1" si="39"/>
        <v>109082993.37243535</v>
      </c>
      <c r="P155" s="68">
        <f t="shared" ca="1" si="40"/>
        <v>53235714666.293785</v>
      </c>
      <c r="Q155" s="68">
        <f t="shared" ca="1" si="41"/>
        <v>3721084634.5039077</v>
      </c>
      <c r="R155" s="28">
        <f t="shared" ca="1" si="30"/>
        <v>1.5401838654832134E-3</v>
      </c>
    </row>
    <row r="156" spans="1:18" x14ac:dyDescent="0.2">
      <c r="A156" s="76">
        <v>30070.5</v>
      </c>
      <c r="B156" s="76">
        <v>6.7890649996115826E-2</v>
      </c>
      <c r="C156" s="76">
        <v>1</v>
      </c>
      <c r="D156" s="77">
        <f t="shared" si="31"/>
        <v>3.00705</v>
      </c>
      <c r="E156" s="77">
        <f t="shared" si="31"/>
        <v>6.7890649996115826E-2</v>
      </c>
      <c r="F156" s="68">
        <f t="shared" si="32"/>
        <v>3.00705</v>
      </c>
      <c r="G156" s="68">
        <f t="shared" si="32"/>
        <v>6.7890649996115826E-2</v>
      </c>
      <c r="H156" s="68">
        <f t="shared" si="33"/>
        <v>9.0423497024999993</v>
      </c>
      <c r="I156" s="68">
        <f t="shared" si="34"/>
        <v>27.190797672902622</v>
      </c>
      <c r="J156" s="68">
        <f t="shared" si="35"/>
        <v>81.76408814230183</v>
      </c>
      <c r="K156" s="68">
        <f t="shared" si="36"/>
        <v>0.2041505790708201</v>
      </c>
      <c r="L156" s="68">
        <f t="shared" si="37"/>
        <v>0.6138909987949096</v>
      </c>
      <c r="M156" s="68">
        <f t="shared" ca="1" si="42"/>
        <v>6.338272913242772E-2</v>
      </c>
      <c r="N156" s="68">
        <f t="shared" ca="1" si="38"/>
        <v>2.0321350513274517E-5</v>
      </c>
      <c r="O156" s="84">
        <f t="shared" ca="1" si="39"/>
        <v>109550608.5996222</v>
      </c>
      <c r="P156" s="68">
        <f t="shared" ca="1" si="40"/>
        <v>51460565722.617371</v>
      </c>
      <c r="Q156" s="68">
        <f t="shared" ca="1" si="41"/>
        <v>3582492773.9292555</v>
      </c>
      <c r="R156" s="28">
        <f t="shared" ca="1" si="30"/>
        <v>4.5079208636881057E-3</v>
      </c>
    </row>
    <row r="157" spans="1:18" x14ac:dyDescent="0.2">
      <c r="A157" s="76">
        <v>30078</v>
      </c>
      <c r="B157" s="76">
        <v>6.6615399999136571E-2</v>
      </c>
      <c r="C157" s="76">
        <v>1</v>
      </c>
      <c r="D157" s="77">
        <f t="shared" si="31"/>
        <v>3.0078</v>
      </c>
      <c r="E157" s="77">
        <f t="shared" si="31"/>
        <v>6.6615399999136571E-2</v>
      </c>
      <c r="F157" s="68">
        <f t="shared" si="32"/>
        <v>3.0078</v>
      </c>
      <c r="G157" s="68">
        <f t="shared" si="32"/>
        <v>6.6615399999136571E-2</v>
      </c>
      <c r="H157" s="68">
        <f t="shared" si="33"/>
        <v>9.0468608400000008</v>
      </c>
      <c r="I157" s="68">
        <f t="shared" si="34"/>
        <v>27.211148034552004</v>
      </c>
      <c r="J157" s="68">
        <f t="shared" si="35"/>
        <v>81.845691058325514</v>
      </c>
      <c r="K157" s="68">
        <f t="shared" si="36"/>
        <v>0.20036580011740299</v>
      </c>
      <c r="L157" s="68">
        <f t="shared" si="37"/>
        <v>0.6026602535931247</v>
      </c>
      <c r="M157" s="68">
        <f t="shared" ca="1" si="42"/>
        <v>6.3425994261391894E-2</v>
      </c>
      <c r="N157" s="68">
        <f t="shared" ca="1" si="38"/>
        <v>1.0172308959958668E-5</v>
      </c>
      <c r="O157" s="84">
        <f t="shared" ca="1" si="39"/>
        <v>109579958.87127516</v>
      </c>
      <c r="P157" s="68">
        <f t="shared" ca="1" si="40"/>
        <v>51327329383.771751</v>
      </c>
      <c r="Q157" s="68">
        <f t="shared" ca="1" si="41"/>
        <v>3572105728.3930321</v>
      </c>
      <c r="R157" s="28">
        <f t="shared" ca="1" si="30"/>
        <v>3.1894057377446772E-3</v>
      </c>
    </row>
    <row r="158" spans="1:18" x14ac:dyDescent="0.2">
      <c r="A158" s="76">
        <v>30771</v>
      </c>
      <c r="B158" s="76">
        <v>7.4040299994521774E-2</v>
      </c>
      <c r="C158" s="76">
        <v>1</v>
      </c>
      <c r="D158" s="77">
        <f t="shared" si="31"/>
        <v>3.0771000000000002</v>
      </c>
      <c r="E158" s="77">
        <f t="shared" si="31"/>
        <v>7.4040299994521774E-2</v>
      </c>
      <c r="F158" s="68">
        <f t="shared" si="32"/>
        <v>3.0771000000000002</v>
      </c>
      <c r="G158" s="68">
        <f t="shared" si="32"/>
        <v>7.4040299994521774E-2</v>
      </c>
      <c r="H158" s="68">
        <f t="shared" si="33"/>
        <v>9.4685444100000016</v>
      </c>
      <c r="I158" s="68">
        <f t="shared" si="34"/>
        <v>29.135658004011006</v>
      </c>
      <c r="J158" s="68">
        <f t="shared" si="35"/>
        <v>89.653333244142274</v>
      </c>
      <c r="K158" s="68">
        <f t="shared" si="36"/>
        <v>0.22782940711314295</v>
      </c>
      <c r="L158" s="68">
        <f t="shared" si="37"/>
        <v>0.70105386862785224</v>
      </c>
      <c r="M158" s="68">
        <f t="shared" ca="1" si="42"/>
        <v>6.7486207655125502E-2</v>
      </c>
      <c r="N158" s="68">
        <f t="shared" ca="1" si="38"/>
        <v>4.2956126393332907E-5</v>
      </c>
      <c r="O158" s="84">
        <f t="shared" ca="1" si="39"/>
        <v>108702134.11979289</v>
      </c>
      <c r="P158" s="68">
        <f t="shared" ca="1" si="40"/>
        <v>39415633520.757568</v>
      </c>
      <c r="Q158" s="68">
        <f t="shared" ca="1" si="41"/>
        <v>2652845280.3750296</v>
      </c>
      <c r="R158" s="28">
        <f t="shared" ca="1" si="30"/>
        <v>6.5540923393962724E-3</v>
      </c>
    </row>
    <row r="159" spans="1:18" x14ac:dyDescent="0.2">
      <c r="A159" s="76">
        <v>31328.5</v>
      </c>
      <c r="B159" s="76">
        <v>7.0150049999938346E-2</v>
      </c>
      <c r="C159" s="76">
        <v>1</v>
      </c>
      <c r="D159" s="77">
        <f t="shared" si="31"/>
        <v>3.1328499999999999</v>
      </c>
      <c r="E159" s="77">
        <f t="shared" si="31"/>
        <v>7.0150049999938346E-2</v>
      </c>
      <c r="F159" s="68">
        <f t="shared" si="32"/>
        <v>3.1328499999999999</v>
      </c>
      <c r="G159" s="68">
        <f t="shared" si="32"/>
        <v>7.0150049999938346E-2</v>
      </c>
      <c r="H159" s="68">
        <f t="shared" si="33"/>
        <v>9.8147491225000003</v>
      </c>
      <c r="I159" s="68">
        <f t="shared" si="34"/>
        <v>30.748136788424127</v>
      </c>
      <c r="J159" s="68">
        <f t="shared" si="35"/>
        <v>96.329300337614526</v>
      </c>
      <c r="K159" s="68">
        <f t="shared" si="36"/>
        <v>0.21976958414230685</v>
      </c>
      <c r="L159" s="68">
        <f t="shared" si="37"/>
        <v>0.68850514168022603</v>
      </c>
      <c r="M159" s="68">
        <f t="shared" ca="1" si="42"/>
        <v>7.0842319937163112E-2</v>
      </c>
      <c r="N159" s="68">
        <f t="shared" ca="1" si="38"/>
        <v>4.7923766598518058E-7</v>
      </c>
      <c r="O159" s="84">
        <f t="shared" ca="1" si="39"/>
        <v>102938443.69669057</v>
      </c>
      <c r="P159" s="68">
        <f t="shared" ca="1" si="40"/>
        <v>30535031203.627098</v>
      </c>
      <c r="Q159" s="68">
        <f t="shared" ca="1" si="41"/>
        <v>1981856292.0755556</v>
      </c>
      <c r="R159" s="28">
        <f t="shared" ca="1" si="30"/>
        <v>-6.9226993722476537E-4</v>
      </c>
    </row>
    <row r="160" spans="1:18" x14ac:dyDescent="0.2">
      <c r="A160" s="76">
        <v>31378</v>
      </c>
      <c r="B160" s="76">
        <v>6.8775399995502084E-2</v>
      </c>
      <c r="C160" s="76">
        <v>1</v>
      </c>
      <c r="D160" s="77">
        <f t="shared" si="31"/>
        <v>3.1377999999999999</v>
      </c>
      <c r="E160" s="77">
        <f t="shared" si="31"/>
        <v>6.8775399995502084E-2</v>
      </c>
      <c r="F160" s="68">
        <f t="shared" si="32"/>
        <v>3.1377999999999999</v>
      </c>
      <c r="G160" s="68">
        <f t="shared" si="32"/>
        <v>6.8775399995502084E-2</v>
      </c>
      <c r="H160" s="68">
        <f t="shared" si="33"/>
        <v>9.8457888399999991</v>
      </c>
      <c r="I160" s="68">
        <f t="shared" si="34"/>
        <v>30.894116222151997</v>
      </c>
      <c r="J160" s="68">
        <f t="shared" si="35"/>
        <v>96.939557881868538</v>
      </c>
      <c r="K160" s="68">
        <f t="shared" si="36"/>
        <v>0.21580345010588645</v>
      </c>
      <c r="L160" s="68">
        <f t="shared" si="37"/>
        <v>0.6771480657422505</v>
      </c>
      <c r="M160" s="68">
        <f t="shared" ca="1" si="42"/>
        <v>7.1144175956502881E-2</v>
      </c>
      <c r="N160" s="68">
        <f t="shared" ca="1" si="38"/>
        <v>5.611099553415246E-6</v>
      </c>
      <c r="O160" s="84">
        <f t="shared" ca="1" si="39"/>
        <v>102219452.85389358</v>
      </c>
      <c r="P160" s="68">
        <f t="shared" ca="1" si="40"/>
        <v>29782674998.914398</v>
      </c>
      <c r="Q160" s="68">
        <f t="shared" ca="1" si="41"/>
        <v>1925707241.8444538</v>
      </c>
      <c r="R160" s="28">
        <f t="shared" ca="1" si="30"/>
        <v>-2.3687759610007963E-3</v>
      </c>
    </row>
    <row r="161" spans="1:18" x14ac:dyDescent="0.2">
      <c r="A161" s="76">
        <v>31435</v>
      </c>
      <c r="B161" s="76">
        <v>6.8595500000810716E-2</v>
      </c>
      <c r="C161" s="76">
        <v>1</v>
      </c>
      <c r="D161" s="77">
        <f t="shared" si="31"/>
        <v>3.1435</v>
      </c>
      <c r="E161" s="77">
        <f t="shared" si="31"/>
        <v>6.8595500000810716E-2</v>
      </c>
      <c r="F161" s="68">
        <f t="shared" si="32"/>
        <v>3.1435</v>
      </c>
      <c r="G161" s="68">
        <f t="shared" si="32"/>
        <v>6.8595500000810716E-2</v>
      </c>
      <c r="H161" s="68">
        <f t="shared" si="33"/>
        <v>9.8815922500000006</v>
      </c>
      <c r="I161" s="68">
        <f t="shared" si="34"/>
        <v>31.062785237875001</v>
      </c>
      <c r="J161" s="68">
        <f t="shared" si="35"/>
        <v>97.64586539526006</v>
      </c>
      <c r="K161" s="68">
        <f t="shared" si="36"/>
        <v>0.21562995425254849</v>
      </c>
      <c r="L161" s="68">
        <f t="shared" si="37"/>
        <v>0.67783276119288616</v>
      </c>
      <c r="M161" s="68">
        <f t="shared" ca="1" si="42"/>
        <v>7.1492549491301793E-2</v>
      </c>
      <c r="N161" s="68">
        <f t="shared" ca="1" si="38"/>
        <v>8.3928957503546093E-6</v>
      </c>
      <c r="O161" s="84">
        <f t="shared" ca="1" si="39"/>
        <v>101351445.41481727</v>
      </c>
      <c r="P161" s="68">
        <f t="shared" ca="1" si="40"/>
        <v>28924253405.611122</v>
      </c>
      <c r="Q161" s="68">
        <f t="shared" ca="1" si="41"/>
        <v>1861793471.6897397</v>
      </c>
      <c r="R161" s="28">
        <f t="shared" ca="1" si="30"/>
        <v>-2.8970494904910771E-3</v>
      </c>
    </row>
    <row r="162" spans="1:18" x14ac:dyDescent="0.2">
      <c r="A162" s="76">
        <v>31768</v>
      </c>
      <c r="B162" s="76">
        <v>7.2602399995957967E-2</v>
      </c>
      <c r="C162" s="76">
        <v>1</v>
      </c>
      <c r="D162" s="77">
        <f t="shared" si="31"/>
        <v>3.1768000000000001</v>
      </c>
      <c r="E162" s="77">
        <f t="shared" si="31"/>
        <v>7.2602399995957967E-2</v>
      </c>
      <c r="F162" s="68">
        <f t="shared" si="32"/>
        <v>3.1768000000000001</v>
      </c>
      <c r="G162" s="68">
        <f t="shared" si="32"/>
        <v>7.2602399995957967E-2</v>
      </c>
      <c r="H162" s="68">
        <f t="shared" si="33"/>
        <v>10.09205824</v>
      </c>
      <c r="I162" s="68">
        <f t="shared" si="34"/>
        <v>32.060450616832</v>
      </c>
      <c r="J162" s="68">
        <f t="shared" si="35"/>
        <v>101.8496395195519</v>
      </c>
      <c r="K162" s="68">
        <f t="shared" si="36"/>
        <v>0.23064330430715926</v>
      </c>
      <c r="L162" s="68">
        <f t="shared" si="37"/>
        <v>0.73270764912298358</v>
      </c>
      <c r="M162" s="68">
        <f t="shared" ca="1" si="42"/>
        <v>7.3544508924731133E-2</v>
      </c>
      <c r="N162" s="68">
        <f t="shared" ca="1" si="38"/>
        <v>8.8756923367412342E-7</v>
      </c>
      <c r="O162" s="84">
        <f t="shared" ca="1" si="39"/>
        <v>95455496.044651195</v>
      </c>
      <c r="P162" s="68">
        <f t="shared" ca="1" si="40"/>
        <v>24087907922.082809</v>
      </c>
      <c r="Q162" s="68">
        <f t="shared" ca="1" si="41"/>
        <v>1505016613.0382476</v>
      </c>
      <c r="R162" s="28">
        <f t="shared" ca="1" si="30"/>
        <v>-9.4210892877316654E-4</v>
      </c>
    </row>
    <row r="163" spans="1:18" x14ac:dyDescent="0.2">
      <c r="A163" s="76">
        <v>32041</v>
      </c>
      <c r="B163" s="76">
        <v>7.3451299998851027E-2</v>
      </c>
      <c r="C163" s="76">
        <v>1</v>
      </c>
      <c r="D163" s="77">
        <f t="shared" si="31"/>
        <v>3.2040999999999999</v>
      </c>
      <c r="E163" s="77">
        <f t="shared" si="31"/>
        <v>7.3451299998851027E-2</v>
      </c>
      <c r="F163" s="68">
        <f t="shared" si="32"/>
        <v>3.2040999999999999</v>
      </c>
      <c r="G163" s="68">
        <f t="shared" si="32"/>
        <v>7.3451299998851027E-2</v>
      </c>
      <c r="H163" s="68">
        <f t="shared" si="33"/>
        <v>10.26625681</v>
      </c>
      <c r="I163" s="68">
        <f t="shared" si="34"/>
        <v>32.894113444920997</v>
      </c>
      <c r="J163" s="68">
        <f t="shared" si="35"/>
        <v>105.39602888887137</v>
      </c>
      <c r="K163" s="68">
        <f t="shared" si="36"/>
        <v>0.23534531032631859</v>
      </c>
      <c r="L163" s="68">
        <f t="shared" si="37"/>
        <v>0.75406990881655733</v>
      </c>
      <c r="M163" s="68">
        <f t="shared" ca="1" si="42"/>
        <v>7.5248050933345592E-2</v>
      </c>
      <c r="N163" s="68">
        <f t="shared" ca="1" si="38"/>
        <v>3.228313920607092E-6</v>
      </c>
      <c r="O163" s="84">
        <f t="shared" ca="1" si="39"/>
        <v>89643139.861286461</v>
      </c>
      <c r="P163" s="68">
        <f t="shared" ca="1" si="40"/>
        <v>20368159991.090076</v>
      </c>
      <c r="Q163" s="68">
        <f t="shared" ca="1" si="41"/>
        <v>1235099796.9879508</v>
      </c>
      <c r="R163" s="28">
        <f t="shared" ca="1" si="30"/>
        <v>-1.7967509344945648E-3</v>
      </c>
    </row>
    <row r="164" spans="1:18" x14ac:dyDescent="0.2">
      <c r="A164" s="76">
        <v>32046</v>
      </c>
      <c r="B164" s="76">
        <v>7.6047800001106225E-2</v>
      </c>
      <c r="C164" s="76">
        <v>1</v>
      </c>
      <c r="D164" s="77">
        <f t="shared" si="31"/>
        <v>3.2046000000000001</v>
      </c>
      <c r="E164" s="77">
        <f t="shared" si="31"/>
        <v>7.6047800001106225E-2</v>
      </c>
      <c r="F164" s="68">
        <f t="shared" si="32"/>
        <v>3.2046000000000001</v>
      </c>
      <c r="G164" s="68">
        <f t="shared" si="32"/>
        <v>7.6047800001106225E-2</v>
      </c>
      <c r="H164" s="68">
        <f t="shared" si="33"/>
        <v>10.269461160000001</v>
      </c>
      <c r="I164" s="68">
        <f t="shared" si="34"/>
        <v>32.909515233336002</v>
      </c>
      <c r="J164" s="68">
        <f t="shared" si="35"/>
        <v>105.46183251674856</v>
      </c>
      <c r="K164" s="68">
        <f t="shared" si="36"/>
        <v>0.24370277988354502</v>
      </c>
      <c r="L164" s="68">
        <f t="shared" si="37"/>
        <v>0.78096992841480839</v>
      </c>
      <c r="M164" s="68">
        <f t="shared" ca="1" si="42"/>
        <v>7.5279430339709436E-2</v>
      </c>
      <c r="N164" s="68">
        <f t="shared" ca="1" si="38"/>
        <v>5.9039193655501682E-7</v>
      </c>
      <c r="O164" s="84">
        <f t="shared" ca="1" si="39"/>
        <v>89529092.670528561</v>
      </c>
      <c r="P164" s="68">
        <f t="shared" ca="1" si="40"/>
        <v>20302230965.611698</v>
      </c>
      <c r="Q164" s="68">
        <f t="shared" ca="1" si="41"/>
        <v>1230357013.6665521</v>
      </c>
      <c r="R164" s="28">
        <f t="shared" ca="1" si="30"/>
        <v>7.6836966139678942E-4</v>
      </c>
    </row>
    <row r="165" spans="1:18" x14ac:dyDescent="0.2">
      <c r="A165" s="76">
        <v>32061</v>
      </c>
      <c r="B165" s="76">
        <v>7.8937299993413035E-2</v>
      </c>
      <c r="C165" s="76">
        <v>1</v>
      </c>
      <c r="D165" s="77">
        <f t="shared" si="31"/>
        <v>3.2061000000000002</v>
      </c>
      <c r="E165" s="77">
        <f t="shared" si="31"/>
        <v>7.8937299993413035E-2</v>
      </c>
      <c r="F165" s="68">
        <f t="shared" si="32"/>
        <v>3.2061000000000002</v>
      </c>
      <c r="G165" s="68">
        <f t="shared" si="32"/>
        <v>7.8937299993413035E-2</v>
      </c>
      <c r="H165" s="68">
        <f t="shared" si="33"/>
        <v>10.279077210000001</v>
      </c>
      <c r="I165" s="68">
        <f t="shared" si="34"/>
        <v>32.955749442981002</v>
      </c>
      <c r="J165" s="68">
        <f t="shared" si="35"/>
        <v>105.6594282891414</v>
      </c>
      <c r="K165" s="68">
        <f t="shared" si="36"/>
        <v>0.25308087750888153</v>
      </c>
      <c r="L165" s="68">
        <f t="shared" si="37"/>
        <v>0.81140260138122511</v>
      </c>
      <c r="M165" s="68">
        <f t="shared" ca="1" si="42"/>
        <v>7.5373607192601388E-2</v>
      </c>
      <c r="N165" s="68">
        <f t="shared" ca="1" si="38"/>
        <v>1.2699906378556758E-5</v>
      </c>
      <c r="O165" s="84">
        <f t="shared" ca="1" si="39"/>
        <v>89185384.180572927</v>
      </c>
      <c r="P165" s="68">
        <f t="shared" ca="1" si="40"/>
        <v>20104932806.86776</v>
      </c>
      <c r="Q165" s="68">
        <f t="shared" ca="1" si="41"/>
        <v>1216173149.2233489</v>
      </c>
      <c r="R165" s="28">
        <f t="shared" ca="1" si="30"/>
        <v>3.5636928008116464E-3</v>
      </c>
    </row>
    <row r="166" spans="1:18" x14ac:dyDescent="0.2">
      <c r="A166" s="76">
        <v>32088</v>
      </c>
      <c r="B166" s="76">
        <v>7.7678399997239467E-2</v>
      </c>
      <c r="C166" s="76">
        <v>1</v>
      </c>
      <c r="D166" s="77">
        <f t="shared" si="31"/>
        <v>3.2088000000000001</v>
      </c>
      <c r="E166" s="77">
        <f t="shared" si="31"/>
        <v>7.7678399997239467E-2</v>
      </c>
      <c r="F166" s="68">
        <f t="shared" si="32"/>
        <v>3.2088000000000001</v>
      </c>
      <c r="G166" s="68">
        <f t="shared" si="32"/>
        <v>7.7678399997239467E-2</v>
      </c>
      <c r="H166" s="68">
        <f t="shared" si="33"/>
        <v>10.29639744</v>
      </c>
      <c r="I166" s="68">
        <f t="shared" si="34"/>
        <v>33.039080105472003</v>
      </c>
      <c r="J166" s="68">
        <f t="shared" si="35"/>
        <v>106.01580024243857</v>
      </c>
      <c r="K166" s="68">
        <f t="shared" si="36"/>
        <v>0.24925444991114201</v>
      </c>
      <c r="L166" s="68">
        <f t="shared" si="37"/>
        <v>0.79980767887487247</v>
      </c>
      <c r="M166" s="68">
        <f t="shared" ca="1" si="42"/>
        <v>7.5543271563572767E-2</v>
      </c>
      <c r="N166" s="68">
        <f t="shared" ca="1" si="38"/>
        <v>4.5587734282520152E-6</v>
      </c>
      <c r="O166" s="84">
        <f t="shared" ca="1" si="39"/>
        <v>88560831.75383541</v>
      </c>
      <c r="P166" s="68">
        <f t="shared" ca="1" si="40"/>
        <v>19751653064.858582</v>
      </c>
      <c r="Q166" s="68">
        <f t="shared" ca="1" si="41"/>
        <v>1190811055.102484</v>
      </c>
      <c r="R166" s="28">
        <f t="shared" ca="1" si="30"/>
        <v>2.1351284336666998E-3</v>
      </c>
    </row>
    <row r="167" spans="1:18" x14ac:dyDescent="0.2">
      <c r="A167" s="76">
        <v>32561</v>
      </c>
      <c r="B167" s="76">
        <v>8.6587300000246614E-2</v>
      </c>
      <c r="C167" s="76">
        <v>1</v>
      </c>
      <c r="D167" s="77">
        <f t="shared" si="31"/>
        <v>3.2561</v>
      </c>
      <c r="E167" s="77">
        <f t="shared" si="31"/>
        <v>8.6587300000246614E-2</v>
      </c>
      <c r="F167" s="68">
        <f t="shared" si="32"/>
        <v>3.2561</v>
      </c>
      <c r="G167" s="68">
        <f t="shared" si="32"/>
        <v>8.6587300000246614E-2</v>
      </c>
      <c r="H167" s="68">
        <f t="shared" si="33"/>
        <v>10.60218721</v>
      </c>
      <c r="I167" s="68">
        <f t="shared" si="34"/>
        <v>34.521781774480999</v>
      </c>
      <c r="J167" s="68">
        <f t="shared" si="35"/>
        <v>112.40637363588758</v>
      </c>
      <c r="K167" s="68">
        <f t="shared" si="36"/>
        <v>0.28193690753080303</v>
      </c>
      <c r="L167" s="68">
        <f t="shared" si="37"/>
        <v>0.9180147646110477</v>
      </c>
      <c r="M167" s="68">
        <f t="shared" ca="1" si="42"/>
        <v>7.8545996301094378E-2</v>
      </c>
      <c r="N167" s="68">
        <f t="shared" ca="1" si="38"/>
        <v>6.4662565181999426E-5</v>
      </c>
      <c r="O167" s="84">
        <f t="shared" ca="1" si="39"/>
        <v>76506479.779206887</v>
      </c>
      <c r="P167" s="68">
        <f t="shared" ca="1" si="40"/>
        <v>13970380640.948769</v>
      </c>
      <c r="Q167" s="68">
        <f t="shared" ca="1" si="41"/>
        <v>783351493.1931833</v>
      </c>
      <c r="R167" s="28">
        <f t="shared" ca="1" si="30"/>
        <v>8.0413036991522358E-3</v>
      </c>
    </row>
    <row r="168" spans="1:18" x14ac:dyDescent="0.2">
      <c r="A168" s="76">
        <v>32579</v>
      </c>
      <c r="B168" s="76">
        <v>8.5114699992118403E-2</v>
      </c>
      <c r="C168" s="76">
        <v>1</v>
      </c>
      <c r="D168" s="77">
        <f t="shared" si="31"/>
        <v>3.2578999999999998</v>
      </c>
      <c r="E168" s="77">
        <f t="shared" si="31"/>
        <v>8.5114699992118403E-2</v>
      </c>
      <c r="F168" s="68">
        <f t="shared" si="32"/>
        <v>3.2578999999999998</v>
      </c>
      <c r="G168" s="68">
        <f t="shared" si="32"/>
        <v>8.5114699992118403E-2</v>
      </c>
      <c r="H168" s="68">
        <f t="shared" si="33"/>
        <v>10.613912409999999</v>
      </c>
      <c r="I168" s="68">
        <f t="shared" si="34"/>
        <v>34.579065240538995</v>
      </c>
      <c r="J168" s="68">
        <f t="shared" si="35"/>
        <v>112.65513664715199</v>
      </c>
      <c r="K168" s="68">
        <f t="shared" si="36"/>
        <v>0.27729518110432255</v>
      </c>
      <c r="L168" s="68">
        <f t="shared" si="37"/>
        <v>0.90339997051977239</v>
      </c>
      <c r="M168" s="68">
        <f t="shared" ca="1" si="42"/>
        <v>7.8661403047519604E-2</v>
      </c>
      <c r="N168" s="68">
        <f t="shared" ca="1" si="38"/>
        <v>4.1645041455168195E-5</v>
      </c>
      <c r="O168" s="84">
        <f t="shared" ca="1" si="39"/>
        <v>76010691.024879679</v>
      </c>
      <c r="P168" s="68">
        <f t="shared" ca="1" si="40"/>
        <v>13766383279.302067</v>
      </c>
      <c r="Q168" s="68">
        <f t="shared" ca="1" si="41"/>
        <v>769284447.9052707</v>
      </c>
      <c r="R168" s="28">
        <f t="shared" ca="1" si="30"/>
        <v>6.4532969445987992E-3</v>
      </c>
    </row>
    <row r="169" spans="1:18" x14ac:dyDescent="0.2">
      <c r="A169" s="76">
        <v>32675.5</v>
      </c>
      <c r="B169" s="76">
        <v>8.9267149996885564E-2</v>
      </c>
      <c r="C169" s="76">
        <v>1</v>
      </c>
      <c r="D169" s="77">
        <f t="shared" si="31"/>
        <v>3.26755</v>
      </c>
      <c r="E169" s="77">
        <f t="shared" si="31"/>
        <v>8.9267149996885564E-2</v>
      </c>
      <c r="F169" s="68">
        <f t="shared" si="32"/>
        <v>3.26755</v>
      </c>
      <c r="G169" s="68">
        <f t="shared" si="32"/>
        <v>8.9267149996885564E-2</v>
      </c>
      <c r="H169" s="68">
        <f t="shared" si="33"/>
        <v>10.6768830025</v>
      </c>
      <c r="I169" s="68">
        <f t="shared" si="34"/>
        <v>34.887249054818874</v>
      </c>
      <c r="J169" s="68">
        <f t="shared" si="35"/>
        <v>113.99583064907341</v>
      </c>
      <c r="K169" s="68">
        <f t="shared" si="36"/>
        <v>0.2916848759723234</v>
      </c>
      <c r="L169" s="68">
        <f t="shared" si="37"/>
        <v>0.95309491648336531</v>
      </c>
      <c r="M169" s="68">
        <f t="shared" ca="1" si="42"/>
        <v>7.9281534353144306E-2</v>
      </c>
      <c r="N169" s="68">
        <f t="shared" ca="1" si="38"/>
        <v>9.9712519784530139E-5</v>
      </c>
      <c r="O169" s="84">
        <f t="shared" ca="1" si="39"/>
        <v>73313309.71592401</v>
      </c>
      <c r="P169" s="68">
        <f t="shared" ca="1" si="40"/>
        <v>12693855644.422228</v>
      </c>
      <c r="Q169" s="68">
        <f t="shared" ca="1" si="41"/>
        <v>695756921.38967884</v>
      </c>
      <c r="R169" s="28">
        <f t="shared" ca="1" si="30"/>
        <v>9.985615643741258E-3</v>
      </c>
    </row>
    <row r="170" spans="1:18" x14ac:dyDescent="0.2">
      <c r="A170" s="76">
        <v>32681</v>
      </c>
      <c r="B170" s="76">
        <v>8.510329999262467E-2</v>
      </c>
      <c r="C170" s="76">
        <v>1</v>
      </c>
      <c r="D170" s="77">
        <f t="shared" si="31"/>
        <v>3.2681</v>
      </c>
      <c r="E170" s="77">
        <f t="shared" si="31"/>
        <v>8.510329999262467E-2</v>
      </c>
      <c r="F170" s="68">
        <f t="shared" si="32"/>
        <v>3.2681</v>
      </c>
      <c r="G170" s="68">
        <f t="shared" si="32"/>
        <v>8.510329999262467E-2</v>
      </c>
      <c r="H170" s="68">
        <f t="shared" si="33"/>
        <v>10.680477610000001</v>
      </c>
      <c r="I170" s="68">
        <f t="shared" si="34"/>
        <v>34.904868877241</v>
      </c>
      <c r="J170" s="68">
        <f t="shared" si="35"/>
        <v>114.07260197771132</v>
      </c>
      <c r="K170" s="68">
        <f t="shared" si="36"/>
        <v>0.27812609470589666</v>
      </c>
      <c r="L170" s="68">
        <f t="shared" si="37"/>
        <v>0.90894389010834087</v>
      </c>
      <c r="M170" s="68">
        <f t="shared" ca="1" si="42"/>
        <v>7.9316950869656275E-2</v>
      </c>
      <c r="N170" s="68">
        <f t="shared" ca="1" si="38"/>
        <v>3.3481836172877121E-5</v>
      </c>
      <c r="O170" s="84">
        <f t="shared" ca="1" si="39"/>
        <v>73157649.236487478</v>
      </c>
      <c r="P170" s="68">
        <f t="shared" ca="1" si="40"/>
        <v>12633811340.526903</v>
      </c>
      <c r="Q170" s="68">
        <f t="shared" ca="1" si="41"/>
        <v>691662994.13541257</v>
      </c>
      <c r="R170" s="28">
        <f t="shared" ca="1" si="30"/>
        <v>5.7863491229683955E-3</v>
      </c>
    </row>
    <row r="171" spans="1:18" x14ac:dyDescent="0.2">
      <c r="A171" s="76">
        <v>32722</v>
      </c>
      <c r="B171" s="76">
        <v>8.6354599996411707E-2</v>
      </c>
      <c r="C171" s="76">
        <v>1</v>
      </c>
      <c r="D171" s="77">
        <f t="shared" si="31"/>
        <v>3.2722000000000002</v>
      </c>
      <c r="E171" s="77">
        <f t="shared" si="31"/>
        <v>8.6354599996411707E-2</v>
      </c>
      <c r="F171" s="68">
        <f t="shared" si="32"/>
        <v>3.2722000000000002</v>
      </c>
      <c r="G171" s="68">
        <f t="shared" si="32"/>
        <v>8.6354599996411707E-2</v>
      </c>
      <c r="H171" s="68">
        <f t="shared" si="33"/>
        <v>10.707292840000001</v>
      </c>
      <c r="I171" s="68">
        <f t="shared" si="34"/>
        <v>35.036403631048003</v>
      </c>
      <c r="J171" s="68">
        <f t="shared" si="35"/>
        <v>114.64611996151528</v>
      </c>
      <c r="K171" s="68">
        <f t="shared" si="36"/>
        <v>0.28256952210825842</v>
      </c>
      <c r="L171" s="68">
        <f t="shared" si="37"/>
        <v>0.9246239902426433</v>
      </c>
      <c r="M171" s="68">
        <f t="shared" ca="1" si="42"/>
        <v>7.9581210419638587E-2</v>
      </c>
      <c r="N171" s="68">
        <f t="shared" ca="1" si="38"/>
        <v>4.5878806358738743E-5</v>
      </c>
      <c r="O171" s="84">
        <f t="shared" ca="1" si="39"/>
        <v>71991050.298830658</v>
      </c>
      <c r="P171" s="68">
        <f t="shared" ca="1" si="40"/>
        <v>12189940245.13529</v>
      </c>
      <c r="Q171" s="68">
        <f t="shared" ca="1" si="41"/>
        <v>661477231.82245898</v>
      </c>
      <c r="R171" s="28">
        <f t="shared" ca="1" si="30"/>
        <v>6.77338957677312E-3</v>
      </c>
    </row>
    <row r="172" spans="1:18" x14ac:dyDescent="0.2">
      <c r="A172" s="76">
        <v>32789</v>
      </c>
      <c r="B172" s="76">
        <v>8.5067699998035096E-2</v>
      </c>
      <c r="C172" s="76">
        <v>1</v>
      </c>
      <c r="D172" s="77">
        <f t="shared" si="31"/>
        <v>3.2789000000000001</v>
      </c>
      <c r="E172" s="77">
        <f t="shared" si="31"/>
        <v>8.5067699998035096E-2</v>
      </c>
      <c r="F172" s="68">
        <f t="shared" si="32"/>
        <v>3.2789000000000001</v>
      </c>
      <c r="G172" s="68">
        <f t="shared" si="32"/>
        <v>8.5067699998035096E-2</v>
      </c>
      <c r="H172" s="68">
        <f t="shared" si="33"/>
        <v>10.751185210000001</v>
      </c>
      <c r="I172" s="68">
        <f t="shared" si="34"/>
        <v>35.252061185069003</v>
      </c>
      <c r="J172" s="68">
        <f t="shared" si="35"/>
        <v>115.58798341972276</v>
      </c>
      <c r="K172" s="68">
        <f t="shared" si="36"/>
        <v>0.27892848152355731</v>
      </c>
      <c r="L172" s="68">
        <f t="shared" si="37"/>
        <v>0.91457859806759212</v>
      </c>
      <c r="M172" s="68">
        <f t="shared" ca="1" si="42"/>
        <v>8.0013981043706925E-2</v>
      </c>
      <c r="N172" s="68">
        <f t="shared" ca="1" si="38"/>
        <v>2.5540075269335821E-5</v>
      </c>
      <c r="O172" s="84">
        <f t="shared" ca="1" si="39"/>
        <v>70062021.918728277</v>
      </c>
      <c r="P172" s="68">
        <f t="shared" ca="1" si="40"/>
        <v>11478897166.413811</v>
      </c>
      <c r="Q172" s="68">
        <f t="shared" ca="1" si="41"/>
        <v>613423065.67183876</v>
      </c>
      <c r="R172" s="28">
        <f t="shared" ca="1" si="30"/>
        <v>5.0537189543281708E-3</v>
      </c>
    </row>
    <row r="173" spans="1:18" x14ac:dyDescent="0.2">
      <c r="A173" s="76">
        <v>33123.5</v>
      </c>
      <c r="B173" s="76">
        <v>8.0393550000735559E-2</v>
      </c>
      <c r="C173" s="76">
        <v>1</v>
      </c>
      <c r="D173" s="77">
        <f t="shared" si="31"/>
        <v>3.3123499999999999</v>
      </c>
      <c r="E173" s="77">
        <f t="shared" si="31"/>
        <v>8.0393550000735559E-2</v>
      </c>
      <c r="F173" s="68">
        <f t="shared" si="32"/>
        <v>3.3123499999999999</v>
      </c>
      <c r="G173" s="68">
        <f t="shared" si="32"/>
        <v>8.0393550000735559E-2</v>
      </c>
      <c r="H173" s="68">
        <f t="shared" si="33"/>
        <v>10.971662522499999</v>
      </c>
      <c r="I173" s="68">
        <f t="shared" si="34"/>
        <v>36.34198635640287</v>
      </c>
      <c r="J173" s="68">
        <f t="shared" si="35"/>
        <v>120.37737850763105</v>
      </c>
      <c r="K173" s="68">
        <f t="shared" si="36"/>
        <v>0.26629157534493642</v>
      </c>
      <c r="L173" s="68">
        <f t="shared" si="37"/>
        <v>0.88205089959380012</v>
      </c>
      <c r="M173" s="68">
        <f t="shared" ca="1" si="42"/>
        <v>8.2191899822579337E-2</v>
      </c>
      <c r="N173" s="68">
        <f t="shared" ca="1" si="38"/>
        <v>3.234062081725549E-6</v>
      </c>
      <c r="O173" s="84">
        <f t="shared" ca="1" si="39"/>
        <v>60085094.365147077</v>
      </c>
      <c r="P173" s="68">
        <f t="shared" ca="1" si="40"/>
        <v>8204971542.9020872</v>
      </c>
      <c r="Q173" s="68">
        <f t="shared" ca="1" si="41"/>
        <v>397984468.52999038</v>
      </c>
      <c r="R173" s="28">
        <f t="shared" ca="1" si="30"/>
        <v>-1.7983498218437782E-3</v>
      </c>
    </row>
    <row r="174" spans="1:18" x14ac:dyDescent="0.2">
      <c r="A174" s="76">
        <v>33128.5</v>
      </c>
      <c r="B174" s="76">
        <v>8.2190049994096626E-2</v>
      </c>
      <c r="C174" s="76">
        <v>1</v>
      </c>
      <c r="D174" s="77">
        <f t="shared" si="31"/>
        <v>3.3128500000000001</v>
      </c>
      <c r="E174" s="77">
        <f t="shared" si="31"/>
        <v>8.2190049994096626E-2</v>
      </c>
      <c r="F174" s="68">
        <f t="shared" si="32"/>
        <v>3.3128500000000001</v>
      </c>
      <c r="G174" s="68">
        <f t="shared" si="32"/>
        <v>8.2190049994096626E-2</v>
      </c>
      <c r="H174" s="68">
        <f t="shared" si="33"/>
        <v>10.9749751225</v>
      </c>
      <c r="I174" s="68">
        <f t="shared" si="34"/>
        <v>36.358446334574126</v>
      </c>
      <c r="J174" s="68">
        <f t="shared" si="35"/>
        <v>120.45007893949389</v>
      </c>
      <c r="K174" s="68">
        <f t="shared" si="36"/>
        <v>0.27228330712294302</v>
      </c>
      <c r="L174" s="68">
        <f t="shared" si="37"/>
        <v>0.90203375400224184</v>
      </c>
      <c r="M174" s="68">
        <f t="shared" ca="1" si="42"/>
        <v>8.2224673265244463E-2</v>
      </c>
      <c r="N174" s="68">
        <f t="shared" ca="1" si="38"/>
        <v>1.1987709049766981E-9</v>
      </c>
      <c r="O174" s="84">
        <f t="shared" ca="1" si="39"/>
        <v>59932483.839362219</v>
      </c>
      <c r="P174" s="68">
        <f t="shared" ca="1" si="40"/>
        <v>8159644404.0724993</v>
      </c>
      <c r="Q174" s="68">
        <f t="shared" ca="1" si="41"/>
        <v>395083226.7036373</v>
      </c>
      <c r="R174" s="28">
        <f t="shared" ca="1" si="30"/>
        <v>-3.4623271147837809E-5</v>
      </c>
    </row>
    <row r="175" spans="1:18" x14ac:dyDescent="0.2">
      <c r="A175" s="76">
        <v>33175</v>
      </c>
      <c r="B175" s="76">
        <v>8.6777500000607688E-2</v>
      </c>
      <c r="C175" s="76">
        <v>1</v>
      </c>
      <c r="D175" s="77">
        <f t="shared" si="31"/>
        <v>3.3174999999999999</v>
      </c>
      <c r="E175" s="77">
        <f t="shared" si="31"/>
        <v>8.6777500000607688E-2</v>
      </c>
      <c r="F175" s="68">
        <f t="shared" si="32"/>
        <v>3.3174999999999999</v>
      </c>
      <c r="G175" s="68">
        <f t="shared" si="32"/>
        <v>8.6777500000607688E-2</v>
      </c>
      <c r="H175" s="68">
        <f t="shared" si="33"/>
        <v>11.005806249999999</v>
      </c>
      <c r="I175" s="68">
        <f t="shared" si="34"/>
        <v>36.511762234374999</v>
      </c>
      <c r="J175" s="68">
        <f t="shared" si="35"/>
        <v>121.12777121253906</v>
      </c>
      <c r="K175" s="68">
        <f t="shared" si="36"/>
        <v>0.28788435625201597</v>
      </c>
      <c r="L175" s="68">
        <f t="shared" si="37"/>
        <v>0.95505635186606297</v>
      </c>
      <c r="M175" s="68">
        <f t="shared" ca="1" si="42"/>
        <v>8.2529774676342704E-2</v>
      </c>
      <c r="N175" s="68">
        <f t="shared" ca="1" si="38"/>
        <v>1.804317043040206E-5</v>
      </c>
      <c r="O175" s="84">
        <f t="shared" ca="1" si="39"/>
        <v>58509552.427554302</v>
      </c>
      <c r="P175" s="68">
        <f t="shared" ca="1" si="40"/>
        <v>7743360501.2800426</v>
      </c>
      <c r="Q175" s="68">
        <f t="shared" ca="1" si="41"/>
        <v>368564939.50048512</v>
      </c>
      <c r="R175" s="28">
        <f t="shared" ca="1" si="30"/>
        <v>4.2477253242649837E-3</v>
      </c>
    </row>
    <row r="176" spans="1:18" x14ac:dyDescent="0.2">
      <c r="A176" s="76">
        <v>33180</v>
      </c>
      <c r="B176" s="76">
        <v>8.1173999999009538E-2</v>
      </c>
      <c r="C176" s="76">
        <v>1</v>
      </c>
      <c r="D176" s="77">
        <f t="shared" si="31"/>
        <v>3.3180000000000001</v>
      </c>
      <c r="E176" s="77">
        <f t="shared" si="31"/>
        <v>8.1173999999009538E-2</v>
      </c>
      <c r="F176" s="68">
        <f t="shared" si="32"/>
        <v>3.3180000000000001</v>
      </c>
      <c r="G176" s="68">
        <f t="shared" si="32"/>
        <v>8.1173999999009538E-2</v>
      </c>
      <c r="H176" s="68">
        <f t="shared" si="33"/>
        <v>11.009124</v>
      </c>
      <c r="I176" s="68">
        <f t="shared" si="34"/>
        <v>36.528273431999999</v>
      </c>
      <c r="J176" s="68">
        <f t="shared" si="35"/>
        <v>121.200811247376</v>
      </c>
      <c r="K176" s="68">
        <f t="shared" si="36"/>
        <v>0.26933533199671367</v>
      </c>
      <c r="L176" s="68">
        <f t="shared" si="37"/>
        <v>0.89365463156509595</v>
      </c>
      <c r="M176" s="68">
        <f t="shared" ca="1" si="42"/>
        <v>8.2562614440365376E-2</v>
      </c>
      <c r="N176" s="68">
        <f t="shared" ca="1" si="38"/>
        <v>1.9282500667419837E-6</v>
      </c>
      <c r="O176" s="84">
        <f t="shared" ca="1" si="39"/>
        <v>58356176.643440589</v>
      </c>
      <c r="P176" s="68">
        <f t="shared" ca="1" si="40"/>
        <v>7699166835.6853752</v>
      </c>
      <c r="Q176" s="68">
        <f t="shared" ca="1" si="41"/>
        <v>365763532.02572578</v>
      </c>
      <c r="R176" s="28">
        <f t="shared" ca="1" si="30"/>
        <v>-1.3886144413558371E-3</v>
      </c>
    </row>
    <row r="177" spans="1:18" x14ac:dyDescent="0.2">
      <c r="A177" s="76">
        <v>33201</v>
      </c>
      <c r="B177" s="76">
        <v>8.0139300000155345E-2</v>
      </c>
      <c r="C177" s="76">
        <v>1</v>
      </c>
      <c r="D177" s="77">
        <f t="shared" si="31"/>
        <v>3.3201000000000001</v>
      </c>
      <c r="E177" s="77">
        <f t="shared" si="31"/>
        <v>8.0139300000155345E-2</v>
      </c>
      <c r="F177" s="68">
        <f t="shared" si="32"/>
        <v>3.3201000000000001</v>
      </c>
      <c r="G177" s="68">
        <f t="shared" si="32"/>
        <v>8.0139300000155345E-2</v>
      </c>
      <c r="H177" s="68">
        <f t="shared" si="33"/>
        <v>11.023064010000001</v>
      </c>
      <c r="I177" s="68">
        <f t="shared" si="34"/>
        <v>36.597674819601004</v>
      </c>
      <c r="J177" s="68">
        <f t="shared" si="35"/>
        <v>121.5079401685573</v>
      </c>
      <c r="K177" s="68">
        <f t="shared" si="36"/>
        <v>0.26607048993051574</v>
      </c>
      <c r="L177" s="68">
        <f t="shared" si="37"/>
        <v>0.88338063361830532</v>
      </c>
      <c r="M177" s="68">
        <f t="shared" ca="1" si="42"/>
        <v>8.270061176277746E-2</v>
      </c>
      <c r="N177" s="68">
        <f t="shared" ca="1" si="38"/>
        <v>6.560317945346405E-6</v>
      </c>
      <c r="O177" s="84">
        <f t="shared" ca="1" si="39"/>
        <v>57711264.715642989</v>
      </c>
      <c r="P177" s="68">
        <f t="shared" ca="1" si="40"/>
        <v>7514765041.1891699</v>
      </c>
      <c r="Q177" s="68">
        <f t="shared" ca="1" si="41"/>
        <v>354104252.23680747</v>
      </c>
      <c r="R177" s="28">
        <f t="shared" ca="1" si="30"/>
        <v>-2.5613117626221149E-3</v>
      </c>
    </row>
    <row r="178" spans="1:18" x14ac:dyDescent="0.2">
      <c r="A178" s="76">
        <v>33228</v>
      </c>
      <c r="B178" s="76">
        <v>8.2480399993073661E-2</v>
      </c>
      <c r="C178" s="76">
        <v>1</v>
      </c>
      <c r="D178" s="77">
        <f t="shared" si="31"/>
        <v>3.3228</v>
      </c>
      <c r="E178" s="77">
        <f t="shared" si="31"/>
        <v>8.2480399993073661E-2</v>
      </c>
      <c r="F178" s="68">
        <f t="shared" si="32"/>
        <v>3.3228</v>
      </c>
      <c r="G178" s="68">
        <f t="shared" si="32"/>
        <v>8.2480399993073661E-2</v>
      </c>
      <c r="H178" s="68">
        <f t="shared" si="33"/>
        <v>11.04099984</v>
      </c>
      <c r="I178" s="68">
        <f t="shared" si="34"/>
        <v>36.687034268352001</v>
      </c>
      <c r="J178" s="68">
        <f t="shared" si="35"/>
        <v>121.90367746688003</v>
      </c>
      <c r="K178" s="68">
        <f t="shared" si="36"/>
        <v>0.27406587309698516</v>
      </c>
      <c r="L178" s="68">
        <f t="shared" si="37"/>
        <v>0.91066608312666231</v>
      </c>
      <c r="M178" s="68">
        <f t="shared" ca="1" si="42"/>
        <v>8.2878203789611124E-2</v>
      </c>
      <c r="N178" s="68">
        <f t="shared" ca="1" si="38"/>
        <v>1.5824786053961936E-7</v>
      </c>
      <c r="O178" s="84">
        <f t="shared" ca="1" si="39"/>
        <v>56880448.908307739</v>
      </c>
      <c r="P178" s="68">
        <f t="shared" ca="1" si="40"/>
        <v>7280565295.2889757</v>
      </c>
      <c r="Q178" s="68">
        <f t="shared" ca="1" si="41"/>
        <v>339367838.94267744</v>
      </c>
      <c r="R178" s="28">
        <f t="shared" ca="1" si="30"/>
        <v>-3.9780379653746312E-4</v>
      </c>
    </row>
    <row r="179" spans="1:18" x14ac:dyDescent="0.2">
      <c r="A179" s="76">
        <v>33238.5</v>
      </c>
      <c r="B179" s="76">
        <v>8.1513049997738563E-2</v>
      </c>
      <c r="C179" s="76">
        <v>1</v>
      </c>
      <c r="D179" s="77">
        <f t="shared" si="31"/>
        <v>3.3238500000000002</v>
      </c>
      <c r="E179" s="77">
        <f t="shared" si="31"/>
        <v>8.1513049997738563E-2</v>
      </c>
      <c r="F179" s="68">
        <f t="shared" si="32"/>
        <v>3.3238500000000002</v>
      </c>
      <c r="G179" s="68">
        <f t="shared" si="32"/>
        <v>8.1513049997738563E-2</v>
      </c>
      <c r="H179" s="68">
        <f t="shared" si="33"/>
        <v>11.047978822500001</v>
      </c>
      <c r="I179" s="68">
        <f t="shared" si="34"/>
        <v>36.721824409166629</v>
      </c>
      <c r="J179" s="68">
        <f t="shared" si="35"/>
        <v>122.05783606240851</v>
      </c>
      <c r="K179" s="68">
        <f t="shared" si="36"/>
        <v>0.27093715123498335</v>
      </c>
      <c r="L179" s="68">
        <f t="shared" si="37"/>
        <v>0.90055445013239943</v>
      </c>
      <c r="M179" s="68">
        <f t="shared" ca="1" si="42"/>
        <v>8.294731806246515E-2</v>
      </c>
      <c r="N179" s="68">
        <f t="shared" ca="1" si="38"/>
        <v>2.0571248814945509E-6</v>
      </c>
      <c r="O179" s="84">
        <f t="shared" ca="1" si="39"/>
        <v>56556887.658936828</v>
      </c>
      <c r="P179" s="68">
        <f t="shared" ca="1" si="40"/>
        <v>7190369289.4268999</v>
      </c>
      <c r="Q179" s="68">
        <f t="shared" ca="1" si="41"/>
        <v>333714539.72229642</v>
      </c>
      <c r="R179" s="28">
        <f t="shared" ca="1" si="30"/>
        <v>-1.4342680647265876E-3</v>
      </c>
    </row>
    <row r="180" spans="1:18" x14ac:dyDescent="0.2">
      <c r="A180" s="76">
        <v>33238.5</v>
      </c>
      <c r="B180" s="76">
        <v>8.2303049995971378E-2</v>
      </c>
      <c r="C180" s="76">
        <v>1</v>
      </c>
      <c r="D180" s="77">
        <f t="shared" si="31"/>
        <v>3.3238500000000002</v>
      </c>
      <c r="E180" s="77">
        <f t="shared" si="31"/>
        <v>8.2303049995971378E-2</v>
      </c>
      <c r="F180" s="68">
        <f t="shared" si="32"/>
        <v>3.3238500000000002</v>
      </c>
      <c r="G180" s="68">
        <f t="shared" si="32"/>
        <v>8.2303049995971378E-2</v>
      </c>
      <c r="H180" s="68">
        <f t="shared" si="33"/>
        <v>11.047978822500001</v>
      </c>
      <c r="I180" s="68">
        <f t="shared" si="34"/>
        <v>36.721824409166629</v>
      </c>
      <c r="J180" s="68">
        <f t="shared" si="35"/>
        <v>122.05783606240851</v>
      </c>
      <c r="K180" s="68">
        <f t="shared" si="36"/>
        <v>0.2735629927291095</v>
      </c>
      <c r="L180" s="68">
        <f t="shared" si="37"/>
        <v>0.90928235338265062</v>
      </c>
      <c r="M180" s="68">
        <f t="shared" ca="1" si="42"/>
        <v>8.294731806246515E-2</v>
      </c>
      <c r="N180" s="68">
        <f t="shared" ca="1" si="38"/>
        <v>4.1508134150362369E-7</v>
      </c>
      <c r="O180" s="84">
        <f t="shared" ca="1" si="39"/>
        <v>56556887.658936828</v>
      </c>
      <c r="P180" s="68">
        <f t="shared" ca="1" si="40"/>
        <v>7190369289.4268999</v>
      </c>
      <c r="Q180" s="68">
        <f t="shared" ca="1" si="41"/>
        <v>333714539.72229642</v>
      </c>
      <c r="R180" s="28">
        <f t="shared" ca="1" si="30"/>
        <v>-6.4426806649377222E-4</v>
      </c>
    </row>
    <row r="181" spans="1:18" x14ac:dyDescent="0.2">
      <c r="A181" s="76">
        <v>33288</v>
      </c>
      <c r="B181" s="76">
        <v>7.953839999390766E-2</v>
      </c>
      <c r="C181" s="76">
        <v>1</v>
      </c>
      <c r="D181" s="77">
        <f t="shared" si="31"/>
        <v>3.3288000000000002</v>
      </c>
      <c r="E181" s="77">
        <f t="shared" si="31"/>
        <v>7.953839999390766E-2</v>
      </c>
      <c r="F181" s="68">
        <f t="shared" si="32"/>
        <v>3.3288000000000002</v>
      </c>
      <c r="G181" s="68">
        <f t="shared" si="32"/>
        <v>7.953839999390766E-2</v>
      </c>
      <c r="H181" s="68">
        <f t="shared" si="33"/>
        <v>11.080909440000001</v>
      </c>
      <c r="I181" s="68">
        <f t="shared" si="34"/>
        <v>36.886131343872009</v>
      </c>
      <c r="J181" s="68">
        <f t="shared" si="35"/>
        <v>122.78655401748115</v>
      </c>
      <c r="K181" s="68">
        <f t="shared" si="36"/>
        <v>0.26476742589971985</v>
      </c>
      <c r="L181" s="68">
        <f t="shared" si="37"/>
        <v>0.88135780733498748</v>
      </c>
      <c r="M181" s="68">
        <f t="shared" ca="1" si="42"/>
        <v>8.3273524966259074E-2</v>
      </c>
      <c r="N181" s="68">
        <f t="shared" ca="1" si="38"/>
        <v>1.3951158559083151E-5</v>
      </c>
      <c r="O181" s="84">
        <f t="shared" ca="1" si="39"/>
        <v>55028385.265227221</v>
      </c>
      <c r="P181" s="68">
        <f t="shared" ca="1" si="40"/>
        <v>6771856623.0287971</v>
      </c>
      <c r="Q181" s="68">
        <f t="shared" ca="1" si="41"/>
        <v>307651774.54547942</v>
      </c>
      <c r="R181" s="28">
        <f t="shared" ca="1" si="30"/>
        <v>-3.7351249723514141E-3</v>
      </c>
    </row>
    <row r="182" spans="1:18" x14ac:dyDescent="0.2">
      <c r="A182" s="76">
        <v>33295</v>
      </c>
      <c r="B182" s="76">
        <v>8.0793499997525942E-2</v>
      </c>
      <c r="C182" s="76">
        <v>1</v>
      </c>
      <c r="D182" s="77">
        <f t="shared" si="31"/>
        <v>3.3294999999999999</v>
      </c>
      <c r="E182" s="77">
        <f t="shared" si="31"/>
        <v>8.0793499997525942E-2</v>
      </c>
      <c r="F182" s="68">
        <f t="shared" si="32"/>
        <v>3.3294999999999999</v>
      </c>
      <c r="G182" s="68">
        <f t="shared" si="32"/>
        <v>8.0793499997525942E-2</v>
      </c>
      <c r="H182" s="68">
        <f t="shared" si="33"/>
        <v>11.08557025</v>
      </c>
      <c r="I182" s="68">
        <f t="shared" si="34"/>
        <v>36.909406147375002</v>
      </c>
      <c r="J182" s="68">
        <f t="shared" si="35"/>
        <v>122.88986776768506</v>
      </c>
      <c r="K182" s="68">
        <f t="shared" si="36"/>
        <v>0.2690019582417626</v>
      </c>
      <c r="L182" s="68">
        <f t="shared" si="37"/>
        <v>0.8956420199659485</v>
      </c>
      <c r="M182" s="68">
        <f t="shared" ca="1" si="42"/>
        <v>8.3319706167709451E-2</v>
      </c>
      <c r="N182" s="68">
        <f t="shared" ca="1" si="38"/>
        <v>6.3817176142732333E-6</v>
      </c>
      <c r="O182" s="84">
        <f t="shared" ca="1" si="39"/>
        <v>54811853.680875555</v>
      </c>
      <c r="P182" s="68">
        <f t="shared" ca="1" si="40"/>
        <v>6713569631.0031023</v>
      </c>
      <c r="Q182" s="68">
        <f t="shared" ca="1" si="41"/>
        <v>304044880.87575454</v>
      </c>
      <c r="R182" s="28">
        <f t="shared" ca="1" si="30"/>
        <v>-2.5262061701835092E-3</v>
      </c>
    </row>
    <row r="183" spans="1:18" x14ac:dyDescent="0.2">
      <c r="A183" s="76">
        <v>33300</v>
      </c>
      <c r="B183" s="76">
        <v>8.0690000002505258E-2</v>
      </c>
      <c r="C183" s="76">
        <v>1</v>
      </c>
      <c r="D183" s="77">
        <f t="shared" si="31"/>
        <v>3.33</v>
      </c>
      <c r="E183" s="77">
        <f t="shared" si="31"/>
        <v>8.0690000002505258E-2</v>
      </c>
      <c r="F183" s="68">
        <f t="shared" si="32"/>
        <v>3.33</v>
      </c>
      <c r="G183" s="68">
        <f t="shared" si="32"/>
        <v>8.0690000002505258E-2</v>
      </c>
      <c r="H183" s="68">
        <f t="shared" si="33"/>
        <v>11.088900000000001</v>
      </c>
      <c r="I183" s="68">
        <f t="shared" si="34"/>
        <v>36.926037000000001</v>
      </c>
      <c r="J183" s="68">
        <f t="shared" si="35"/>
        <v>122.96370321000001</v>
      </c>
      <c r="K183" s="68">
        <f t="shared" si="36"/>
        <v>0.26869770000834253</v>
      </c>
      <c r="L183" s="68">
        <f t="shared" si="37"/>
        <v>0.89476334102778066</v>
      </c>
      <c r="M183" s="68">
        <f t="shared" ca="1" si="42"/>
        <v>8.335270046693409E-2</v>
      </c>
      <c r="N183" s="68">
        <f t="shared" ca="1" si="38"/>
        <v>7.0899737632695213E-6</v>
      </c>
      <c r="O183" s="84">
        <f t="shared" ca="1" si="39"/>
        <v>54657136.07844945</v>
      </c>
      <c r="P183" s="68">
        <f t="shared" ca="1" si="40"/>
        <v>6672072757.5961714</v>
      </c>
      <c r="Q183" s="68">
        <f t="shared" ca="1" si="41"/>
        <v>301480528.39285594</v>
      </c>
      <c r="R183" s="28">
        <f t="shared" ca="1" si="30"/>
        <v>-2.6627004644288327E-3</v>
      </c>
    </row>
    <row r="184" spans="1:18" x14ac:dyDescent="0.2">
      <c r="A184" s="76">
        <v>33353</v>
      </c>
      <c r="B184" s="76">
        <v>8.0892899997706991E-2</v>
      </c>
      <c r="C184" s="76">
        <v>1</v>
      </c>
      <c r="D184" s="77">
        <f t="shared" si="31"/>
        <v>3.3353000000000002</v>
      </c>
      <c r="E184" s="77">
        <f t="shared" si="31"/>
        <v>8.0892899997706991E-2</v>
      </c>
      <c r="F184" s="68">
        <f t="shared" si="32"/>
        <v>3.3353000000000002</v>
      </c>
      <c r="G184" s="68">
        <f t="shared" si="32"/>
        <v>8.0892899997706991E-2</v>
      </c>
      <c r="H184" s="68">
        <f t="shared" si="33"/>
        <v>11.124226090000001</v>
      </c>
      <c r="I184" s="68">
        <f t="shared" si="34"/>
        <v>37.102631277977004</v>
      </c>
      <c r="J184" s="68">
        <f t="shared" si="35"/>
        <v>123.7484061014367</v>
      </c>
      <c r="K184" s="68">
        <f t="shared" si="36"/>
        <v>0.26980208936235212</v>
      </c>
      <c r="L184" s="68">
        <f t="shared" si="37"/>
        <v>0.8998709086502531</v>
      </c>
      <c r="M184" s="68">
        <f t="shared" ca="1" si="42"/>
        <v>8.3702835906391174E-2</v>
      </c>
      <c r="N184" s="68">
        <f t="shared" ca="1" si="38"/>
        <v>7.8957398109128057E-6</v>
      </c>
      <c r="O184" s="84">
        <f t="shared" ca="1" si="39"/>
        <v>53014752.368685208</v>
      </c>
      <c r="P184" s="68">
        <f t="shared" ca="1" si="40"/>
        <v>6239245427.1595869</v>
      </c>
      <c r="Q184" s="68">
        <f t="shared" ca="1" si="41"/>
        <v>274916088.21846431</v>
      </c>
      <c r="R184" s="28">
        <f t="shared" ca="1" si="30"/>
        <v>-2.809935908684183E-3</v>
      </c>
    </row>
    <row r="185" spans="1:18" x14ac:dyDescent="0.2">
      <c r="A185" s="76">
        <v>33356.5</v>
      </c>
      <c r="B185" s="76">
        <v>8.2670449999568518E-2</v>
      </c>
      <c r="C185" s="76">
        <v>1</v>
      </c>
      <c r="D185" s="77">
        <f t="shared" si="31"/>
        <v>3.3356499999999998</v>
      </c>
      <c r="E185" s="77">
        <f t="shared" si="31"/>
        <v>8.2670449999568518E-2</v>
      </c>
      <c r="F185" s="68">
        <f t="shared" si="32"/>
        <v>3.3356499999999998</v>
      </c>
      <c r="G185" s="68">
        <f t="shared" si="32"/>
        <v>8.2670449999568518E-2</v>
      </c>
      <c r="H185" s="68">
        <f t="shared" si="33"/>
        <v>11.126560922499998</v>
      </c>
      <c r="I185" s="68">
        <f t="shared" si="34"/>
        <v>37.114312941137115</v>
      </c>
      <c r="J185" s="68">
        <f t="shared" si="35"/>
        <v>123.80035796210402</v>
      </c>
      <c r="K185" s="68">
        <f t="shared" si="36"/>
        <v>0.2757596865410607</v>
      </c>
      <c r="L185" s="68">
        <f t="shared" si="37"/>
        <v>0.91983779841068902</v>
      </c>
      <c r="M185" s="68">
        <f t="shared" ca="1" si="42"/>
        <v>8.3725983524166908E-2</v>
      </c>
      <c r="N185" s="68">
        <f t="shared" ca="1" si="38"/>
        <v>1.1141510215510997E-6</v>
      </c>
      <c r="O185" s="84">
        <f t="shared" ca="1" si="39"/>
        <v>52906158.297166079</v>
      </c>
      <c r="P185" s="68">
        <f t="shared" ca="1" si="40"/>
        <v>6211117555.6746311</v>
      </c>
      <c r="Q185" s="68">
        <f t="shared" ca="1" si="41"/>
        <v>273201745.08917332</v>
      </c>
      <c r="R185" s="28">
        <f t="shared" ca="1" si="30"/>
        <v>-1.0555335245983899E-3</v>
      </c>
    </row>
    <row r="186" spans="1:18" x14ac:dyDescent="0.2">
      <c r="A186" s="76">
        <v>33360</v>
      </c>
      <c r="B186" s="76">
        <v>8.1147999990207609E-2</v>
      </c>
      <c r="C186" s="76">
        <v>1</v>
      </c>
      <c r="D186" s="77">
        <f t="shared" si="31"/>
        <v>3.3359999999999999</v>
      </c>
      <c r="E186" s="77">
        <f t="shared" si="31"/>
        <v>8.1147999990207609E-2</v>
      </c>
      <c r="F186" s="68">
        <f t="shared" si="32"/>
        <v>3.3359999999999999</v>
      </c>
      <c r="G186" s="68">
        <f t="shared" si="32"/>
        <v>8.1147999990207609E-2</v>
      </c>
      <c r="H186" s="68">
        <f t="shared" si="33"/>
        <v>11.128895999999999</v>
      </c>
      <c r="I186" s="68">
        <f t="shared" si="34"/>
        <v>37.125997055999996</v>
      </c>
      <c r="J186" s="68">
        <f t="shared" si="35"/>
        <v>123.85232617881599</v>
      </c>
      <c r="K186" s="68">
        <f t="shared" si="36"/>
        <v>0.27070972796733256</v>
      </c>
      <c r="L186" s="68">
        <f t="shared" si="37"/>
        <v>0.90308765249902134</v>
      </c>
      <c r="M186" s="68">
        <f t="shared" ca="1" si="42"/>
        <v>8.3749134297036371E-2</v>
      </c>
      <c r="N186" s="68">
        <f t="shared" ca="1" si="38"/>
        <v>6.7658996821615429E-6</v>
      </c>
      <c r="O186" s="84">
        <f t="shared" ca="1" si="39"/>
        <v>52797549.734264277</v>
      </c>
      <c r="P186" s="68">
        <f t="shared" ca="1" si="40"/>
        <v>6183046331.8432598</v>
      </c>
      <c r="Q186" s="68">
        <f t="shared" ca="1" si="41"/>
        <v>271492368.1551941</v>
      </c>
      <c r="R186" s="28">
        <f t="shared" ca="1" si="30"/>
        <v>-2.6011343068287618E-3</v>
      </c>
    </row>
    <row r="187" spans="1:18" x14ac:dyDescent="0.2">
      <c r="A187" s="76">
        <v>33370.5</v>
      </c>
      <c r="B187" s="76">
        <v>8.4780649995082058E-2</v>
      </c>
      <c r="C187" s="76">
        <v>1</v>
      </c>
      <c r="D187" s="77">
        <f t="shared" si="31"/>
        <v>3.3370500000000001</v>
      </c>
      <c r="E187" s="77">
        <f t="shared" si="31"/>
        <v>8.4780649995082058E-2</v>
      </c>
      <c r="F187" s="68">
        <f t="shared" si="32"/>
        <v>3.3370500000000001</v>
      </c>
      <c r="G187" s="68">
        <f t="shared" si="32"/>
        <v>8.4780649995082058E-2</v>
      </c>
      <c r="H187" s="68">
        <f t="shared" si="33"/>
        <v>11.135902702500001</v>
      </c>
      <c r="I187" s="68">
        <f t="shared" si="34"/>
        <v>37.161064113377627</v>
      </c>
      <c r="J187" s="68">
        <f t="shared" si="35"/>
        <v>124.00832899954682</v>
      </c>
      <c r="K187" s="68">
        <f t="shared" si="36"/>
        <v>0.28291726806608858</v>
      </c>
      <c r="L187" s="68">
        <f t="shared" si="37"/>
        <v>0.94410906939994088</v>
      </c>
      <c r="M187" s="68">
        <f t="shared" ca="1" si="42"/>
        <v>8.3818605546207042E-2</v>
      </c>
      <c r="N187" s="68">
        <f t="shared" ca="1" si="38"/>
        <v>9.2552952161123275E-7</v>
      </c>
      <c r="O187" s="84">
        <f t="shared" ca="1" si="39"/>
        <v>52471640.980022602</v>
      </c>
      <c r="P187" s="68">
        <f t="shared" ca="1" si="40"/>
        <v>6099173015.6179514</v>
      </c>
      <c r="Q187" s="68">
        <f t="shared" ca="1" si="41"/>
        <v>266394071.84708467</v>
      </c>
      <c r="R187" s="28">
        <f t="shared" ca="1" si="30"/>
        <v>9.6204444887501572E-4</v>
      </c>
    </row>
    <row r="188" spans="1:18" x14ac:dyDescent="0.2">
      <c r="A188" s="76">
        <v>33780.5</v>
      </c>
      <c r="B188" s="76">
        <v>8.5193650003930088E-2</v>
      </c>
      <c r="C188" s="76">
        <v>1</v>
      </c>
      <c r="D188" s="77">
        <f t="shared" si="31"/>
        <v>3.37805</v>
      </c>
      <c r="E188" s="77">
        <f t="shared" si="31"/>
        <v>8.5193650003930088E-2</v>
      </c>
      <c r="F188" s="68">
        <f t="shared" si="32"/>
        <v>3.37805</v>
      </c>
      <c r="G188" s="68">
        <f t="shared" si="32"/>
        <v>8.5193650003930088E-2</v>
      </c>
      <c r="H188" s="68">
        <f t="shared" si="33"/>
        <v>11.4112218025</v>
      </c>
      <c r="I188" s="68">
        <f t="shared" si="34"/>
        <v>38.547677809935124</v>
      </c>
      <c r="J188" s="68">
        <f t="shared" si="35"/>
        <v>130.21598302585136</v>
      </c>
      <c r="K188" s="68">
        <f t="shared" si="36"/>
        <v>0.28778840939577605</v>
      </c>
      <c r="L188" s="68">
        <f t="shared" si="37"/>
        <v>0.97216363635940128</v>
      </c>
      <c r="M188" s="68">
        <f t="shared" ca="1" si="42"/>
        <v>8.6553494619833818E-2</v>
      </c>
      <c r="N188" s="68">
        <f t="shared" ca="1" si="38"/>
        <v>1.8491773794023623E-6</v>
      </c>
      <c r="O188" s="84">
        <f t="shared" ca="1" si="39"/>
        <v>39762493.648801409</v>
      </c>
      <c r="P188" s="68">
        <f t="shared" ca="1" si="40"/>
        <v>3236733310.1032023</v>
      </c>
      <c r="Q188" s="68">
        <f t="shared" ca="1" si="41"/>
        <v>103376366.03373247</v>
      </c>
      <c r="R188" s="28">
        <f t="shared" ca="1" si="30"/>
        <v>-1.3598446159037297E-3</v>
      </c>
    </row>
    <row r="189" spans="1:18" x14ac:dyDescent="0.2">
      <c r="A189" s="76">
        <v>33815</v>
      </c>
      <c r="B189" s="76">
        <v>8.5129499995673541E-2</v>
      </c>
      <c r="C189" s="76">
        <v>1</v>
      </c>
      <c r="D189" s="77">
        <f t="shared" si="31"/>
        <v>3.3815</v>
      </c>
      <c r="E189" s="77">
        <f t="shared" si="31"/>
        <v>8.5129499995673541E-2</v>
      </c>
      <c r="F189" s="68">
        <f t="shared" si="32"/>
        <v>3.3815</v>
      </c>
      <c r="G189" s="68">
        <f t="shared" si="32"/>
        <v>8.5129499995673541E-2</v>
      </c>
      <c r="H189" s="68">
        <f t="shared" si="33"/>
        <v>11.43454225</v>
      </c>
      <c r="I189" s="68">
        <f t="shared" si="34"/>
        <v>38.665904618375002</v>
      </c>
      <c r="J189" s="68">
        <f t="shared" si="35"/>
        <v>130.74875646703507</v>
      </c>
      <c r="K189" s="68">
        <f t="shared" si="36"/>
        <v>0.28786540423537005</v>
      </c>
      <c r="L189" s="68">
        <f t="shared" si="37"/>
        <v>0.97341686442190378</v>
      </c>
      <c r="M189" s="68">
        <f t="shared" ca="1" si="42"/>
        <v>8.678560039298476E-2</v>
      </c>
      <c r="N189" s="68">
        <f t="shared" ca="1" si="38"/>
        <v>2.7426685259743785E-6</v>
      </c>
      <c r="O189" s="84">
        <f t="shared" ca="1" si="39"/>
        <v>38705864.472561553</v>
      </c>
      <c r="P189" s="68">
        <f t="shared" ca="1" si="40"/>
        <v>3033863898.0726452</v>
      </c>
      <c r="Q189" s="68">
        <f t="shared" ca="1" si="41"/>
        <v>92969116.500090674</v>
      </c>
      <c r="R189" s="28">
        <f t="shared" ca="1" si="30"/>
        <v>-1.6561003973112193E-3</v>
      </c>
    </row>
    <row r="190" spans="1:18" x14ac:dyDescent="0.2">
      <c r="A190" s="76">
        <v>33818.5</v>
      </c>
      <c r="B190" s="76">
        <v>8.6117049999302253E-2</v>
      </c>
      <c r="C190" s="76">
        <v>1</v>
      </c>
      <c r="D190" s="77">
        <f t="shared" ref="D190:D223" si="43">A190/A$18</f>
        <v>3.38185</v>
      </c>
      <c r="E190" s="77">
        <f t="shared" ref="E190:E223" si="44">B190/B$18</f>
        <v>8.6117049999302253E-2</v>
      </c>
      <c r="F190" s="68">
        <f t="shared" ref="F190:F223" si="45">$C190*D190</f>
        <v>3.38185</v>
      </c>
      <c r="G190" s="68">
        <f t="shared" ref="G190:G223" si="46">$C190*E190</f>
        <v>8.6117049999302253E-2</v>
      </c>
      <c r="H190" s="68">
        <f t="shared" ref="H190:H223" si="47">C190*D190*D190</f>
        <v>11.436909422499999</v>
      </c>
      <c r="I190" s="68">
        <f t="shared" ref="I190:I223" si="48">C190*D190*D190*D190</f>
        <v>38.677912130481623</v>
      </c>
      <c r="J190" s="68">
        <f t="shared" ref="J190:J223" si="49">C190*D190*D190*D190*D190</f>
        <v>130.80289713846929</v>
      </c>
      <c r="K190" s="68">
        <f t="shared" ref="K190:K223" si="50">C190*E190*D190</f>
        <v>0.29123494554014034</v>
      </c>
      <c r="L190" s="68">
        <f t="shared" ref="L190:L223" si="51">C190*E190*D190*D190</f>
        <v>0.98491290057492364</v>
      </c>
      <c r="M190" s="68">
        <f t="shared" ref="M190:M223" ca="1" si="52">+E$4+E$5*D190+E$6*D190^2</f>
        <v>8.6809164483129878E-2</v>
      </c>
      <c r="N190" s="68">
        <f t="shared" ref="N190:N223" ca="1" si="53">C190*(M190-E190)^2</f>
        <v>4.79022458723979E-7</v>
      </c>
      <c r="O190" s="84">
        <f t="shared" ref="O190:O223" ca="1" si="54">(C190*O$1-O$2*F190+O$3*H190)^2</f>
        <v>38598881.149798684</v>
      </c>
      <c r="P190" s="68">
        <f t="shared" ref="P190:P223" ca="1" si="55">(-C190*O$2+O$4*F190-O$5*H190)^2</f>
        <v>3013623590.1079216</v>
      </c>
      <c r="Q190" s="68">
        <f t="shared" ref="Q190:Q223" ca="1" si="56">+(C190*O$3-F190*O$5+H190*O$6)^2</f>
        <v>91942900.150417641</v>
      </c>
      <c r="R190" s="28">
        <f t="shared" ref="R190:R223" ca="1" si="57">+E190-M190</f>
        <v>-6.9211448382762442E-4</v>
      </c>
    </row>
    <row r="191" spans="1:18" x14ac:dyDescent="0.2">
      <c r="A191" s="76">
        <v>33827</v>
      </c>
      <c r="B191" s="76">
        <v>8.4281099996587727E-2</v>
      </c>
      <c r="C191" s="76">
        <v>1</v>
      </c>
      <c r="D191" s="77">
        <f t="shared" si="43"/>
        <v>3.3826999999999998</v>
      </c>
      <c r="E191" s="77">
        <f t="shared" si="44"/>
        <v>8.4281099996587727E-2</v>
      </c>
      <c r="F191" s="68">
        <f t="shared" si="45"/>
        <v>3.3826999999999998</v>
      </c>
      <c r="G191" s="68">
        <f t="shared" si="46"/>
        <v>8.4281099996587727E-2</v>
      </c>
      <c r="H191" s="68">
        <f t="shared" si="47"/>
        <v>11.442659289999998</v>
      </c>
      <c r="I191" s="68">
        <f t="shared" si="48"/>
        <v>38.70708358028299</v>
      </c>
      <c r="J191" s="68">
        <f t="shared" si="49"/>
        <v>130.93445162702326</v>
      </c>
      <c r="K191" s="68">
        <f t="shared" si="50"/>
        <v>0.28509767695845728</v>
      </c>
      <c r="L191" s="68">
        <f t="shared" si="51"/>
        <v>0.96439991184737339</v>
      </c>
      <c r="M191" s="68">
        <f t="shared" ca="1" si="52"/>
        <v>8.6866404694688773E-2</v>
      </c>
      <c r="N191" s="68">
        <f t="shared" ca="1" si="53"/>
        <v>6.6838003820233393E-6</v>
      </c>
      <c r="O191" s="84">
        <f t="shared" ca="1" si="54"/>
        <v>38339234.509092592</v>
      </c>
      <c r="P191" s="68">
        <f t="shared" ca="1" si="55"/>
        <v>2964730697.1972938</v>
      </c>
      <c r="Q191" s="68">
        <f t="shared" ca="1" si="56"/>
        <v>89473425.597953036</v>
      </c>
      <c r="R191" s="28">
        <f t="shared" ca="1" si="57"/>
        <v>-2.5853046981010458E-3</v>
      </c>
    </row>
    <row r="192" spans="1:18" x14ac:dyDescent="0.2">
      <c r="A192" s="76">
        <v>33835.5</v>
      </c>
      <c r="B192" s="76">
        <v>8.4955149999586865E-2</v>
      </c>
      <c r="C192" s="76">
        <v>1</v>
      </c>
      <c r="D192" s="77">
        <f t="shared" si="43"/>
        <v>3.3835500000000001</v>
      </c>
      <c r="E192" s="77">
        <f t="shared" si="44"/>
        <v>8.4955149999586865E-2</v>
      </c>
      <c r="F192" s="68">
        <f t="shared" si="45"/>
        <v>3.3835500000000001</v>
      </c>
      <c r="G192" s="68">
        <f t="shared" si="46"/>
        <v>8.4955149999586865E-2</v>
      </c>
      <c r="H192" s="68">
        <f t="shared" si="47"/>
        <v>11.448410602500001</v>
      </c>
      <c r="I192" s="68">
        <f t="shared" si="48"/>
        <v>38.736269694088882</v>
      </c>
      <c r="J192" s="68">
        <f t="shared" si="49"/>
        <v>131.06610532343444</v>
      </c>
      <c r="K192" s="68">
        <f t="shared" si="50"/>
        <v>0.28744999778110214</v>
      </c>
      <c r="L192" s="68">
        <f t="shared" si="51"/>
        <v>0.97260143999224813</v>
      </c>
      <c r="M192" s="68">
        <f t="shared" ca="1" si="52"/>
        <v>8.692366351486161E-2</v>
      </c>
      <c r="N192" s="68">
        <f t="shared" ca="1" si="53"/>
        <v>3.8750454598193324E-6</v>
      </c>
      <c r="O192" s="84">
        <f t="shared" ca="1" si="54"/>
        <v>38079833.859806068</v>
      </c>
      <c r="P192" s="68">
        <f t="shared" ca="1" si="55"/>
        <v>2916209728.3863392</v>
      </c>
      <c r="Q192" s="68">
        <f t="shared" ca="1" si="56"/>
        <v>87036245.977570876</v>
      </c>
      <c r="R192" s="28">
        <f t="shared" ca="1" si="57"/>
        <v>-1.9685135152747446E-3</v>
      </c>
    </row>
    <row r="193" spans="1:18" x14ac:dyDescent="0.2">
      <c r="A193" s="76">
        <v>33851</v>
      </c>
      <c r="B193" s="76">
        <v>8.6184299994783942E-2</v>
      </c>
      <c r="C193" s="76">
        <v>1</v>
      </c>
      <c r="D193" s="77">
        <f t="shared" si="43"/>
        <v>3.3851</v>
      </c>
      <c r="E193" s="77">
        <f t="shared" si="44"/>
        <v>8.6184299994783942E-2</v>
      </c>
      <c r="F193" s="68">
        <f t="shared" si="45"/>
        <v>3.3851</v>
      </c>
      <c r="G193" s="68">
        <f t="shared" si="46"/>
        <v>8.6184299994783942E-2</v>
      </c>
      <c r="H193" s="68">
        <f t="shared" si="47"/>
        <v>11.458902009999999</v>
      </c>
      <c r="I193" s="68">
        <f t="shared" si="48"/>
        <v>38.789529194050999</v>
      </c>
      <c r="J193" s="68">
        <f t="shared" si="49"/>
        <v>131.30643527478205</v>
      </c>
      <c r="K193" s="68">
        <f t="shared" si="50"/>
        <v>0.29174247391234315</v>
      </c>
      <c r="L193" s="68">
        <f t="shared" si="51"/>
        <v>0.98757744844067274</v>
      </c>
      <c r="M193" s="68">
        <f t="shared" ca="1" si="52"/>
        <v>8.7028124563442277E-2</v>
      </c>
      <c r="N193" s="68">
        <f t="shared" ca="1" si="53"/>
        <v>7.1203990267142621E-7</v>
      </c>
      <c r="O193" s="84">
        <f t="shared" ca="1" si="54"/>
        <v>37607463.530004017</v>
      </c>
      <c r="P193" s="68">
        <f t="shared" ca="1" si="55"/>
        <v>2828690073.1437292</v>
      </c>
      <c r="Q193" s="68">
        <f t="shared" ca="1" si="56"/>
        <v>82675298.050571829</v>
      </c>
      <c r="R193" s="28">
        <f t="shared" ca="1" si="57"/>
        <v>-8.4382456865833566E-4</v>
      </c>
    </row>
    <row r="194" spans="1:18" x14ac:dyDescent="0.2">
      <c r="A194" s="76">
        <v>33938.5</v>
      </c>
      <c r="B194" s="76">
        <v>8.8123050001740921E-2</v>
      </c>
      <c r="C194" s="76">
        <v>1</v>
      </c>
      <c r="D194" s="77">
        <f t="shared" si="43"/>
        <v>3.39385</v>
      </c>
      <c r="E194" s="77">
        <f t="shared" si="44"/>
        <v>8.8123050001740921E-2</v>
      </c>
      <c r="F194" s="68">
        <f t="shared" si="45"/>
        <v>3.39385</v>
      </c>
      <c r="G194" s="68">
        <f t="shared" si="46"/>
        <v>8.8123050001740921E-2</v>
      </c>
      <c r="H194" s="68">
        <f t="shared" si="47"/>
        <v>11.5182178225</v>
      </c>
      <c r="I194" s="68">
        <f t="shared" si="48"/>
        <v>39.091103556891625</v>
      </c>
      <c r="J194" s="68">
        <f t="shared" si="49"/>
        <v>132.66934180655664</v>
      </c>
      <c r="K194" s="68">
        <f t="shared" si="50"/>
        <v>0.29907641324840845</v>
      </c>
      <c r="L194" s="68">
        <f t="shared" si="51"/>
        <v>1.015020485103111</v>
      </c>
      <c r="M194" s="68">
        <f t="shared" ca="1" si="52"/>
        <v>8.7618984654993196E-2</v>
      </c>
      <c r="N194" s="68">
        <f t="shared" ca="1" si="53"/>
        <v>2.54081873791905E-7</v>
      </c>
      <c r="O194" s="84">
        <f t="shared" ca="1" si="54"/>
        <v>34958479.911788173</v>
      </c>
      <c r="P194" s="68">
        <f t="shared" ca="1" si="55"/>
        <v>2358069538.8560567</v>
      </c>
      <c r="Q194" s="68">
        <f t="shared" ca="1" si="56"/>
        <v>60090733.82941559</v>
      </c>
      <c r="R194" s="28">
        <f t="shared" ca="1" si="57"/>
        <v>5.0406534674772574E-4</v>
      </c>
    </row>
    <row r="195" spans="1:18" x14ac:dyDescent="0.2">
      <c r="A195" s="76">
        <v>33960.5</v>
      </c>
      <c r="B195" s="76">
        <v>8.7427649996243417E-2</v>
      </c>
      <c r="C195" s="76">
        <v>1</v>
      </c>
      <c r="D195" s="77">
        <f t="shared" si="43"/>
        <v>3.3960499999999998</v>
      </c>
      <c r="E195" s="77">
        <f t="shared" si="44"/>
        <v>8.7427649996243417E-2</v>
      </c>
      <c r="F195" s="68">
        <f t="shared" si="45"/>
        <v>3.3960499999999998</v>
      </c>
      <c r="G195" s="68">
        <f t="shared" si="46"/>
        <v>8.7427649996243417E-2</v>
      </c>
      <c r="H195" s="68">
        <f t="shared" si="47"/>
        <v>11.533155602499999</v>
      </c>
      <c r="I195" s="68">
        <f t="shared" si="48"/>
        <v>39.167173083870118</v>
      </c>
      <c r="J195" s="68">
        <f t="shared" si="49"/>
        <v>133.01367815147711</v>
      </c>
      <c r="K195" s="68">
        <f t="shared" si="50"/>
        <v>0.29690867076974242</v>
      </c>
      <c r="L195" s="68">
        <f t="shared" si="51"/>
        <v>1.0083166913675836</v>
      </c>
      <c r="M195" s="68">
        <f t="shared" ca="1" si="52"/>
        <v>8.7767853993143949E-2</v>
      </c>
      <c r="N195" s="68">
        <f t="shared" ca="1" si="53"/>
        <v>1.1573875950709692E-7</v>
      </c>
      <c r="O195" s="84">
        <f t="shared" ca="1" si="54"/>
        <v>34297695.50039719</v>
      </c>
      <c r="P195" s="68">
        <f t="shared" ca="1" si="55"/>
        <v>2246065049.9322891</v>
      </c>
      <c r="Q195" s="68">
        <f t="shared" ca="1" si="56"/>
        <v>54960449.156360872</v>
      </c>
      <c r="R195" s="28">
        <f t="shared" ca="1" si="57"/>
        <v>-3.402039969005316E-4</v>
      </c>
    </row>
    <row r="196" spans="1:18" x14ac:dyDescent="0.2">
      <c r="A196" s="76">
        <v>33960.5</v>
      </c>
      <c r="B196" s="76">
        <v>8.7467649995232932E-2</v>
      </c>
      <c r="C196" s="76">
        <v>1</v>
      </c>
      <c r="D196" s="77">
        <f t="shared" si="43"/>
        <v>3.3960499999999998</v>
      </c>
      <c r="E196" s="77">
        <f t="shared" si="44"/>
        <v>8.7467649995232932E-2</v>
      </c>
      <c r="F196" s="68">
        <f t="shared" si="45"/>
        <v>3.3960499999999998</v>
      </c>
      <c r="G196" s="68">
        <f t="shared" si="46"/>
        <v>8.7467649995232932E-2</v>
      </c>
      <c r="H196" s="68">
        <f t="shared" si="47"/>
        <v>11.533155602499999</v>
      </c>
      <c r="I196" s="68">
        <f t="shared" si="48"/>
        <v>39.167173083870118</v>
      </c>
      <c r="J196" s="68">
        <f t="shared" si="49"/>
        <v>133.01367815147711</v>
      </c>
      <c r="K196" s="68">
        <f t="shared" si="50"/>
        <v>0.29704451276631078</v>
      </c>
      <c r="L196" s="68">
        <f t="shared" si="51"/>
        <v>1.0087780175800296</v>
      </c>
      <c r="M196" s="68">
        <f t="shared" ca="1" si="52"/>
        <v>8.7767853993143949E-2</v>
      </c>
      <c r="N196" s="68">
        <f t="shared" ca="1" si="53"/>
        <v>9.012244036175766E-8</v>
      </c>
      <c r="O196" s="84">
        <f t="shared" ca="1" si="54"/>
        <v>34297695.50039719</v>
      </c>
      <c r="P196" s="68">
        <f t="shared" ca="1" si="55"/>
        <v>2246065049.9322891</v>
      </c>
      <c r="Q196" s="68">
        <f t="shared" ca="1" si="56"/>
        <v>54960449.156360872</v>
      </c>
      <c r="R196" s="28">
        <f t="shared" ca="1" si="57"/>
        <v>-3.002039979110166E-4</v>
      </c>
    </row>
    <row r="197" spans="1:18" x14ac:dyDescent="0.2">
      <c r="A197" s="76">
        <v>33992</v>
      </c>
      <c r="B197" s="76">
        <v>8.6065599993162323E-2</v>
      </c>
      <c r="C197" s="76">
        <v>1</v>
      </c>
      <c r="D197" s="77">
        <f t="shared" si="43"/>
        <v>3.3992</v>
      </c>
      <c r="E197" s="77">
        <f t="shared" si="44"/>
        <v>8.6065599993162323E-2</v>
      </c>
      <c r="F197" s="68">
        <f t="shared" si="45"/>
        <v>3.3992</v>
      </c>
      <c r="G197" s="68">
        <f t="shared" si="46"/>
        <v>8.6065599993162323E-2</v>
      </c>
      <c r="H197" s="68">
        <f t="shared" si="47"/>
        <v>11.55456064</v>
      </c>
      <c r="I197" s="68">
        <f t="shared" si="48"/>
        <v>39.276262527488001</v>
      </c>
      <c r="J197" s="68">
        <f t="shared" si="49"/>
        <v>133.50787158343721</v>
      </c>
      <c r="K197" s="68">
        <f t="shared" si="50"/>
        <v>0.29255418749675738</v>
      </c>
      <c r="L197" s="68">
        <f t="shared" si="51"/>
        <v>0.99445019413897773</v>
      </c>
      <c r="M197" s="68">
        <f t="shared" ca="1" si="52"/>
        <v>8.7981224843597813E-2</v>
      </c>
      <c r="N197" s="68">
        <f t="shared" ca="1" si="53"/>
        <v>3.6696185676059958E-6</v>
      </c>
      <c r="O197" s="84">
        <f t="shared" ca="1" si="54"/>
        <v>33355669.072656676</v>
      </c>
      <c r="P197" s="68">
        <f t="shared" ca="1" si="55"/>
        <v>2090163409.0496695</v>
      </c>
      <c r="Q197" s="68">
        <f t="shared" ca="1" si="56"/>
        <v>48001838.239655524</v>
      </c>
      <c r="R197" s="28">
        <f t="shared" ca="1" si="57"/>
        <v>-1.9156248504354906E-3</v>
      </c>
    </row>
    <row r="198" spans="1:18" x14ac:dyDescent="0.2">
      <c r="A198" s="76">
        <v>34294</v>
      </c>
      <c r="B198" s="76">
        <v>9.1714199996204115E-2</v>
      </c>
      <c r="C198" s="76">
        <v>1</v>
      </c>
      <c r="D198" s="77">
        <f t="shared" si="43"/>
        <v>3.4293999999999998</v>
      </c>
      <c r="E198" s="77">
        <f t="shared" si="44"/>
        <v>9.1714199996204115E-2</v>
      </c>
      <c r="F198" s="68">
        <f t="shared" si="45"/>
        <v>3.4293999999999998</v>
      </c>
      <c r="G198" s="68">
        <f t="shared" si="46"/>
        <v>9.1714199996204115E-2</v>
      </c>
      <c r="H198" s="68">
        <f t="shared" si="47"/>
        <v>11.760784359999999</v>
      </c>
      <c r="I198" s="68">
        <f t="shared" si="48"/>
        <v>40.332433884183992</v>
      </c>
      <c r="J198" s="68">
        <f t="shared" si="49"/>
        <v>138.31604876242056</v>
      </c>
      <c r="K198" s="68">
        <f t="shared" si="50"/>
        <v>0.31452467746698237</v>
      </c>
      <c r="L198" s="68">
        <f t="shared" si="51"/>
        <v>1.0786309289052693</v>
      </c>
      <c r="M198" s="68">
        <f t="shared" ca="1" si="52"/>
        <v>9.0039845805120478E-2</v>
      </c>
      <c r="N198" s="68">
        <f t="shared" ca="1" si="53"/>
        <v>2.8034619571993436E-6</v>
      </c>
      <c r="O198" s="84">
        <f t="shared" ca="1" si="54"/>
        <v>24635328.973951194</v>
      </c>
      <c r="P198" s="68">
        <f t="shared" ca="1" si="55"/>
        <v>869385059.41906226</v>
      </c>
      <c r="Q198" s="68">
        <f t="shared" ca="1" si="56"/>
        <v>4960645.3532876726</v>
      </c>
      <c r="R198" s="28">
        <f t="shared" ca="1" si="57"/>
        <v>1.6743541910836379E-3</v>
      </c>
    </row>
    <row r="199" spans="1:18" x14ac:dyDescent="0.2">
      <c r="A199" s="76">
        <v>34315</v>
      </c>
      <c r="B199" s="76">
        <v>9.1879499996139202E-2</v>
      </c>
      <c r="C199" s="76">
        <v>1</v>
      </c>
      <c r="D199" s="77">
        <f t="shared" si="43"/>
        <v>3.4315000000000002</v>
      </c>
      <c r="E199" s="77">
        <f t="shared" si="44"/>
        <v>9.1879499996139202E-2</v>
      </c>
      <c r="F199" s="68">
        <f t="shared" si="45"/>
        <v>3.4315000000000002</v>
      </c>
      <c r="G199" s="68">
        <f t="shared" si="46"/>
        <v>9.1879499996139202E-2</v>
      </c>
      <c r="H199" s="68">
        <f t="shared" si="47"/>
        <v>11.775192250000002</v>
      </c>
      <c r="I199" s="68">
        <f t="shared" si="48"/>
        <v>40.406572205875008</v>
      </c>
      <c r="J199" s="68">
        <f t="shared" si="49"/>
        <v>138.65515252446011</v>
      </c>
      <c r="K199" s="68">
        <f t="shared" si="50"/>
        <v>0.31528450423675169</v>
      </c>
      <c r="L199" s="68">
        <f t="shared" si="51"/>
        <v>1.0818987762884136</v>
      </c>
      <c r="M199" s="68">
        <f t="shared" ca="1" si="52"/>
        <v>9.0183868455058297E-2</v>
      </c>
      <c r="N199" s="68">
        <f t="shared" ca="1" si="53"/>
        <v>2.8751663231084058E-6</v>
      </c>
      <c r="O199" s="84">
        <f t="shared" ca="1" si="54"/>
        <v>24054469.585210517</v>
      </c>
      <c r="P199" s="68">
        <f t="shared" ca="1" si="55"/>
        <v>803405493.26652718</v>
      </c>
      <c r="Q199" s="68">
        <f t="shared" ca="1" si="56"/>
        <v>3598719.5059532872</v>
      </c>
      <c r="R199" s="28">
        <f t="shared" ca="1" si="57"/>
        <v>1.6956315410809053E-3</v>
      </c>
    </row>
    <row r="200" spans="1:18" x14ac:dyDescent="0.2">
      <c r="A200" s="76">
        <v>34363</v>
      </c>
      <c r="B200" s="76">
        <v>9.298589999525575E-2</v>
      </c>
      <c r="C200" s="76">
        <v>1</v>
      </c>
      <c r="D200" s="77">
        <f t="shared" si="43"/>
        <v>3.4363000000000001</v>
      </c>
      <c r="E200" s="77">
        <f t="shared" si="44"/>
        <v>9.298589999525575E-2</v>
      </c>
      <c r="F200" s="68">
        <f t="shared" si="45"/>
        <v>3.4363000000000001</v>
      </c>
      <c r="G200" s="68">
        <f t="shared" si="46"/>
        <v>9.298589999525575E-2</v>
      </c>
      <c r="H200" s="68">
        <f t="shared" si="47"/>
        <v>11.808157690000002</v>
      </c>
      <c r="I200" s="68">
        <f t="shared" si="48"/>
        <v>40.576372270147004</v>
      </c>
      <c r="J200" s="68">
        <f t="shared" si="49"/>
        <v>139.43258803190616</v>
      </c>
      <c r="K200" s="68">
        <f t="shared" si="50"/>
        <v>0.31952744815369732</v>
      </c>
      <c r="L200" s="68">
        <f t="shared" si="51"/>
        <v>1.0979921700905502</v>
      </c>
      <c r="M200" s="68">
        <f t="shared" ca="1" si="52"/>
        <v>9.051348960064505E-2</v>
      </c>
      <c r="N200" s="68">
        <f t="shared" ca="1" si="53"/>
        <v>6.1128131593790355E-6</v>
      </c>
      <c r="O200" s="84">
        <f t="shared" ca="1" si="54"/>
        <v>22741648.186395127</v>
      </c>
      <c r="P200" s="68">
        <f t="shared" ca="1" si="55"/>
        <v>662065996.71031284</v>
      </c>
      <c r="Q200" s="68">
        <f t="shared" ca="1" si="56"/>
        <v>1300999.5514188632</v>
      </c>
      <c r="R200" s="28">
        <f t="shared" ca="1" si="57"/>
        <v>2.4724103946106996E-3</v>
      </c>
    </row>
    <row r="201" spans="1:18" x14ac:dyDescent="0.2">
      <c r="A201" s="76">
        <v>34398</v>
      </c>
      <c r="B201" s="76">
        <v>9.3661400002019946E-2</v>
      </c>
      <c r="C201" s="76">
        <v>1</v>
      </c>
      <c r="D201" s="77">
        <f t="shared" si="43"/>
        <v>3.4398</v>
      </c>
      <c r="E201" s="77">
        <f t="shared" si="44"/>
        <v>9.3661400002019946E-2</v>
      </c>
      <c r="F201" s="68">
        <f t="shared" si="45"/>
        <v>3.4398</v>
      </c>
      <c r="G201" s="68">
        <f t="shared" si="46"/>
        <v>9.3661400002019946E-2</v>
      </c>
      <c r="H201" s="68">
        <f t="shared" si="47"/>
        <v>11.83222404</v>
      </c>
      <c r="I201" s="68">
        <f t="shared" si="48"/>
        <v>40.700484252792002</v>
      </c>
      <c r="J201" s="68">
        <f t="shared" si="49"/>
        <v>140.00152573275392</v>
      </c>
      <c r="K201" s="68">
        <f t="shared" si="50"/>
        <v>0.32217648372694818</v>
      </c>
      <c r="L201" s="68">
        <f t="shared" si="51"/>
        <v>1.1082226687239563</v>
      </c>
      <c r="M201" s="68">
        <f t="shared" ca="1" si="52"/>
        <v>9.075421245660352E-2</v>
      </c>
      <c r="N201" s="68">
        <f t="shared" ca="1" si="53"/>
        <v>8.4517394242243839E-6</v>
      </c>
      <c r="O201" s="84">
        <f t="shared" ca="1" si="54"/>
        <v>21798018.32583959</v>
      </c>
      <c r="P201" s="68">
        <f t="shared" ca="1" si="55"/>
        <v>567371964.77315366</v>
      </c>
      <c r="Q201" s="68">
        <f t="shared" ca="1" si="56"/>
        <v>345316.99271395372</v>
      </c>
      <c r="R201" s="28">
        <f t="shared" ca="1" si="57"/>
        <v>2.9071875454164259E-3</v>
      </c>
    </row>
    <row r="202" spans="1:18" x14ac:dyDescent="0.2">
      <c r="A202" s="76">
        <v>34398.5</v>
      </c>
      <c r="B202" s="76">
        <v>9.4051050000416581E-2</v>
      </c>
      <c r="C202" s="76">
        <v>1</v>
      </c>
      <c r="D202" s="77">
        <f t="shared" si="43"/>
        <v>3.4398499999999999</v>
      </c>
      <c r="E202" s="77">
        <f t="shared" si="44"/>
        <v>9.4051050000416581E-2</v>
      </c>
      <c r="F202" s="68">
        <f t="shared" si="45"/>
        <v>3.4398499999999999</v>
      </c>
      <c r="G202" s="68">
        <f t="shared" si="46"/>
        <v>9.4051050000416581E-2</v>
      </c>
      <c r="H202" s="68">
        <f t="shared" si="47"/>
        <v>11.832568022499999</v>
      </c>
      <c r="I202" s="68">
        <f t="shared" si="48"/>
        <v>40.702259112196622</v>
      </c>
      <c r="J202" s="68">
        <f t="shared" si="49"/>
        <v>140.00966600708955</v>
      </c>
      <c r="K202" s="68">
        <f t="shared" si="50"/>
        <v>0.32352150434393295</v>
      </c>
      <c r="L202" s="68">
        <f t="shared" si="51"/>
        <v>1.1128654467174777</v>
      </c>
      <c r="M202" s="68">
        <f t="shared" ca="1" si="52"/>
        <v>9.075765364037898E-2</v>
      </c>
      <c r="N202" s="68">
        <f t="shared" ca="1" si="53"/>
        <v>1.0846459584308919E-5</v>
      </c>
      <c r="O202" s="84">
        <f t="shared" ca="1" si="54"/>
        <v>21784624.19959113</v>
      </c>
      <c r="P202" s="68">
        <f t="shared" ca="1" si="55"/>
        <v>566070600.13328063</v>
      </c>
      <c r="Q202" s="68">
        <f t="shared" ca="1" si="56"/>
        <v>336085.03632491949</v>
      </c>
      <c r="R202" s="28">
        <f t="shared" ca="1" si="57"/>
        <v>3.2933963600376009E-3</v>
      </c>
    </row>
    <row r="203" spans="1:18" x14ac:dyDescent="0.2">
      <c r="A203" s="76">
        <v>34398.5</v>
      </c>
      <c r="B203" s="76">
        <v>9.5731049994355999E-2</v>
      </c>
      <c r="C203" s="76">
        <v>1</v>
      </c>
      <c r="D203" s="77">
        <f t="shared" si="43"/>
        <v>3.4398499999999999</v>
      </c>
      <c r="E203" s="77">
        <f t="shared" si="44"/>
        <v>9.5731049994355999E-2</v>
      </c>
      <c r="F203" s="68">
        <f t="shared" si="45"/>
        <v>3.4398499999999999</v>
      </c>
      <c r="G203" s="68">
        <f t="shared" si="46"/>
        <v>9.5731049994355999E-2</v>
      </c>
      <c r="H203" s="68">
        <f t="shared" si="47"/>
        <v>11.832568022499999</v>
      </c>
      <c r="I203" s="68">
        <f t="shared" si="48"/>
        <v>40.702259112196622</v>
      </c>
      <c r="J203" s="68">
        <f t="shared" si="49"/>
        <v>140.00966600708955</v>
      </c>
      <c r="K203" s="68">
        <f t="shared" si="50"/>
        <v>0.32930045232308547</v>
      </c>
      <c r="L203" s="68">
        <f t="shared" si="51"/>
        <v>1.1327441609235656</v>
      </c>
      <c r="M203" s="68">
        <f t="shared" ca="1" si="52"/>
        <v>9.075765364037898E-2</v>
      </c>
      <c r="N203" s="68">
        <f t="shared" ca="1" si="53"/>
        <v>2.473467129375191E-5</v>
      </c>
      <c r="O203" s="84">
        <f t="shared" ca="1" si="54"/>
        <v>21784624.19959113</v>
      </c>
      <c r="P203" s="68">
        <f t="shared" ca="1" si="55"/>
        <v>566070600.13328063</v>
      </c>
      <c r="Q203" s="68">
        <f t="shared" ca="1" si="56"/>
        <v>336085.03632491949</v>
      </c>
      <c r="R203" s="28">
        <f t="shared" ca="1" si="57"/>
        <v>4.9733963539770193E-3</v>
      </c>
    </row>
    <row r="204" spans="1:18" x14ac:dyDescent="0.2">
      <c r="A204" s="76">
        <v>34398.5</v>
      </c>
      <c r="B204" s="76">
        <v>9.6741049994307104E-2</v>
      </c>
      <c r="C204" s="76">
        <v>1</v>
      </c>
      <c r="D204" s="77">
        <f t="shared" si="43"/>
        <v>3.4398499999999999</v>
      </c>
      <c r="E204" s="77">
        <f t="shared" si="44"/>
        <v>9.6741049994307104E-2</v>
      </c>
      <c r="F204" s="68">
        <f t="shared" si="45"/>
        <v>3.4398499999999999</v>
      </c>
      <c r="G204" s="68">
        <f t="shared" si="46"/>
        <v>9.6741049994307104E-2</v>
      </c>
      <c r="H204" s="68">
        <f t="shared" si="47"/>
        <v>11.832568022499999</v>
      </c>
      <c r="I204" s="68">
        <f t="shared" si="48"/>
        <v>40.702259112196622</v>
      </c>
      <c r="J204" s="68">
        <f t="shared" si="49"/>
        <v>140.00966600708955</v>
      </c>
      <c r="K204" s="68">
        <f t="shared" si="50"/>
        <v>0.33277470082291727</v>
      </c>
      <c r="L204" s="68">
        <f t="shared" si="51"/>
        <v>1.144695054625712</v>
      </c>
      <c r="M204" s="68">
        <f t="shared" ca="1" si="52"/>
        <v>9.075765364037898E-2</v>
      </c>
      <c r="N204" s="68">
        <f t="shared" ca="1" si="53"/>
        <v>3.5801031928200377E-5</v>
      </c>
      <c r="O204" s="84">
        <f t="shared" ca="1" si="54"/>
        <v>21784624.19959113</v>
      </c>
      <c r="P204" s="68">
        <f t="shared" ca="1" si="55"/>
        <v>566070600.13328063</v>
      </c>
      <c r="Q204" s="68">
        <f t="shared" ca="1" si="56"/>
        <v>336085.03632491949</v>
      </c>
      <c r="R204" s="28">
        <f t="shared" ca="1" si="57"/>
        <v>5.9833963539281249E-3</v>
      </c>
    </row>
    <row r="205" spans="1:18" x14ac:dyDescent="0.2">
      <c r="A205" s="76">
        <v>34513</v>
      </c>
      <c r="B205" s="76">
        <v>9.3780899995181244E-2</v>
      </c>
      <c r="C205" s="76">
        <v>1</v>
      </c>
      <c r="D205" s="77">
        <f t="shared" si="43"/>
        <v>3.4512999999999998</v>
      </c>
      <c r="E205" s="77">
        <f t="shared" si="44"/>
        <v>9.3780899995181244E-2</v>
      </c>
      <c r="F205" s="68">
        <f t="shared" si="45"/>
        <v>3.4512999999999998</v>
      </c>
      <c r="G205" s="68">
        <f t="shared" si="46"/>
        <v>9.3780899995181244E-2</v>
      </c>
      <c r="H205" s="68">
        <f t="shared" si="47"/>
        <v>11.911471689999999</v>
      </c>
      <c r="I205" s="68">
        <f t="shared" si="48"/>
        <v>41.110062243696994</v>
      </c>
      <c r="J205" s="68">
        <f t="shared" si="49"/>
        <v>141.88315782167143</v>
      </c>
      <c r="K205" s="68">
        <f t="shared" si="50"/>
        <v>0.32366602015336898</v>
      </c>
      <c r="L205" s="68">
        <f t="shared" si="51"/>
        <v>1.1170685353553222</v>
      </c>
      <c r="M205" s="68">
        <f t="shared" ca="1" si="52"/>
        <v>9.1547380426852981E-2</v>
      </c>
      <c r="N205" s="68">
        <f t="shared" ca="1" si="53"/>
        <v>4.9886096621052689E-6</v>
      </c>
      <c r="O205" s="84">
        <f t="shared" ca="1" si="54"/>
        <v>18785414.732108034</v>
      </c>
      <c r="P205" s="68">
        <f t="shared" ca="1" si="55"/>
        <v>306580743.40503335</v>
      </c>
      <c r="Q205" s="68">
        <f t="shared" ca="1" si="56"/>
        <v>1532007.1211236122</v>
      </c>
      <c r="R205" s="28">
        <f t="shared" ca="1" si="57"/>
        <v>2.2335195683282627E-3</v>
      </c>
    </row>
    <row r="206" spans="1:18" x14ac:dyDescent="0.2">
      <c r="A206" s="76">
        <v>34595.5</v>
      </c>
      <c r="B206" s="76">
        <v>9.8913150002772454E-2</v>
      </c>
      <c r="C206" s="76">
        <v>1</v>
      </c>
      <c r="D206" s="77">
        <f t="shared" si="43"/>
        <v>3.4595500000000001</v>
      </c>
      <c r="E206" s="77">
        <f t="shared" si="44"/>
        <v>9.8913150002772454E-2</v>
      </c>
      <c r="F206" s="68">
        <f t="shared" si="45"/>
        <v>3.4595500000000001</v>
      </c>
      <c r="G206" s="68">
        <f t="shared" si="46"/>
        <v>9.8913150002772454E-2</v>
      </c>
      <c r="H206" s="68">
        <f t="shared" si="47"/>
        <v>11.968486202500001</v>
      </c>
      <c r="I206" s="68">
        <f t="shared" si="48"/>
        <v>41.405576441858884</v>
      </c>
      <c r="J206" s="68">
        <f t="shared" si="49"/>
        <v>143.24466197943292</v>
      </c>
      <c r="K206" s="68">
        <f t="shared" si="50"/>
        <v>0.34219498809209148</v>
      </c>
      <c r="L206" s="68">
        <f t="shared" si="51"/>
        <v>1.183840671053995</v>
      </c>
      <c r="M206" s="68">
        <f t="shared" ca="1" si="52"/>
        <v>9.2118490529886715E-2</v>
      </c>
      <c r="N206" s="68">
        <f t="shared" ca="1" si="53"/>
        <v>4.6167397352475908E-5</v>
      </c>
      <c r="O206" s="84">
        <f t="shared" ca="1" si="54"/>
        <v>16715034.74140951</v>
      </c>
      <c r="P206" s="68">
        <f t="shared" ca="1" si="55"/>
        <v>167791728.48064125</v>
      </c>
      <c r="Q206" s="68">
        <f t="shared" ca="1" si="56"/>
        <v>6529256.1339998627</v>
      </c>
      <c r="R206" s="28">
        <f t="shared" ca="1" si="57"/>
        <v>6.794659472885739E-3</v>
      </c>
    </row>
    <row r="207" spans="1:18" x14ac:dyDescent="0.2">
      <c r="A207" s="76">
        <v>34595.5</v>
      </c>
      <c r="B207" s="76">
        <v>9.9513150002167094E-2</v>
      </c>
      <c r="C207" s="76">
        <v>1</v>
      </c>
      <c r="D207" s="77">
        <f t="shared" si="43"/>
        <v>3.4595500000000001</v>
      </c>
      <c r="E207" s="77">
        <f t="shared" si="44"/>
        <v>9.9513150002167094E-2</v>
      </c>
      <c r="F207" s="68">
        <f t="shared" si="45"/>
        <v>3.4595500000000001</v>
      </c>
      <c r="G207" s="68">
        <f t="shared" si="46"/>
        <v>9.9513150002167094E-2</v>
      </c>
      <c r="H207" s="68">
        <f t="shared" si="47"/>
        <v>11.968486202500001</v>
      </c>
      <c r="I207" s="68">
        <f t="shared" si="48"/>
        <v>41.405576441858884</v>
      </c>
      <c r="J207" s="68">
        <f t="shared" si="49"/>
        <v>143.24466197943292</v>
      </c>
      <c r="K207" s="68">
        <f t="shared" si="50"/>
        <v>0.34427071808999721</v>
      </c>
      <c r="L207" s="68">
        <f t="shared" si="51"/>
        <v>1.1910217627682498</v>
      </c>
      <c r="M207" s="68">
        <f t="shared" ca="1" si="52"/>
        <v>9.2118490529886715E-2</v>
      </c>
      <c r="N207" s="68">
        <f t="shared" ca="1" si="53"/>
        <v>5.4680988710985938E-5</v>
      </c>
      <c r="O207" s="84">
        <f t="shared" ca="1" si="54"/>
        <v>16715034.74140951</v>
      </c>
      <c r="P207" s="68">
        <f t="shared" ca="1" si="55"/>
        <v>167791728.48064125</v>
      </c>
      <c r="Q207" s="68">
        <f t="shared" ca="1" si="56"/>
        <v>6529256.1339998627</v>
      </c>
      <c r="R207" s="28">
        <f t="shared" ca="1" si="57"/>
        <v>7.3946594722803793E-3</v>
      </c>
    </row>
    <row r="208" spans="1:18" x14ac:dyDescent="0.2">
      <c r="A208" s="76">
        <v>34607.5</v>
      </c>
      <c r="B208" s="76">
        <v>0.10037474999990081</v>
      </c>
      <c r="C208" s="76">
        <v>1</v>
      </c>
      <c r="D208" s="77">
        <f t="shared" si="43"/>
        <v>3.46075</v>
      </c>
      <c r="E208" s="77">
        <f t="shared" si="44"/>
        <v>0.10037474999990081</v>
      </c>
      <c r="F208" s="68">
        <f t="shared" si="45"/>
        <v>3.46075</v>
      </c>
      <c r="G208" s="68">
        <f t="shared" si="46"/>
        <v>0.10037474999990081</v>
      </c>
      <c r="H208" s="68">
        <f t="shared" si="47"/>
        <v>11.9767905625</v>
      </c>
      <c r="I208" s="68">
        <f t="shared" si="48"/>
        <v>41.448677939171873</v>
      </c>
      <c r="J208" s="68">
        <f t="shared" si="49"/>
        <v>143.44351217798905</v>
      </c>
      <c r="K208" s="68">
        <f t="shared" si="50"/>
        <v>0.34737191606215673</v>
      </c>
      <c r="L208" s="68">
        <f t="shared" si="51"/>
        <v>1.2021673585121089</v>
      </c>
      <c r="M208" s="68">
        <f t="shared" ca="1" si="52"/>
        <v>9.2201707126093851E-2</v>
      </c>
      <c r="N208" s="68">
        <f t="shared" ca="1" si="53"/>
        <v>6.6798629817086782E-5</v>
      </c>
      <c r="O208" s="84">
        <f t="shared" ca="1" si="54"/>
        <v>16420707.729056535</v>
      </c>
      <c r="P208" s="68">
        <f t="shared" ca="1" si="55"/>
        <v>151012710.32487667</v>
      </c>
      <c r="Q208" s="68">
        <f t="shared" ca="1" si="56"/>
        <v>7548387.3613949632</v>
      </c>
      <c r="R208" s="28">
        <f t="shared" ca="1" si="57"/>
        <v>8.1730428738069627E-3</v>
      </c>
    </row>
    <row r="209" spans="1:18" x14ac:dyDescent="0.2">
      <c r="A209" s="76">
        <v>35002.5</v>
      </c>
      <c r="B209" s="76">
        <v>9.8348250001436099E-2</v>
      </c>
      <c r="C209" s="76">
        <v>1</v>
      </c>
      <c r="D209" s="77">
        <f t="shared" si="43"/>
        <v>3.5002499999999999</v>
      </c>
      <c r="E209" s="77">
        <f t="shared" si="44"/>
        <v>9.8348250001436099E-2</v>
      </c>
      <c r="F209" s="68">
        <f t="shared" si="45"/>
        <v>3.5002499999999999</v>
      </c>
      <c r="G209" s="68">
        <f t="shared" si="46"/>
        <v>9.8348250001436099E-2</v>
      </c>
      <c r="H209" s="68">
        <f t="shared" si="47"/>
        <v>12.251750062499999</v>
      </c>
      <c r="I209" s="68">
        <f t="shared" si="48"/>
        <v>42.884188156265623</v>
      </c>
      <c r="J209" s="68">
        <f t="shared" si="49"/>
        <v>150.10537959396873</v>
      </c>
      <c r="K209" s="68">
        <f t="shared" si="50"/>
        <v>0.34424346206752671</v>
      </c>
      <c r="L209" s="68">
        <f t="shared" si="51"/>
        <v>1.2049381781018602</v>
      </c>
      <c r="M209" s="68">
        <f t="shared" ca="1" si="52"/>
        <v>9.4961623294369787E-2</v>
      </c>
      <c r="N209" s="68">
        <f t="shared" ca="1" si="53"/>
        <v>1.1469240453014812E-5</v>
      </c>
      <c r="O209" s="84">
        <f t="shared" ca="1" si="54"/>
        <v>7869838.8879180383</v>
      </c>
      <c r="P209" s="68">
        <f t="shared" ca="1" si="55"/>
        <v>97605678.761964083</v>
      </c>
      <c r="Q209" s="68">
        <f t="shared" ca="1" si="56"/>
        <v>83769243.719899327</v>
      </c>
      <c r="R209" s="28">
        <f t="shared" ca="1" si="57"/>
        <v>3.386626707066312E-3</v>
      </c>
    </row>
    <row r="210" spans="1:18" x14ac:dyDescent="0.2">
      <c r="A210" s="76">
        <v>35002.5</v>
      </c>
      <c r="B210" s="76">
        <v>9.8848250003356952E-2</v>
      </c>
      <c r="C210" s="76">
        <v>1</v>
      </c>
      <c r="D210" s="77">
        <f t="shared" si="43"/>
        <v>3.5002499999999999</v>
      </c>
      <c r="E210" s="77">
        <f t="shared" si="44"/>
        <v>9.8848250003356952E-2</v>
      </c>
      <c r="F210" s="68">
        <f t="shared" si="45"/>
        <v>3.5002499999999999</v>
      </c>
      <c r="G210" s="68">
        <f t="shared" si="46"/>
        <v>9.8848250003356952E-2</v>
      </c>
      <c r="H210" s="68">
        <f t="shared" si="47"/>
        <v>12.251750062499999</v>
      </c>
      <c r="I210" s="68">
        <f t="shared" si="48"/>
        <v>42.884188156265623</v>
      </c>
      <c r="J210" s="68">
        <f t="shared" si="49"/>
        <v>150.10537959396873</v>
      </c>
      <c r="K210" s="68">
        <f t="shared" si="50"/>
        <v>0.34599358707425015</v>
      </c>
      <c r="L210" s="68">
        <f t="shared" si="51"/>
        <v>1.2110640531566441</v>
      </c>
      <c r="M210" s="68">
        <f t="shared" ca="1" si="52"/>
        <v>9.4961623294369787E-2</v>
      </c>
      <c r="N210" s="68">
        <f t="shared" ca="1" si="53"/>
        <v>1.5105867175012399E-5</v>
      </c>
      <c r="O210" s="84">
        <f t="shared" ca="1" si="54"/>
        <v>7869838.8879180383</v>
      </c>
      <c r="P210" s="68">
        <f t="shared" ca="1" si="55"/>
        <v>97605678.761964083</v>
      </c>
      <c r="Q210" s="68">
        <f t="shared" ca="1" si="56"/>
        <v>83769243.719899327</v>
      </c>
      <c r="R210" s="28">
        <f t="shared" ca="1" si="57"/>
        <v>3.8866267089871648E-3</v>
      </c>
    </row>
    <row r="211" spans="1:18" x14ac:dyDescent="0.2">
      <c r="A211" s="76">
        <v>35002.5</v>
      </c>
      <c r="B211" s="76">
        <v>0.10024825000436977</v>
      </c>
      <c r="C211" s="76">
        <v>1</v>
      </c>
      <c r="D211" s="77">
        <f t="shared" si="43"/>
        <v>3.5002499999999999</v>
      </c>
      <c r="E211" s="77">
        <f t="shared" si="44"/>
        <v>0.10024825000436977</v>
      </c>
      <c r="F211" s="68">
        <f t="shared" si="45"/>
        <v>3.5002499999999999</v>
      </c>
      <c r="G211" s="68">
        <f t="shared" si="46"/>
        <v>0.10024825000436977</v>
      </c>
      <c r="H211" s="68">
        <f t="shared" si="47"/>
        <v>12.251750062499999</v>
      </c>
      <c r="I211" s="68">
        <f t="shared" si="48"/>
        <v>42.884188156265623</v>
      </c>
      <c r="J211" s="68">
        <f t="shared" si="49"/>
        <v>150.10537959396873</v>
      </c>
      <c r="K211" s="68">
        <f t="shared" si="50"/>
        <v>0.35089393707779526</v>
      </c>
      <c r="L211" s="68">
        <f t="shared" si="51"/>
        <v>1.2282165032565528</v>
      </c>
      <c r="M211" s="68">
        <f t="shared" ca="1" si="52"/>
        <v>9.4961623294369787E-2</v>
      </c>
      <c r="N211" s="68">
        <f t="shared" ca="1" si="53"/>
        <v>2.7948421970885192E-5</v>
      </c>
      <c r="O211" s="84">
        <f t="shared" ca="1" si="54"/>
        <v>7869838.8879180383</v>
      </c>
      <c r="P211" s="68">
        <f t="shared" ca="1" si="55"/>
        <v>97605678.761964083</v>
      </c>
      <c r="Q211" s="68">
        <f t="shared" ca="1" si="56"/>
        <v>83769243.719899327</v>
      </c>
      <c r="R211" s="28">
        <f t="shared" ca="1" si="57"/>
        <v>5.2866267099999781E-3</v>
      </c>
    </row>
    <row r="212" spans="1:18" x14ac:dyDescent="0.2">
      <c r="A212" s="76">
        <v>35003</v>
      </c>
      <c r="B212" s="76">
        <v>9.7637899998517241E-2</v>
      </c>
      <c r="C212" s="76">
        <v>1</v>
      </c>
      <c r="D212" s="77">
        <f t="shared" si="43"/>
        <v>3.5003000000000002</v>
      </c>
      <c r="E212" s="77">
        <f t="shared" si="44"/>
        <v>9.7637899998517241E-2</v>
      </c>
      <c r="F212" s="68">
        <f t="shared" si="45"/>
        <v>3.5003000000000002</v>
      </c>
      <c r="G212" s="68">
        <f t="shared" si="46"/>
        <v>9.7637899998517241E-2</v>
      </c>
      <c r="H212" s="68">
        <f t="shared" si="47"/>
        <v>12.252100090000001</v>
      </c>
      <c r="I212" s="68">
        <f t="shared" si="48"/>
        <v>42.886025945027008</v>
      </c>
      <c r="J212" s="68">
        <f t="shared" si="49"/>
        <v>150.11395661537804</v>
      </c>
      <c r="K212" s="68">
        <f t="shared" si="50"/>
        <v>0.34176194136480992</v>
      </c>
      <c r="L212" s="68">
        <f t="shared" si="51"/>
        <v>1.1962693233592443</v>
      </c>
      <c r="M212" s="68">
        <f t="shared" ca="1" si="52"/>
        <v>9.4965142325253271E-2</v>
      </c>
      <c r="N212" s="68">
        <f t="shared" ca="1" si="53"/>
        <v>7.1436335799914313E-6</v>
      </c>
      <c r="O212" s="84">
        <f t="shared" ca="1" si="54"/>
        <v>7860593.7456911914</v>
      </c>
      <c r="P212" s="68">
        <f t="shared" ca="1" si="55"/>
        <v>98167945.372956023</v>
      </c>
      <c r="Q212" s="68">
        <f t="shared" ca="1" si="56"/>
        <v>83919498.587209985</v>
      </c>
      <c r="R212" s="28">
        <f t="shared" ca="1" si="57"/>
        <v>2.6727576732639702E-3</v>
      </c>
    </row>
    <row r="213" spans="1:18" x14ac:dyDescent="0.2">
      <c r="A213" s="76">
        <v>35114</v>
      </c>
      <c r="B213" s="76">
        <v>9.5340200001373887E-2</v>
      </c>
      <c r="C213" s="76">
        <v>1</v>
      </c>
      <c r="D213" s="77">
        <f t="shared" si="43"/>
        <v>3.5114000000000001</v>
      </c>
      <c r="E213" s="77">
        <f t="shared" si="44"/>
        <v>9.5340200001373887E-2</v>
      </c>
      <c r="F213" s="68">
        <f t="shared" si="45"/>
        <v>3.5114000000000001</v>
      </c>
      <c r="G213" s="68">
        <f t="shared" si="46"/>
        <v>9.5340200001373887E-2</v>
      </c>
      <c r="H213" s="68">
        <f t="shared" si="47"/>
        <v>12.329929960000001</v>
      </c>
      <c r="I213" s="68">
        <f t="shared" si="48"/>
        <v>43.295316061544007</v>
      </c>
      <c r="J213" s="68">
        <f t="shared" si="49"/>
        <v>152.02717281850562</v>
      </c>
      <c r="K213" s="68">
        <f t="shared" si="50"/>
        <v>0.3347775782848243</v>
      </c>
      <c r="L213" s="68">
        <f t="shared" si="51"/>
        <v>1.175537988389332</v>
      </c>
      <c r="M213" s="68">
        <f t="shared" ca="1" si="52"/>
        <v>9.5747961018822006E-2</v>
      </c>
      <c r="N213" s="68">
        <f t="shared" ca="1" si="53"/>
        <v>1.662690473503251E-7</v>
      </c>
      <c r="O213" s="84">
        <f t="shared" ca="1" si="54"/>
        <v>5921364.0025113169</v>
      </c>
      <c r="P213" s="68">
        <f t="shared" ca="1" si="55"/>
        <v>263682646.06363186</v>
      </c>
      <c r="Q213" s="68">
        <f t="shared" ca="1" si="56"/>
        <v>120741949.79270138</v>
      </c>
      <c r="R213" s="28">
        <f t="shared" ca="1" si="57"/>
        <v>-4.0776101744811888E-4</v>
      </c>
    </row>
    <row r="214" spans="1:18" x14ac:dyDescent="0.2">
      <c r="A214" s="76">
        <v>35117.5</v>
      </c>
      <c r="B214" s="76">
        <v>0.10721775000274647</v>
      </c>
      <c r="C214" s="76">
        <v>1</v>
      </c>
      <c r="D214" s="77">
        <f t="shared" si="43"/>
        <v>3.5117500000000001</v>
      </c>
      <c r="E214" s="77">
        <f t="shared" si="44"/>
        <v>0.10721775000274647</v>
      </c>
      <c r="F214" s="68">
        <f t="shared" si="45"/>
        <v>3.5117500000000001</v>
      </c>
      <c r="G214" s="68">
        <f t="shared" si="46"/>
        <v>0.10721775000274647</v>
      </c>
      <c r="H214" s="68">
        <f t="shared" si="47"/>
        <v>12.332388062500002</v>
      </c>
      <c r="I214" s="68">
        <f t="shared" si="48"/>
        <v>43.308263778484381</v>
      </c>
      <c r="J214" s="68">
        <f t="shared" si="49"/>
        <v>152.08779532409253</v>
      </c>
      <c r="K214" s="68">
        <f t="shared" si="50"/>
        <v>0.37652193357214492</v>
      </c>
      <c r="L214" s="68">
        <f t="shared" si="51"/>
        <v>1.32225090022198</v>
      </c>
      <c r="M214" s="68">
        <f t="shared" ca="1" si="52"/>
        <v>9.5772696099460222E-2</v>
      </c>
      <c r="N214" s="68">
        <f t="shared" ca="1" si="53"/>
        <v>1.3098925884912779E-4</v>
      </c>
      <c r="O214" s="84">
        <f t="shared" ca="1" si="54"/>
        <v>5863990.942172884</v>
      </c>
      <c r="P214" s="68">
        <f t="shared" ca="1" si="55"/>
        <v>270228578.35977513</v>
      </c>
      <c r="Q214" s="68">
        <f t="shared" ca="1" si="56"/>
        <v>122015986.55131201</v>
      </c>
      <c r="R214" s="28">
        <f t="shared" ca="1" si="57"/>
        <v>1.1445053903286248E-2</v>
      </c>
    </row>
    <row r="215" spans="1:18" x14ac:dyDescent="0.2">
      <c r="A215" s="76">
        <v>35126</v>
      </c>
      <c r="B215" s="76">
        <v>9.6391799997945782E-2</v>
      </c>
      <c r="C215" s="76">
        <v>1</v>
      </c>
      <c r="D215" s="77">
        <f t="shared" si="43"/>
        <v>3.5125999999999999</v>
      </c>
      <c r="E215" s="77">
        <f t="shared" si="44"/>
        <v>9.6391799997945782E-2</v>
      </c>
      <c r="F215" s="68">
        <f t="shared" si="45"/>
        <v>3.5125999999999999</v>
      </c>
      <c r="G215" s="68">
        <f t="shared" si="46"/>
        <v>9.6391799997945782E-2</v>
      </c>
      <c r="H215" s="68">
        <f t="shared" si="47"/>
        <v>12.33835876</v>
      </c>
      <c r="I215" s="68">
        <f t="shared" si="48"/>
        <v>43.339718980375999</v>
      </c>
      <c r="J215" s="68">
        <f t="shared" si="49"/>
        <v>152.23509689046872</v>
      </c>
      <c r="K215" s="68">
        <f t="shared" si="50"/>
        <v>0.33858583667278436</v>
      </c>
      <c r="L215" s="68">
        <f t="shared" si="51"/>
        <v>1.1893166098968224</v>
      </c>
      <c r="M215" s="68">
        <f t="shared" ca="1" si="52"/>
        <v>9.5832780145073793E-2</v>
      </c>
      <c r="N215" s="68">
        <f t="shared" ca="1" si="53"/>
        <v>3.1250319590502042E-7</v>
      </c>
      <c r="O215" s="84">
        <f t="shared" ca="1" si="54"/>
        <v>5725646.6708674924</v>
      </c>
      <c r="P215" s="68">
        <f t="shared" ca="1" si="55"/>
        <v>286466161.64976996</v>
      </c>
      <c r="Q215" s="68">
        <f t="shared" ca="1" si="56"/>
        <v>125139031.7510989</v>
      </c>
      <c r="R215" s="28">
        <f t="shared" ca="1" si="57"/>
        <v>5.5901985287198919E-4</v>
      </c>
    </row>
    <row r="216" spans="1:18" x14ac:dyDescent="0.2">
      <c r="A216" s="76">
        <v>35159</v>
      </c>
      <c r="B216" s="76">
        <v>9.7608699994452763E-2</v>
      </c>
      <c r="C216" s="76">
        <v>1</v>
      </c>
      <c r="D216" s="77">
        <f t="shared" si="43"/>
        <v>3.5158999999999998</v>
      </c>
      <c r="E216" s="77">
        <f t="shared" si="44"/>
        <v>9.7608699994452763E-2</v>
      </c>
      <c r="F216" s="68">
        <f t="shared" si="45"/>
        <v>3.5158999999999998</v>
      </c>
      <c r="G216" s="68">
        <f t="shared" si="46"/>
        <v>9.7608699994452763E-2</v>
      </c>
      <c r="H216" s="68">
        <f t="shared" si="47"/>
        <v>12.361552809999999</v>
      </c>
      <c r="I216" s="68">
        <f t="shared" si="48"/>
        <v>43.461983524678992</v>
      </c>
      <c r="J216" s="68">
        <f t="shared" si="49"/>
        <v>152.80798787441887</v>
      </c>
      <c r="K216" s="68">
        <f t="shared" si="50"/>
        <v>0.34318242831049645</v>
      </c>
      <c r="L216" s="68">
        <f t="shared" si="51"/>
        <v>1.2065950996968744</v>
      </c>
      <c r="M216" s="68">
        <f t="shared" ca="1" si="52"/>
        <v>9.6066223979578813E-2</v>
      </c>
      <c r="N216" s="68">
        <f t="shared" ca="1" si="53"/>
        <v>2.3792322564614226E-6</v>
      </c>
      <c r="O216" s="84">
        <f t="shared" ca="1" si="54"/>
        <v>5201989.1499085547</v>
      </c>
      <c r="P216" s="68">
        <f t="shared" ca="1" si="55"/>
        <v>354088117.82050073</v>
      </c>
      <c r="Q216" s="68">
        <f t="shared" ca="1" si="56"/>
        <v>137653570.27243415</v>
      </c>
      <c r="R216" s="28">
        <f t="shared" ca="1" si="57"/>
        <v>1.5424760148739503E-3</v>
      </c>
    </row>
    <row r="217" spans="1:18" x14ac:dyDescent="0.2">
      <c r="A217" s="76">
        <v>35218.5</v>
      </c>
      <c r="B217" s="76">
        <v>9.7307049996743444E-2</v>
      </c>
      <c r="C217" s="76">
        <v>1</v>
      </c>
      <c r="D217" s="77">
        <f t="shared" si="43"/>
        <v>3.5218500000000001</v>
      </c>
      <c r="E217" s="77">
        <f t="shared" si="44"/>
        <v>9.7307049996743444E-2</v>
      </c>
      <c r="F217" s="68">
        <f t="shared" si="45"/>
        <v>3.5218500000000001</v>
      </c>
      <c r="G217" s="68">
        <f t="shared" si="46"/>
        <v>9.7307049996743444E-2</v>
      </c>
      <c r="H217" s="68">
        <f t="shared" si="47"/>
        <v>12.403427422500002</v>
      </c>
      <c r="I217" s="68">
        <f t="shared" si="48"/>
        <v>43.683010867931635</v>
      </c>
      <c r="J217" s="68">
        <f t="shared" si="49"/>
        <v>153.84501182522504</v>
      </c>
      <c r="K217" s="68">
        <f t="shared" si="50"/>
        <v>0.34270083403103091</v>
      </c>
      <c r="L217" s="68">
        <f t="shared" si="51"/>
        <v>1.2069409323321862</v>
      </c>
      <c r="M217" s="68">
        <f t="shared" ca="1" si="52"/>
        <v>9.6487839056511898E-2</v>
      </c>
      <c r="N217" s="68">
        <f t="shared" ca="1" si="53"/>
        <v>6.7110656459505389E-7</v>
      </c>
      <c r="O217" s="84">
        <f t="shared" ca="1" si="54"/>
        <v>4313184.1643215949</v>
      </c>
      <c r="P217" s="68">
        <f t="shared" ca="1" si="55"/>
        <v>494540629.83020413</v>
      </c>
      <c r="Q217" s="68">
        <f t="shared" ca="1" si="56"/>
        <v>161793114.2149986</v>
      </c>
      <c r="R217" s="28">
        <f t="shared" ca="1" si="57"/>
        <v>8.1921094023154617E-4</v>
      </c>
    </row>
    <row r="218" spans="1:18" x14ac:dyDescent="0.2">
      <c r="A218" s="76">
        <v>35218.5</v>
      </c>
      <c r="B218" s="76">
        <v>9.8107049998361617E-2</v>
      </c>
      <c r="C218" s="76">
        <v>1</v>
      </c>
      <c r="D218" s="77">
        <f t="shared" si="43"/>
        <v>3.5218500000000001</v>
      </c>
      <c r="E218" s="77">
        <f t="shared" si="44"/>
        <v>9.8107049998361617E-2</v>
      </c>
      <c r="F218" s="68">
        <f t="shared" si="45"/>
        <v>3.5218500000000001</v>
      </c>
      <c r="G218" s="68">
        <f t="shared" si="46"/>
        <v>9.8107049998361617E-2</v>
      </c>
      <c r="H218" s="68">
        <f t="shared" si="47"/>
        <v>12.403427422500002</v>
      </c>
      <c r="I218" s="68">
        <f t="shared" si="48"/>
        <v>43.683010867931635</v>
      </c>
      <c r="J218" s="68">
        <f t="shared" si="49"/>
        <v>153.84501182522504</v>
      </c>
      <c r="K218" s="68">
        <f t="shared" si="50"/>
        <v>0.34551831403672989</v>
      </c>
      <c r="L218" s="68">
        <f t="shared" si="51"/>
        <v>1.2168636742902572</v>
      </c>
      <c r="M218" s="68">
        <f t="shared" ca="1" si="52"/>
        <v>9.6487839056511898E-2</v>
      </c>
      <c r="N218" s="68">
        <f t="shared" ca="1" si="53"/>
        <v>2.6218440742058545E-6</v>
      </c>
      <c r="O218" s="84">
        <f t="shared" ca="1" si="54"/>
        <v>4313184.1643215949</v>
      </c>
      <c r="P218" s="68">
        <f t="shared" ca="1" si="55"/>
        <v>494540629.83020413</v>
      </c>
      <c r="Q218" s="68">
        <f t="shared" ca="1" si="56"/>
        <v>161793114.2149986</v>
      </c>
      <c r="R218" s="28">
        <f t="shared" ca="1" si="57"/>
        <v>1.6192109418497191E-3</v>
      </c>
    </row>
    <row r="219" spans="1:18" x14ac:dyDescent="0.2">
      <c r="A219" s="76">
        <v>35218.5</v>
      </c>
      <c r="B219" s="76">
        <v>9.860705000028247E-2</v>
      </c>
      <c r="C219" s="76">
        <v>1</v>
      </c>
      <c r="D219" s="77">
        <f t="shared" si="43"/>
        <v>3.5218500000000001</v>
      </c>
      <c r="E219" s="77">
        <f t="shared" si="44"/>
        <v>9.860705000028247E-2</v>
      </c>
      <c r="F219" s="68">
        <f t="shared" si="45"/>
        <v>3.5218500000000001</v>
      </c>
      <c r="G219" s="68">
        <f t="shared" si="46"/>
        <v>9.860705000028247E-2</v>
      </c>
      <c r="H219" s="68">
        <f t="shared" si="47"/>
        <v>12.403427422500002</v>
      </c>
      <c r="I219" s="68">
        <f t="shared" si="48"/>
        <v>43.683010867931635</v>
      </c>
      <c r="J219" s="68">
        <f t="shared" si="49"/>
        <v>153.84501182522504</v>
      </c>
      <c r="K219" s="68">
        <f t="shared" si="50"/>
        <v>0.34727923904349484</v>
      </c>
      <c r="L219" s="68">
        <f t="shared" si="51"/>
        <v>1.2230653880253324</v>
      </c>
      <c r="M219" s="68">
        <f t="shared" ca="1" si="52"/>
        <v>9.6487839056511898E-2</v>
      </c>
      <c r="N219" s="68">
        <f t="shared" ca="1" si="53"/>
        <v>4.4910550241969584E-6</v>
      </c>
      <c r="O219" s="84">
        <f t="shared" ca="1" si="54"/>
        <v>4313184.1643215949</v>
      </c>
      <c r="P219" s="68">
        <f t="shared" ca="1" si="55"/>
        <v>494540629.83020413</v>
      </c>
      <c r="Q219" s="68">
        <f t="shared" ca="1" si="56"/>
        <v>161793114.2149986</v>
      </c>
      <c r="R219" s="28">
        <f t="shared" ca="1" si="57"/>
        <v>2.119210943770572E-3</v>
      </c>
    </row>
    <row r="220" spans="1:18" x14ac:dyDescent="0.2">
      <c r="A220" s="76">
        <v>35577.5</v>
      </c>
      <c r="B220" s="76">
        <v>9.3895749996590894E-2</v>
      </c>
      <c r="C220" s="76">
        <v>1</v>
      </c>
      <c r="D220" s="77">
        <f t="shared" si="43"/>
        <v>3.55775</v>
      </c>
      <c r="E220" s="77">
        <f t="shared" si="44"/>
        <v>9.3895749996590894E-2</v>
      </c>
      <c r="F220" s="68">
        <f t="shared" si="45"/>
        <v>3.55775</v>
      </c>
      <c r="G220" s="68">
        <f t="shared" si="46"/>
        <v>9.3895749996590894E-2</v>
      </c>
      <c r="H220" s="68">
        <f t="shared" si="47"/>
        <v>12.657585062499999</v>
      </c>
      <c r="I220" s="68">
        <f t="shared" si="48"/>
        <v>45.032523256109371</v>
      </c>
      <c r="J220" s="68">
        <f t="shared" si="49"/>
        <v>160.21445961442311</v>
      </c>
      <c r="K220" s="68">
        <f t="shared" si="50"/>
        <v>0.33405760455037126</v>
      </c>
      <c r="L220" s="68">
        <f t="shared" si="51"/>
        <v>1.1884934425890834</v>
      </c>
      <c r="M220" s="68">
        <f t="shared" ca="1" si="52"/>
        <v>9.9051049453927967E-2</v>
      </c>
      <c r="N220" s="68">
        <f t="shared" ca="1" si="53"/>
        <v>2.657711249481992E-5</v>
      </c>
      <c r="O220" s="84">
        <f t="shared" ca="1" si="54"/>
        <v>628962.52870827762</v>
      </c>
      <c r="P220" s="68">
        <f t="shared" ca="1" si="55"/>
        <v>1861794576.5745943</v>
      </c>
      <c r="Q220" s="68">
        <f t="shared" ca="1" si="56"/>
        <v>351557186.26166511</v>
      </c>
      <c r="R220" s="28">
        <f t="shared" ca="1" si="57"/>
        <v>-5.1552994573370731E-3</v>
      </c>
    </row>
    <row r="221" spans="1:18" x14ac:dyDescent="0.2">
      <c r="A221" s="76">
        <v>35589.5</v>
      </c>
      <c r="B221" s="76">
        <v>9.5147349995386321E-2</v>
      </c>
      <c r="C221" s="76">
        <v>1</v>
      </c>
      <c r="D221" s="77">
        <f t="shared" si="43"/>
        <v>3.5589499999999998</v>
      </c>
      <c r="E221" s="77">
        <f t="shared" si="44"/>
        <v>9.5147349995386321E-2</v>
      </c>
      <c r="F221" s="68">
        <f t="shared" si="45"/>
        <v>3.5589499999999998</v>
      </c>
      <c r="G221" s="68">
        <f t="shared" si="46"/>
        <v>9.5147349995386321E-2</v>
      </c>
      <c r="H221" s="68">
        <f t="shared" si="47"/>
        <v>12.666125102499999</v>
      </c>
      <c r="I221" s="68">
        <f t="shared" si="48"/>
        <v>45.078105933542368</v>
      </c>
      <c r="J221" s="68">
        <f t="shared" si="49"/>
        <v>160.4307251121806</v>
      </c>
      <c r="K221" s="68">
        <f t="shared" si="50"/>
        <v>0.33862466126608015</v>
      </c>
      <c r="L221" s="68">
        <f t="shared" si="51"/>
        <v>1.2051482382129159</v>
      </c>
      <c r="M221" s="68">
        <f t="shared" ca="1" si="52"/>
        <v>9.913730112150225E-2</v>
      </c>
      <c r="N221" s="68">
        <f t="shared" ca="1" si="53"/>
        <v>1.5919709988793768E-5</v>
      </c>
      <c r="O221" s="84">
        <f t="shared" ca="1" si="54"/>
        <v>560383.10210449086</v>
      </c>
      <c r="P221" s="68">
        <f t="shared" ca="1" si="55"/>
        <v>1923299526.760334</v>
      </c>
      <c r="Q221" s="68">
        <f t="shared" ca="1" si="56"/>
        <v>359239053.28884286</v>
      </c>
      <c r="R221" s="28">
        <f t="shared" ca="1" si="57"/>
        <v>-3.9899511261159287E-3</v>
      </c>
    </row>
    <row r="222" spans="1:18" x14ac:dyDescent="0.2">
      <c r="A222" s="76">
        <v>35613.5</v>
      </c>
      <c r="B222" s="76">
        <v>9.5550550002371892E-2</v>
      </c>
      <c r="C222" s="76">
        <v>1</v>
      </c>
      <c r="D222" s="77">
        <f t="shared" si="43"/>
        <v>3.56135</v>
      </c>
      <c r="E222" s="77">
        <f t="shared" si="44"/>
        <v>9.5550550002371892E-2</v>
      </c>
      <c r="F222" s="68">
        <f t="shared" si="45"/>
        <v>3.56135</v>
      </c>
      <c r="G222" s="68">
        <f t="shared" si="46"/>
        <v>9.5550550002371892E-2</v>
      </c>
      <c r="H222" s="68">
        <f t="shared" si="47"/>
        <v>12.683213822500001</v>
      </c>
      <c r="I222" s="68">
        <f t="shared" si="48"/>
        <v>45.16936354676038</v>
      </c>
      <c r="J222" s="68">
        <f t="shared" si="49"/>
        <v>160.86391286725507</v>
      </c>
      <c r="K222" s="68">
        <f t="shared" si="50"/>
        <v>0.34028895125094716</v>
      </c>
      <c r="L222" s="68">
        <f t="shared" si="51"/>
        <v>1.2118880565375607</v>
      </c>
      <c r="M222" s="68">
        <f t="shared" ca="1" si="52"/>
        <v>9.9309915721996336E-2</v>
      </c>
      <c r="N222" s="68">
        <f t="shared" ca="1" si="53"/>
        <v>1.4132830613887413E-5</v>
      </c>
      <c r="O222" s="84">
        <f t="shared" ca="1" si="54"/>
        <v>434694.57867838209</v>
      </c>
      <c r="P222" s="68">
        <f t="shared" ca="1" si="55"/>
        <v>2049447921.735913</v>
      </c>
      <c r="Q222" s="68">
        <f t="shared" ca="1" si="56"/>
        <v>374868257.28317004</v>
      </c>
      <c r="R222" s="28">
        <f t="shared" ca="1" si="57"/>
        <v>-3.759365719624444E-3</v>
      </c>
    </row>
    <row r="223" spans="1:18" x14ac:dyDescent="0.2">
      <c r="A223" s="76">
        <v>35622</v>
      </c>
      <c r="B223" s="76">
        <v>9.482459999708226E-2</v>
      </c>
      <c r="C223" s="76">
        <v>1</v>
      </c>
      <c r="D223" s="77">
        <f t="shared" si="43"/>
        <v>3.5621999999999998</v>
      </c>
      <c r="E223" s="77">
        <f t="shared" si="44"/>
        <v>9.482459999708226E-2</v>
      </c>
      <c r="F223" s="68">
        <f t="shared" si="45"/>
        <v>3.5621999999999998</v>
      </c>
      <c r="G223" s="68">
        <f t="shared" si="46"/>
        <v>9.482459999708226E-2</v>
      </c>
      <c r="H223" s="68">
        <f t="shared" si="47"/>
        <v>12.689268839999999</v>
      </c>
      <c r="I223" s="68">
        <f t="shared" si="48"/>
        <v>45.201713461847994</v>
      </c>
      <c r="J223" s="68">
        <f t="shared" si="49"/>
        <v>161.01754369379492</v>
      </c>
      <c r="K223" s="68">
        <f t="shared" si="50"/>
        <v>0.33778419010960642</v>
      </c>
      <c r="L223" s="68">
        <f t="shared" si="51"/>
        <v>1.2032548420084399</v>
      </c>
      <c r="M223" s="68">
        <f t="shared" ca="1" si="52"/>
        <v>9.937108563496258E-2</v>
      </c>
      <c r="N223" s="68">
        <f t="shared" ca="1" si="53"/>
        <v>2.0670531655452027E-5</v>
      </c>
      <c r="O223" s="84">
        <f t="shared" ca="1" si="54"/>
        <v>393879.66006348206</v>
      </c>
      <c r="P223" s="68">
        <f t="shared" ca="1" si="55"/>
        <v>2095131557.1693251</v>
      </c>
      <c r="Q223" s="68">
        <f t="shared" ca="1" si="56"/>
        <v>380488684.89749825</v>
      </c>
      <c r="R223" s="28">
        <f t="shared" ca="1" si="57"/>
        <v>-4.5464856378803209E-3</v>
      </c>
    </row>
    <row r="224" spans="1:18" x14ac:dyDescent="0.2">
      <c r="A224" s="76">
        <v>35630.5</v>
      </c>
      <c r="B224" s="76">
        <v>9.3308650000835769E-2</v>
      </c>
      <c r="C224" s="76">
        <v>1</v>
      </c>
      <c r="D224" s="77">
        <f t="shared" ref="D224:E272" si="58">A224/A$18</f>
        <v>3.5630500000000001</v>
      </c>
      <c r="E224" s="77">
        <f t="shared" si="58"/>
        <v>9.3308650000835769E-2</v>
      </c>
      <c r="F224" s="68">
        <f t="shared" ref="F224:G272" si="59">$C224*D224</f>
        <v>3.5630500000000001</v>
      </c>
      <c r="G224" s="68">
        <f t="shared" si="59"/>
        <v>9.3308650000835769E-2</v>
      </c>
      <c r="H224" s="68">
        <f t="shared" ref="H224:H272" si="60">C224*D224*D224</f>
        <v>12.695325302500001</v>
      </c>
      <c r="I224" s="68">
        <f t="shared" ref="I224:I272" si="61">C224*D224*D224*D224</f>
        <v>45.234078819072629</v>
      </c>
      <c r="J224" s="68">
        <f t="shared" ref="J224:J272" si="62">C224*D224*D224*D224*D224</f>
        <v>161.17128453629672</v>
      </c>
      <c r="K224" s="68">
        <f t="shared" ref="K224:K272" si="63">C224*E224*D224</f>
        <v>0.33246338538547787</v>
      </c>
      <c r="L224" s="68">
        <f t="shared" ref="L224:L272" si="64">C224*E224*D224*D224</f>
        <v>1.1845836652977269</v>
      </c>
      <c r="M224" s="68">
        <f t="shared" ref="M224:M273" ca="1" si="65">+E$4+E$5*D224+E$6*D224^2</f>
        <v>9.9432274156542794E-2</v>
      </c>
      <c r="N224" s="68">
        <f t="shared" ref="N224:N272" ca="1" si="66">C224*(M224-E224)^2</f>
        <v>3.749877280035857E-5</v>
      </c>
      <c r="O224" s="84">
        <f t="shared" ref="O224:O272" ca="1" si="67">(C224*O$1-O$2*F224+O$3*H224)^2</f>
        <v>355015.61688852397</v>
      </c>
      <c r="P224" s="68">
        <f t="shared" ref="P224:P272" ca="1" si="68">(-C224*O$2+O$4*F224-O$5*H224)^2</f>
        <v>2141342701.4012275</v>
      </c>
      <c r="Q224" s="68">
        <f t="shared" ref="Q224:Q272" ca="1" si="69">+(C224*O$3-F224*O$5+H224*O$6)^2</f>
        <v>386153717.05375749</v>
      </c>
      <c r="R224" s="28">
        <f t="shared" ref="R224:R271" ca="1" si="70">+E224-M224</f>
        <v>-6.1236241557070248E-3</v>
      </c>
    </row>
    <row r="225" spans="1:18" x14ac:dyDescent="0.2">
      <c r="A225" s="76">
        <v>35630.5</v>
      </c>
      <c r="B225" s="76">
        <v>9.4008649997704197E-2</v>
      </c>
      <c r="C225" s="76">
        <v>1</v>
      </c>
      <c r="D225" s="77">
        <f t="shared" si="58"/>
        <v>3.5630500000000001</v>
      </c>
      <c r="E225" s="77">
        <f t="shared" si="58"/>
        <v>9.4008649997704197E-2</v>
      </c>
      <c r="F225" s="68">
        <f t="shared" si="59"/>
        <v>3.5630500000000001</v>
      </c>
      <c r="G225" s="68">
        <f t="shared" si="59"/>
        <v>9.4008649997704197E-2</v>
      </c>
      <c r="H225" s="68">
        <f t="shared" si="60"/>
        <v>12.695325302500001</v>
      </c>
      <c r="I225" s="68">
        <f t="shared" si="61"/>
        <v>45.234078819072629</v>
      </c>
      <c r="J225" s="68">
        <f t="shared" si="62"/>
        <v>161.17128453629672</v>
      </c>
      <c r="K225" s="68">
        <f t="shared" si="63"/>
        <v>0.33495752037431992</v>
      </c>
      <c r="L225" s="68">
        <f t="shared" si="64"/>
        <v>1.1934703929697206</v>
      </c>
      <c r="M225" s="68">
        <f t="shared" ca="1" si="65"/>
        <v>9.9432274156542794E-2</v>
      </c>
      <c r="N225" s="68">
        <f t="shared" ca="1" si="66"/>
        <v>2.9415699016337677E-5</v>
      </c>
      <c r="O225" s="84">
        <f t="shared" ca="1" si="67"/>
        <v>355015.61688852397</v>
      </c>
      <c r="P225" s="68">
        <f t="shared" ca="1" si="68"/>
        <v>2141342701.4012275</v>
      </c>
      <c r="Q225" s="68">
        <f t="shared" ca="1" si="69"/>
        <v>386153717.05375749</v>
      </c>
      <c r="R225" s="28">
        <f t="shared" ca="1" si="70"/>
        <v>-5.4236241588385969E-3</v>
      </c>
    </row>
    <row r="226" spans="1:18" x14ac:dyDescent="0.2">
      <c r="A226" s="76">
        <v>35661.5</v>
      </c>
      <c r="B226" s="76">
        <v>9.4726949995674659E-2</v>
      </c>
      <c r="C226" s="76">
        <v>1</v>
      </c>
      <c r="D226" s="77">
        <f t="shared" si="58"/>
        <v>3.5661499999999999</v>
      </c>
      <c r="E226" s="77">
        <f t="shared" si="58"/>
        <v>9.4726949995674659E-2</v>
      </c>
      <c r="F226" s="68">
        <f t="shared" si="59"/>
        <v>3.5661499999999999</v>
      </c>
      <c r="G226" s="68">
        <f t="shared" si="59"/>
        <v>9.4726949995674659E-2</v>
      </c>
      <c r="H226" s="68">
        <f t="shared" si="60"/>
        <v>12.717425822499999</v>
      </c>
      <c r="I226" s="68">
        <f t="shared" si="61"/>
        <v>45.352248096908369</v>
      </c>
      <c r="J226" s="68">
        <f t="shared" si="62"/>
        <v>161.73291955078977</v>
      </c>
      <c r="K226" s="68">
        <f t="shared" si="63"/>
        <v>0.33781051272707519</v>
      </c>
      <c r="L226" s="68">
        <f t="shared" si="64"/>
        <v>1.2046829599616591</v>
      </c>
      <c r="M226" s="68">
        <f t="shared" ca="1" si="65"/>
        <v>9.9655589984366161E-2</v>
      </c>
      <c r="N226" s="68">
        <f t="shared" ca="1" si="66"/>
        <v>2.429149213812897E-5</v>
      </c>
      <c r="O226" s="84">
        <f t="shared" ca="1" si="67"/>
        <v>229963.39911259917</v>
      </c>
      <c r="P226" s="68">
        <f t="shared" ca="1" si="68"/>
        <v>2314360033.8095651</v>
      </c>
      <c r="Q226" s="68">
        <f t="shared" ca="1" si="69"/>
        <v>407193384.67265856</v>
      </c>
      <c r="R226" s="28">
        <f t="shared" ca="1" si="70"/>
        <v>-4.9286399886915022E-3</v>
      </c>
    </row>
    <row r="227" spans="1:18" x14ac:dyDescent="0.2">
      <c r="A227" s="76">
        <v>35661.5</v>
      </c>
      <c r="B227" s="76">
        <v>9.5526949997292832E-2</v>
      </c>
      <c r="C227" s="76">
        <v>1</v>
      </c>
      <c r="D227" s="77">
        <f t="shared" si="58"/>
        <v>3.5661499999999999</v>
      </c>
      <c r="E227" s="77">
        <f t="shared" si="58"/>
        <v>9.5526949997292832E-2</v>
      </c>
      <c r="F227" s="68">
        <f t="shared" si="59"/>
        <v>3.5661499999999999</v>
      </c>
      <c r="G227" s="68">
        <f t="shared" si="59"/>
        <v>9.5526949997292832E-2</v>
      </c>
      <c r="H227" s="68">
        <f t="shared" si="60"/>
        <v>12.717425822499999</v>
      </c>
      <c r="I227" s="68">
        <f t="shared" si="61"/>
        <v>45.352248096908369</v>
      </c>
      <c r="J227" s="68">
        <f t="shared" si="62"/>
        <v>161.73291955078977</v>
      </c>
      <c r="K227" s="68">
        <f t="shared" si="63"/>
        <v>0.34066343273284583</v>
      </c>
      <c r="L227" s="68">
        <f t="shared" si="64"/>
        <v>1.2148569006402381</v>
      </c>
      <c r="M227" s="68">
        <f t="shared" ca="1" si="65"/>
        <v>9.9655589984366161E-2</v>
      </c>
      <c r="N227" s="68">
        <f t="shared" ca="1" si="66"/>
        <v>1.7045668142860859E-5</v>
      </c>
      <c r="O227" s="84">
        <f t="shared" ca="1" si="67"/>
        <v>229963.39911259917</v>
      </c>
      <c r="P227" s="68">
        <f t="shared" ca="1" si="68"/>
        <v>2314360033.8095651</v>
      </c>
      <c r="Q227" s="68">
        <f t="shared" ca="1" si="69"/>
        <v>407193384.67265856</v>
      </c>
      <c r="R227" s="28">
        <f t="shared" ca="1" si="70"/>
        <v>-4.1286399870733292E-3</v>
      </c>
    </row>
    <row r="228" spans="1:18" x14ac:dyDescent="0.2">
      <c r="A228" s="76">
        <v>35765</v>
      </c>
      <c r="B228" s="76">
        <v>9.6064499994099606E-2</v>
      </c>
      <c r="C228" s="76">
        <v>1</v>
      </c>
      <c r="D228" s="77">
        <f t="shared" si="58"/>
        <v>3.5764999999999998</v>
      </c>
      <c r="E228" s="77">
        <f t="shared" si="58"/>
        <v>9.6064499994099606E-2</v>
      </c>
      <c r="F228" s="68">
        <f t="shared" si="59"/>
        <v>3.5764999999999998</v>
      </c>
      <c r="G228" s="68">
        <f t="shared" si="59"/>
        <v>9.6064499994099606E-2</v>
      </c>
      <c r="H228" s="68">
        <f t="shared" si="60"/>
        <v>12.791352249999999</v>
      </c>
      <c r="I228" s="68">
        <f t="shared" si="61"/>
        <v>45.748271322124992</v>
      </c>
      <c r="J228" s="68">
        <f t="shared" si="62"/>
        <v>163.61869238358003</v>
      </c>
      <c r="K228" s="68">
        <f t="shared" si="63"/>
        <v>0.3435746842288972</v>
      </c>
      <c r="L228" s="68">
        <f t="shared" si="64"/>
        <v>1.2287948581446508</v>
      </c>
      <c r="M228" s="68">
        <f t="shared" ca="1" si="65"/>
        <v>0.1004029694047687</v>
      </c>
      <c r="N228" s="68">
        <f t="shared" ca="1" si="66"/>
        <v>1.8822316827311433E-5</v>
      </c>
      <c r="O228" s="84">
        <f t="shared" ca="1" si="67"/>
        <v>7461.0315342101903</v>
      </c>
      <c r="P228" s="68">
        <f t="shared" ca="1" si="68"/>
        <v>2943397022.4732633</v>
      </c>
      <c r="Q228" s="68">
        <f t="shared" ca="1" si="69"/>
        <v>481780263.66894859</v>
      </c>
      <c r="R228" s="28">
        <f t="shared" ca="1" si="70"/>
        <v>-4.3384694106690935E-3</v>
      </c>
    </row>
    <row r="229" spans="1:18" x14ac:dyDescent="0.2">
      <c r="A229" s="76">
        <v>35790</v>
      </c>
      <c r="B229" s="76">
        <v>9.5707000000402331E-2</v>
      </c>
      <c r="C229" s="76">
        <v>1</v>
      </c>
      <c r="D229" s="77">
        <f t="shared" si="58"/>
        <v>3.5790000000000002</v>
      </c>
      <c r="E229" s="77">
        <f t="shared" si="58"/>
        <v>9.5707000000402331E-2</v>
      </c>
      <c r="F229" s="68">
        <f t="shared" si="59"/>
        <v>3.5790000000000002</v>
      </c>
      <c r="G229" s="68">
        <f t="shared" si="59"/>
        <v>9.5707000000402331E-2</v>
      </c>
      <c r="H229" s="68">
        <f t="shared" si="60"/>
        <v>12.809241000000002</v>
      </c>
      <c r="I229" s="68">
        <f t="shared" si="61"/>
        <v>45.844273539000007</v>
      </c>
      <c r="J229" s="68">
        <f t="shared" si="62"/>
        <v>164.07665499608103</v>
      </c>
      <c r="K229" s="68">
        <f t="shared" si="63"/>
        <v>0.34253535300143995</v>
      </c>
      <c r="L229" s="68">
        <f t="shared" si="64"/>
        <v>1.2259340283921536</v>
      </c>
      <c r="M229" s="68">
        <f t="shared" ca="1" si="65"/>
        <v>0.1005839095384313</v>
      </c>
      <c r="N229" s="68">
        <f t="shared" ca="1" si="66"/>
        <v>2.3784246642117914E-5</v>
      </c>
      <c r="O229" s="84">
        <f t="shared" ca="1" si="67"/>
        <v>94.596782605811441</v>
      </c>
      <c r="P229" s="68">
        <f t="shared" ca="1" si="68"/>
        <v>3107304798.1401935</v>
      </c>
      <c r="Q229" s="68">
        <f t="shared" ca="1" si="69"/>
        <v>500806909.13887131</v>
      </c>
      <c r="R229" s="28">
        <f t="shared" ca="1" si="70"/>
        <v>-4.8769095380289673E-3</v>
      </c>
    </row>
    <row r="230" spans="1:18" x14ac:dyDescent="0.2">
      <c r="A230" s="76">
        <v>35790</v>
      </c>
      <c r="B230" s="76">
        <v>9.6007000000099652E-2</v>
      </c>
      <c r="C230" s="76">
        <v>1</v>
      </c>
      <c r="D230" s="77">
        <f t="shared" si="58"/>
        <v>3.5790000000000002</v>
      </c>
      <c r="E230" s="77">
        <f t="shared" si="58"/>
        <v>9.6007000000099652E-2</v>
      </c>
      <c r="F230" s="68">
        <f t="shared" si="59"/>
        <v>3.5790000000000002</v>
      </c>
      <c r="G230" s="68">
        <f t="shared" si="59"/>
        <v>9.6007000000099652E-2</v>
      </c>
      <c r="H230" s="68">
        <f t="shared" si="60"/>
        <v>12.809241000000002</v>
      </c>
      <c r="I230" s="68">
        <f t="shared" si="61"/>
        <v>45.844273539000007</v>
      </c>
      <c r="J230" s="68">
        <f t="shared" si="62"/>
        <v>164.07665499608103</v>
      </c>
      <c r="K230" s="68">
        <f t="shared" si="63"/>
        <v>0.34360905300035666</v>
      </c>
      <c r="L230" s="68">
        <f t="shared" si="64"/>
        <v>1.2297768006882766</v>
      </c>
      <c r="M230" s="68">
        <f t="shared" ca="1" si="65"/>
        <v>0.1005839095384313</v>
      </c>
      <c r="N230" s="68">
        <f t="shared" ca="1" si="66"/>
        <v>2.094810092207121E-5</v>
      </c>
      <c r="O230" s="84">
        <f t="shared" ca="1" si="67"/>
        <v>94.596782605811441</v>
      </c>
      <c r="P230" s="68">
        <f t="shared" ca="1" si="68"/>
        <v>3107304798.1401935</v>
      </c>
      <c r="Q230" s="68">
        <f t="shared" ca="1" si="69"/>
        <v>500806909.13887131</v>
      </c>
      <c r="R230" s="28">
        <f t="shared" ca="1" si="70"/>
        <v>-4.5769095383316472E-3</v>
      </c>
    </row>
    <row r="231" spans="1:18" x14ac:dyDescent="0.2">
      <c r="A231" s="76">
        <v>35790</v>
      </c>
      <c r="B231" s="76">
        <v>9.6107000004849397E-2</v>
      </c>
      <c r="C231" s="76">
        <v>1</v>
      </c>
      <c r="D231" s="77">
        <f t="shared" si="58"/>
        <v>3.5790000000000002</v>
      </c>
      <c r="E231" s="77">
        <f t="shared" si="58"/>
        <v>9.6107000004849397E-2</v>
      </c>
      <c r="F231" s="68">
        <f t="shared" si="59"/>
        <v>3.5790000000000002</v>
      </c>
      <c r="G231" s="68">
        <f t="shared" si="59"/>
        <v>9.6107000004849397E-2</v>
      </c>
      <c r="H231" s="68">
        <f t="shared" si="60"/>
        <v>12.809241000000002</v>
      </c>
      <c r="I231" s="68">
        <f t="shared" si="61"/>
        <v>45.844273539000007</v>
      </c>
      <c r="J231" s="68">
        <f t="shared" si="62"/>
        <v>164.07665499608103</v>
      </c>
      <c r="K231" s="68">
        <f t="shared" si="63"/>
        <v>0.34396695301735603</v>
      </c>
      <c r="L231" s="68">
        <f t="shared" si="64"/>
        <v>1.2310577248491172</v>
      </c>
      <c r="M231" s="68">
        <f t="shared" ca="1" si="65"/>
        <v>0.1005839095384313</v>
      </c>
      <c r="N231" s="68">
        <f t="shared" ca="1" si="66"/>
        <v>2.0042718971876523E-5</v>
      </c>
      <c r="O231" s="84">
        <f t="shared" ca="1" si="67"/>
        <v>94.596782605811441</v>
      </c>
      <c r="P231" s="68">
        <f t="shared" ca="1" si="68"/>
        <v>3107304798.1401935</v>
      </c>
      <c r="Q231" s="68">
        <f t="shared" ca="1" si="69"/>
        <v>500806909.13887131</v>
      </c>
      <c r="R231" s="28">
        <f t="shared" ca="1" si="70"/>
        <v>-4.476909533581902E-3</v>
      </c>
    </row>
    <row r="232" spans="1:18" x14ac:dyDescent="0.2">
      <c r="A232" s="76">
        <v>35793</v>
      </c>
      <c r="B232" s="76">
        <v>9.6284899998863693E-2</v>
      </c>
      <c r="C232" s="76">
        <v>1</v>
      </c>
      <c r="D232" s="77">
        <f t="shared" si="58"/>
        <v>3.5792999999999999</v>
      </c>
      <c r="E232" s="77">
        <f t="shared" si="58"/>
        <v>9.6284899998863693E-2</v>
      </c>
      <c r="F232" s="68">
        <f t="shared" si="59"/>
        <v>3.5792999999999999</v>
      </c>
      <c r="G232" s="68">
        <f t="shared" si="59"/>
        <v>9.6284899998863693E-2</v>
      </c>
      <c r="H232" s="68">
        <f t="shared" si="60"/>
        <v>12.811388489999999</v>
      </c>
      <c r="I232" s="68">
        <f t="shared" si="61"/>
        <v>45.855802822256997</v>
      </c>
      <c r="J232" s="68">
        <f t="shared" si="62"/>
        <v>164.13167504170445</v>
      </c>
      <c r="K232" s="68">
        <f t="shared" si="63"/>
        <v>0.34463254256593279</v>
      </c>
      <c r="L232" s="68">
        <f t="shared" si="64"/>
        <v>1.2335432596062432</v>
      </c>
      <c r="M232" s="68">
        <f t="shared" ca="1" si="65"/>
        <v>0.10060563317193492</v>
      </c>
      <c r="N232" s="68">
        <f t="shared" ca="1" si="66"/>
        <v>1.866873515287819E-5</v>
      </c>
      <c r="O232" s="84">
        <f t="shared" ca="1" si="67"/>
        <v>453.18641482258141</v>
      </c>
      <c r="P232" s="68">
        <f t="shared" ca="1" si="68"/>
        <v>3127288983.1187868</v>
      </c>
      <c r="Q232" s="68">
        <f t="shared" ca="1" si="69"/>
        <v>503116714.42897117</v>
      </c>
      <c r="R232" s="28">
        <f t="shared" ca="1" si="70"/>
        <v>-4.3207331730712312E-3</v>
      </c>
    </row>
    <row r="233" spans="1:18" x14ac:dyDescent="0.2">
      <c r="A233" s="76">
        <v>35805</v>
      </c>
      <c r="B233" s="76">
        <v>9.4536499993409961E-2</v>
      </c>
      <c r="C233" s="76">
        <v>1</v>
      </c>
      <c r="D233" s="77">
        <f t="shared" si="58"/>
        <v>3.5804999999999998</v>
      </c>
      <c r="E233" s="77">
        <f t="shared" si="58"/>
        <v>9.4536499993409961E-2</v>
      </c>
      <c r="F233" s="68">
        <f t="shared" si="59"/>
        <v>3.5804999999999998</v>
      </c>
      <c r="G233" s="68">
        <f t="shared" si="59"/>
        <v>9.4536499993409961E-2</v>
      </c>
      <c r="H233" s="68">
        <f t="shared" si="60"/>
        <v>12.819980249999999</v>
      </c>
      <c r="I233" s="68">
        <f t="shared" si="61"/>
        <v>45.901939285124989</v>
      </c>
      <c r="J233" s="68">
        <f t="shared" si="62"/>
        <v>164.35189361039002</v>
      </c>
      <c r="K233" s="68">
        <f t="shared" si="63"/>
        <v>0.33848793822640433</v>
      </c>
      <c r="L233" s="68">
        <f t="shared" si="64"/>
        <v>1.2119560628196406</v>
      </c>
      <c r="M233" s="68">
        <f t="shared" ca="1" si="65"/>
        <v>0.10069255088622982</v>
      </c>
      <c r="N233" s="68">
        <f t="shared" ca="1" si="66"/>
        <v>3.7896962594988146E-5</v>
      </c>
      <c r="O233" s="84">
        <f t="shared" ca="1" si="67"/>
        <v>4569.7787331496129</v>
      </c>
      <c r="P233" s="68">
        <f t="shared" ca="1" si="68"/>
        <v>3207902800.6500649</v>
      </c>
      <c r="Q233" s="68">
        <f t="shared" ca="1" si="69"/>
        <v>512413073.63665468</v>
      </c>
      <c r="R233" s="28">
        <f t="shared" ca="1" si="70"/>
        <v>-6.156050892819856E-3</v>
      </c>
    </row>
    <row r="234" spans="1:18" x14ac:dyDescent="0.2">
      <c r="A234" s="76">
        <v>35822.5</v>
      </c>
      <c r="B234" s="76">
        <v>9.7424249994219281E-2</v>
      </c>
      <c r="C234" s="76">
        <v>1</v>
      </c>
      <c r="D234" s="77">
        <f t="shared" si="58"/>
        <v>3.5822500000000002</v>
      </c>
      <c r="E234" s="77">
        <f t="shared" si="58"/>
        <v>9.7424249994219281E-2</v>
      </c>
      <c r="F234" s="68">
        <f t="shared" si="59"/>
        <v>3.5822500000000002</v>
      </c>
      <c r="G234" s="68">
        <f t="shared" si="59"/>
        <v>9.7424249994219281E-2</v>
      </c>
      <c r="H234" s="68">
        <f t="shared" si="60"/>
        <v>12.832515062500001</v>
      </c>
      <c r="I234" s="68">
        <f t="shared" si="61"/>
        <v>45.96927708264063</v>
      </c>
      <c r="J234" s="68">
        <f t="shared" si="62"/>
        <v>164.6734428292894</v>
      </c>
      <c r="K234" s="68">
        <f t="shared" si="63"/>
        <v>0.34899801954179205</v>
      </c>
      <c r="L234" s="68">
        <f t="shared" si="64"/>
        <v>1.2501981555035846</v>
      </c>
      <c r="M234" s="68">
        <f t="shared" ca="1" si="65"/>
        <v>0.10081937236857494</v>
      </c>
      <c r="N234" s="68">
        <f t="shared" ca="1" si="66"/>
        <v>1.1526855936850402E-5</v>
      </c>
      <c r="O234" s="84">
        <f t="shared" ca="1" si="67"/>
        <v>18311.735484476041</v>
      </c>
      <c r="P234" s="68">
        <f t="shared" ca="1" si="68"/>
        <v>3327410100.8021741</v>
      </c>
      <c r="Q234" s="68">
        <f t="shared" ca="1" si="69"/>
        <v>526134422.04697913</v>
      </c>
      <c r="R234" s="28">
        <f t="shared" ca="1" si="70"/>
        <v>-3.395122374355658E-3</v>
      </c>
    </row>
    <row r="235" spans="1:18" x14ac:dyDescent="0.2">
      <c r="A235" s="76">
        <v>35829.5</v>
      </c>
      <c r="B235" s="76">
        <v>9.8129350000817794E-2</v>
      </c>
      <c r="C235" s="76">
        <v>1</v>
      </c>
      <c r="D235" s="77">
        <f t="shared" si="58"/>
        <v>3.5829499999999999</v>
      </c>
      <c r="E235" s="77">
        <f t="shared" si="58"/>
        <v>9.8129350000817794E-2</v>
      </c>
      <c r="F235" s="68">
        <f t="shared" si="59"/>
        <v>3.5829499999999999</v>
      </c>
      <c r="G235" s="68">
        <f t="shared" si="59"/>
        <v>9.8129350000817794E-2</v>
      </c>
      <c r="H235" s="68">
        <f t="shared" si="60"/>
        <v>12.837530702499999</v>
      </c>
      <c r="I235" s="68">
        <f t="shared" si="61"/>
        <v>45.996230630522369</v>
      </c>
      <c r="J235" s="68">
        <f t="shared" si="62"/>
        <v>164.80219453763013</v>
      </c>
      <c r="K235" s="68">
        <f t="shared" si="63"/>
        <v>0.35159255458543009</v>
      </c>
      <c r="L235" s="68">
        <f t="shared" si="64"/>
        <v>1.2597385434518666</v>
      </c>
      <c r="M235" s="68">
        <f t="shared" ca="1" si="65"/>
        <v>0.10087012304716889</v>
      </c>
      <c r="N235" s="68">
        <f t="shared" ca="1" si="66"/>
        <v>7.5118368916046425E-6</v>
      </c>
      <c r="O235" s="84">
        <f t="shared" ca="1" si="67"/>
        <v>26396.422439965201</v>
      </c>
      <c r="P235" s="68">
        <f t="shared" ca="1" si="68"/>
        <v>3375860655.8377895</v>
      </c>
      <c r="Q235" s="68">
        <f t="shared" ca="1" si="69"/>
        <v>531677600.79284656</v>
      </c>
      <c r="R235" s="28">
        <f t="shared" ca="1" si="70"/>
        <v>-2.7407730463510915E-3</v>
      </c>
    </row>
    <row r="236" spans="1:18" x14ac:dyDescent="0.2">
      <c r="A236" s="76">
        <v>35829.5</v>
      </c>
      <c r="B236" s="76">
        <v>9.9229350002133287E-2</v>
      </c>
      <c r="C236" s="76">
        <v>1</v>
      </c>
      <c r="D236" s="77">
        <f t="shared" si="58"/>
        <v>3.5829499999999999</v>
      </c>
      <c r="E236" s="77">
        <f t="shared" si="58"/>
        <v>9.9229350002133287E-2</v>
      </c>
      <c r="F236" s="68">
        <f t="shared" si="59"/>
        <v>3.5829499999999999</v>
      </c>
      <c r="G236" s="68">
        <f t="shared" si="59"/>
        <v>9.9229350002133287E-2</v>
      </c>
      <c r="H236" s="68">
        <f t="shared" si="60"/>
        <v>12.837530702499999</v>
      </c>
      <c r="I236" s="68">
        <f t="shared" si="61"/>
        <v>45.996230630522369</v>
      </c>
      <c r="J236" s="68">
        <f t="shared" si="62"/>
        <v>164.80219453763013</v>
      </c>
      <c r="K236" s="68">
        <f t="shared" si="63"/>
        <v>0.35553379959014347</v>
      </c>
      <c r="L236" s="68">
        <f t="shared" si="64"/>
        <v>1.2738598272415045</v>
      </c>
      <c r="M236" s="68">
        <f t="shared" ca="1" si="65"/>
        <v>0.10087012304716889</v>
      </c>
      <c r="N236" s="68">
        <f t="shared" ca="1" si="66"/>
        <v>2.6921361853153896E-6</v>
      </c>
      <c r="O236" s="84">
        <f t="shared" ca="1" si="67"/>
        <v>26396.422439965201</v>
      </c>
      <c r="P236" s="68">
        <f t="shared" ca="1" si="68"/>
        <v>3375860655.8377895</v>
      </c>
      <c r="Q236" s="68">
        <f t="shared" ca="1" si="69"/>
        <v>531677600.79284656</v>
      </c>
      <c r="R236" s="28">
        <f t="shared" ca="1" si="70"/>
        <v>-1.6407730450355984E-3</v>
      </c>
    </row>
    <row r="237" spans="1:18" x14ac:dyDescent="0.2">
      <c r="A237" s="76">
        <v>35829.5</v>
      </c>
      <c r="B237" s="76">
        <v>9.9279349997232202E-2</v>
      </c>
      <c r="C237" s="76">
        <v>1</v>
      </c>
      <c r="D237" s="77">
        <f t="shared" si="58"/>
        <v>3.5829499999999999</v>
      </c>
      <c r="E237" s="77">
        <f t="shared" si="58"/>
        <v>9.9279349997232202E-2</v>
      </c>
      <c r="F237" s="68">
        <f t="shared" si="59"/>
        <v>3.5829499999999999</v>
      </c>
      <c r="G237" s="68">
        <f t="shared" si="59"/>
        <v>9.9279349997232202E-2</v>
      </c>
      <c r="H237" s="68">
        <f t="shared" si="60"/>
        <v>12.837530702499999</v>
      </c>
      <c r="I237" s="68">
        <f t="shared" si="61"/>
        <v>45.996230630522369</v>
      </c>
      <c r="J237" s="68">
        <f t="shared" si="62"/>
        <v>164.80219453763013</v>
      </c>
      <c r="K237" s="68">
        <f t="shared" si="63"/>
        <v>0.35571294707258311</v>
      </c>
      <c r="L237" s="68">
        <f t="shared" si="64"/>
        <v>1.2745017037137116</v>
      </c>
      <c r="M237" s="68">
        <f t="shared" ca="1" si="65"/>
        <v>0.10087012304716889</v>
      </c>
      <c r="N237" s="68">
        <f t="shared" ca="1" si="66"/>
        <v>2.530558896404858E-6</v>
      </c>
      <c r="O237" s="84">
        <f t="shared" ca="1" si="67"/>
        <v>26396.422439965201</v>
      </c>
      <c r="P237" s="68">
        <f t="shared" ca="1" si="68"/>
        <v>3375860655.8377895</v>
      </c>
      <c r="Q237" s="68">
        <f t="shared" ca="1" si="69"/>
        <v>531677600.79284656</v>
      </c>
      <c r="R237" s="28">
        <f t="shared" ca="1" si="70"/>
        <v>-1.5907730499366834E-3</v>
      </c>
    </row>
    <row r="238" spans="1:18" x14ac:dyDescent="0.2">
      <c r="A238" s="76">
        <v>35845</v>
      </c>
      <c r="B238" s="76">
        <v>9.6208499999193009E-2</v>
      </c>
      <c r="C238" s="76">
        <v>1</v>
      </c>
      <c r="D238" s="77">
        <f t="shared" si="58"/>
        <v>3.5844999999999998</v>
      </c>
      <c r="E238" s="77">
        <f t="shared" si="58"/>
        <v>9.6208499999193009E-2</v>
      </c>
      <c r="F238" s="68">
        <f t="shared" si="59"/>
        <v>3.5844999999999998</v>
      </c>
      <c r="G238" s="68">
        <f t="shared" si="59"/>
        <v>9.6208499999193009E-2</v>
      </c>
      <c r="H238" s="68">
        <f t="shared" si="60"/>
        <v>12.848640249999999</v>
      </c>
      <c r="I238" s="68">
        <f t="shared" si="61"/>
        <v>46.055950976124997</v>
      </c>
      <c r="J238" s="68">
        <f t="shared" si="62"/>
        <v>165.08755627392003</v>
      </c>
      <c r="K238" s="68">
        <f t="shared" si="63"/>
        <v>0.34485936824710733</v>
      </c>
      <c r="L238" s="68">
        <f t="shared" si="64"/>
        <v>1.2361484054817562</v>
      </c>
      <c r="M238" s="68">
        <f t="shared" ca="1" si="65"/>
        <v>0.10098254446156293</v>
      </c>
      <c r="N238" s="68">
        <f t="shared" ca="1" si="66"/>
        <v>2.2791500528684949E-5</v>
      </c>
      <c r="O238" s="84">
        <f t="shared" ca="1" si="67"/>
        <v>49599.041470301927</v>
      </c>
      <c r="P238" s="68">
        <f t="shared" ca="1" si="68"/>
        <v>3484463997.5776696</v>
      </c>
      <c r="Q238" s="68">
        <f t="shared" ca="1" si="69"/>
        <v>544063128.4397856</v>
      </c>
      <c r="R238" s="28">
        <f t="shared" ca="1" si="70"/>
        <v>-4.7740444623699252E-3</v>
      </c>
    </row>
    <row r="239" spans="1:18" x14ac:dyDescent="0.2">
      <c r="A239" s="76">
        <v>36254</v>
      </c>
      <c r="B239" s="76">
        <v>0.10204219999286579</v>
      </c>
      <c r="C239" s="76">
        <v>1</v>
      </c>
      <c r="D239" s="77">
        <f t="shared" si="58"/>
        <v>3.6254</v>
      </c>
      <c r="E239" s="77">
        <f t="shared" si="58"/>
        <v>0.10204219999286579</v>
      </c>
      <c r="F239" s="68">
        <f t="shared" si="59"/>
        <v>3.6254</v>
      </c>
      <c r="G239" s="68">
        <f t="shared" si="59"/>
        <v>0.10204219999286579</v>
      </c>
      <c r="H239" s="68">
        <f t="shared" si="60"/>
        <v>13.143525159999999</v>
      </c>
      <c r="I239" s="68">
        <f t="shared" si="61"/>
        <v>47.650536115064</v>
      </c>
      <c r="J239" s="68">
        <f t="shared" si="62"/>
        <v>172.75225363155303</v>
      </c>
      <c r="K239" s="68">
        <f t="shared" si="63"/>
        <v>0.36994379185413562</v>
      </c>
      <c r="L239" s="68">
        <f t="shared" si="64"/>
        <v>1.3411942229879832</v>
      </c>
      <c r="M239" s="68">
        <f t="shared" ca="1" si="65"/>
        <v>0.10397137793520185</v>
      </c>
      <c r="N239" s="68">
        <f t="shared" ca="1" si="66"/>
        <v>3.7217275331959963E-6</v>
      </c>
      <c r="O239" s="84">
        <f t="shared" ca="1" si="67"/>
        <v>3510337.630862521</v>
      </c>
      <c r="P239" s="68">
        <f t="shared" ca="1" si="68"/>
        <v>7023465204.9743118</v>
      </c>
      <c r="Q239" s="68">
        <f t="shared" ca="1" si="69"/>
        <v>927585926.83246899</v>
      </c>
      <c r="R239" s="28">
        <f t="shared" ca="1" si="70"/>
        <v>-1.9291779423360605E-3</v>
      </c>
    </row>
    <row r="240" spans="1:18" x14ac:dyDescent="0.2">
      <c r="A240" s="76">
        <v>36262</v>
      </c>
      <c r="B240" s="76">
        <v>0.10247659999731695</v>
      </c>
      <c r="C240" s="76">
        <v>1</v>
      </c>
      <c r="D240" s="77">
        <f t="shared" si="58"/>
        <v>3.6261999999999999</v>
      </c>
      <c r="E240" s="77">
        <f t="shared" si="58"/>
        <v>0.10247659999731695</v>
      </c>
      <c r="F240" s="68">
        <f t="shared" si="59"/>
        <v>3.6261999999999999</v>
      </c>
      <c r="G240" s="68">
        <f t="shared" si="59"/>
        <v>0.10247659999731695</v>
      </c>
      <c r="H240" s="68">
        <f t="shared" si="60"/>
        <v>13.149326439999999</v>
      </c>
      <c r="I240" s="68">
        <f t="shared" si="61"/>
        <v>47.682087536727998</v>
      </c>
      <c r="J240" s="68">
        <f t="shared" si="62"/>
        <v>172.90478582568306</v>
      </c>
      <c r="K240" s="68">
        <f t="shared" si="63"/>
        <v>0.37160064691027073</v>
      </c>
      <c r="L240" s="68">
        <f t="shared" si="64"/>
        <v>1.3474982658260237</v>
      </c>
      <c r="M240" s="68">
        <f t="shared" ca="1" si="65"/>
        <v>0.10403026883350132</v>
      </c>
      <c r="N240" s="68">
        <f t="shared" ca="1" si="66"/>
        <v>2.413886852530482E-6</v>
      </c>
      <c r="O240" s="84">
        <f t="shared" ca="1" si="67"/>
        <v>3636876.0203386266</v>
      </c>
      <c r="P240" s="68">
        <f t="shared" ca="1" si="68"/>
        <v>7105937199.556015</v>
      </c>
      <c r="Q240" s="68">
        <f t="shared" ca="1" si="69"/>
        <v>936201796.52463794</v>
      </c>
      <c r="R240" s="28">
        <f t="shared" ca="1" si="70"/>
        <v>-1.5536688361843659E-3</v>
      </c>
    </row>
    <row r="241" spans="1:18" x14ac:dyDescent="0.2">
      <c r="A241" s="76">
        <v>36278</v>
      </c>
      <c r="B241" s="76">
        <v>0.10244539999985136</v>
      </c>
      <c r="C241" s="76">
        <v>1</v>
      </c>
      <c r="D241" s="77">
        <f t="shared" si="58"/>
        <v>3.6278000000000001</v>
      </c>
      <c r="E241" s="77">
        <f t="shared" si="58"/>
        <v>0.10244539999985136</v>
      </c>
      <c r="F241" s="68">
        <f t="shared" si="59"/>
        <v>3.6278000000000001</v>
      </c>
      <c r="G241" s="68">
        <f t="shared" si="59"/>
        <v>0.10244539999985136</v>
      </c>
      <c r="H241" s="68">
        <f t="shared" si="60"/>
        <v>13.160932840000001</v>
      </c>
      <c r="I241" s="68">
        <f t="shared" si="61"/>
        <v>47.745232156952007</v>
      </c>
      <c r="J241" s="68">
        <f t="shared" si="62"/>
        <v>173.21015321899048</v>
      </c>
      <c r="K241" s="68">
        <f t="shared" si="63"/>
        <v>0.37165142211946078</v>
      </c>
      <c r="L241" s="68">
        <f t="shared" si="64"/>
        <v>1.3482770291649799</v>
      </c>
      <c r="M241" s="68">
        <f t="shared" ca="1" si="65"/>
        <v>0.10414810008136488</v>
      </c>
      <c r="N241" s="68">
        <f t="shared" ca="1" si="66"/>
        <v>2.8991875675861464E-6</v>
      </c>
      <c r="O241" s="84">
        <f t="shared" ca="1" si="67"/>
        <v>3897210.0369943553</v>
      </c>
      <c r="P241" s="68">
        <f t="shared" ca="1" si="68"/>
        <v>7272442614.2394238</v>
      </c>
      <c r="Q241" s="68">
        <f t="shared" ca="1" si="69"/>
        <v>953564648.97297859</v>
      </c>
      <c r="R241" s="28">
        <f t="shared" ca="1" si="70"/>
        <v>-1.7027000815135196E-3</v>
      </c>
    </row>
    <row r="242" spans="1:18" x14ac:dyDescent="0.2">
      <c r="A242" s="76">
        <v>36313.5</v>
      </c>
      <c r="B242" s="76">
        <v>0.10676054999930784</v>
      </c>
      <c r="C242" s="76">
        <v>1</v>
      </c>
      <c r="D242" s="77">
        <f t="shared" si="58"/>
        <v>3.6313499999999999</v>
      </c>
      <c r="E242" s="77">
        <f t="shared" si="58"/>
        <v>0.10676054999930784</v>
      </c>
      <c r="F242" s="68">
        <f t="shared" si="59"/>
        <v>3.6313499999999999</v>
      </c>
      <c r="G242" s="68">
        <f t="shared" si="59"/>
        <v>0.10676054999930784</v>
      </c>
      <c r="H242" s="68">
        <f t="shared" si="60"/>
        <v>13.186702822499999</v>
      </c>
      <c r="I242" s="68">
        <f t="shared" si="61"/>
        <v>47.88553329448537</v>
      </c>
      <c r="J242" s="68">
        <f t="shared" si="62"/>
        <v>173.88913132892944</v>
      </c>
      <c r="K242" s="68">
        <f t="shared" si="63"/>
        <v>0.38768492323998649</v>
      </c>
      <c r="L242" s="68">
        <f t="shared" si="64"/>
        <v>1.407819646007525</v>
      </c>
      <c r="M242" s="68">
        <f t="shared" ca="1" si="65"/>
        <v>0.10440977360338138</v>
      </c>
      <c r="N242" s="68">
        <f t="shared" ca="1" si="66"/>
        <v>5.5261496636449832E-6</v>
      </c>
      <c r="O242" s="84">
        <f t="shared" ca="1" si="67"/>
        <v>4509701.0363254193</v>
      </c>
      <c r="P242" s="68">
        <f t="shared" ca="1" si="68"/>
        <v>7649334471.6258459</v>
      </c>
      <c r="Q242" s="68">
        <f t="shared" ca="1" si="69"/>
        <v>992714599.16487384</v>
      </c>
      <c r="R242" s="28">
        <f t="shared" ca="1" si="70"/>
        <v>2.3507763959264572E-3</v>
      </c>
    </row>
    <row r="243" spans="1:18" x14ac:dyDescent="0.2">
      <c r="A243" s="76">
        <v>36332.5</v>
      </c>
      <c r="B243" s="76">
        <v>0.10536724999110447</v>
      </c>
      <c r="C243" s="76">
        <v>1</v>
      </c>
      <c r="D243" s="77">
        <f t="shared" si="58"/>
        <v>3.6332499999999999</v>
      </c>
      <c r="E243" s="77">
        <f t="shared" si="58"/>
        <v>0.10536724999110447</v>
      </c>
      <c r="F243" s="68">
        <f t="shared" si="59"/>
        <v>3.6332499999999999</v>
      </c>
      <c r="G243" s="68">
        <f t="shared" si="59"/>
        <v>0.10536724999110447</v>
      </c>
      <c r="H243" s="68">
        <f t="shared" si="60"/>
        <v>13.200505562499998</v>
      </c>
      <c r="I243" s="68">
        <f t="shared" si="61"/>
        <v>47.960736834953117</v>
      </c>
      <c r="J243" s="68">
        <f t="shared" si="62"/>
        <v>174.25334710559341</v>
      </c>
      <c r="K243" s="68">
        <f t="shared" si="63"/>
        <v>0.38282556103018028</v>
      </c>
      <c r="L243" s="68">
        <f t="shared" si="64"/>
        <v>1.3909009696129024</v>
      </c>
      <c r="M243" s="68">
        <f t="shared" ca="1" si="65"/>
        <v>0.10454995757180005</v>
      </c>
      <c r="N243" s="68">
        <f t="shared" ca="1" si="66"/>
        <v>6.6796689865247476E-7</v>
      </c>
      <c r="O243" s="84">
        <f t="shared" ca="1" si="67"/>
        <v>4857483.1462603239</v>
      </c>
      <c r="P243" s="68">
        <f t="shared" ca="1" si="68"/>
        <v>7855291417.2457905</v>
      </c>
      <c r="Q243" s="68">
        <f t="shared" ca="1" si="69"/>
        <v>1014023986.7825083</v>
      </c>
      <c r="R243" s="28">
        <f t="shared" ca="1" si="70"/>
        <v>8.1729241930442176E-4</v>
      </c>
    </row>
    <row r="244" spans="1:18" x14ac:dyDescent="0.2">
      <c r="A244" s="76">
        <v>36362</v>
      </c>
      <c r="B244" s="76">
        <v>0.10300660000211792</v>
      </c>
      <c r="C244" s="76">
        <v>1</v>
      </c>
      <c r="D244" s="77">
        <f t="shared" si="58"/>
        <v>3.6362000000000001</v>
      </c>
      <c r="E244" s="77">
        <f t="shared" si="58"/>
        <v>0.10300660000211792</v>
      </c>
      <c r="F244" s="68">
        <f t="shared" si="59"/>
        <v>3.6362000000000001</v>
      </c>
      <c r="G244" s="68">
        <f t="shared" si="59"/>
        <v>0.10300660000211792</v>
      </c>
      <c r="H244" s="68">
        <f t="shared" si="60"/>
        <v>13.221950440000001</v>
      </c>
      <c r="I244" s="68">
        <f t="shared" si="61"/>
        <v>48.077656189928</v>
      </c>
      <c r="J244" s="68">
        <f t="shared" si="62"/>
        <v>174.8199734378162</v>
      </c>
      <c r="K244" s="68">
        <f t="shared" si="63"/>
        <v>0.37455259892770121</v>
      </c>
      <c r="L244" s="68">
        <f t="shared" si="64"/>
        <v>1.3619481602209071</v>
      </c>
      <c r="M244" s="68">
        <f t="shared" ca="1" si="65"/>
        <v>0.10476779587906261</v>
      </c>
      <c r="N244" s="68">
        <f t="shared" ca="1" si="66"/>
        <v>3.1018109169669778E-6</v>
      </c>
      <c r="O244" s="84">
        <f t="shared" ca="1" si="67"/>
        <v>5425412.4142224463</v>
      </c>
      <c r="P244" s="68">
        <f t="shared" ca="1" si="68"/>
        <v>8180951817.3973875</v>
      </c>
      <c r="Q244" s="68">
        <f t="shared" ca="1" si="69"/>
        <v>1047603438.0569459</v>
      </c>
      <c r="R244" s="28">
        <f t="shared" ca="1" si="70"/>
        <v>-1.7611958769446906E-3</v>
      </c>
    </row>
    <row r="245" spans="1:18" x14ac:dyDescent="0.2">
      <c r="A245" s="76">
        <v>36379</v>
      </c>
      <c r="B245" s="76">
        <v>0.10385469999891939</v>
      </c>
      <c r="C245" s="76">
        <v>1</v>
      </c>
      <c r="D245" s="77">
        <f t="shared" si="58"/>
        <v>3.6379000000000001</v>
      </c>
      <c r="E245" s="77">
        <f t="shared" si="58"/>
        <v>0.10385469999891939</v>
      </c>
      <c r="F245" s="68">
        <f t="shared" si="59"/>
        <v>3.6379000000000001</v>
      </c>
      <c r="G245" s="68">
        <f t="shared" si="59"/>
        <v>0.10385469999891939</v>
      </c>
      <c r="H245" s="68">
        <f t="shared" si="60"/>
        <v>13.234316410000002</v>
      </c>
      <c r="I245" s="68">
        <f t="shared" si="61"/>
        <v>48.145119667939007</v>
      </c>
      <c r="J245" s="68">
        <f t="shared" si="62"/>
        <v>175.14713083999533</v>
      </c>
      <c r="K245" s="68">
        <f t="shared" si="63"/>
        <v>0.37781301312606885</v>
      </c>
      <c r="L245" s="68">
        <f t="shared" si="64"/>
        <v>1.3744459604513259</v>
      </c>
      <c r="M245" s="68">
        <f t="shared" ca="1" si="65"/>
        <v>0.10489343161890533</v>
      </c>
      <c r="N245" s="68">
        <f t="shared" ca="1" si="66"/>
        <v>1.0789633783586125E-6</v>
      </c>
      <c r="O245" s="84">
        <f t="shared" ca="1" si="67"/>
        <v>5768292.660879924</v>
      </c>
      <c r="P245" s="68">
        <f t="shared" ca="1" si="68"/>
        <v>8371883537.4476624</v>
      </c>
      <c r="Q245" s="68">
        <f t="shared" ca="1" si="69"/>
        <v>1067228049.0515784</v>
      </c>
      <c r="R245" s="28">
        <f t="shared" ca="1" si="70"/>
        <v>-1.0387316199859387E-3</v>
      </c>
    </row>
    <row r="246" spans="1:18" x14ac:dyDescent="0.2">
      <c r="A246" s="76">
        <v>36404.5</v>
      </c>
      <c r="B246" s="76">
        <v>0.10487684998952318</v>
      </c>
      <c r="C246" s="76">
        <v>1</v>
      </c>
      <c r="D246" s="77">
        <f t="shared" si="58"/>
        <v>3.64045</v>
      </c>
      <c r="E246" s="77">
        <f t="shared" si="58"/>
        <v>0.10487684998952318</v>
      </c>
      <c r="F246" s="68">
        <f t="shared" si="59"/>
        <v>3.64045</v>
      </c>
      <c r="G246" s="68">
        <f t="shared" si="59"/>
        <v>0.10487684998952318</v>
      </c>
      <c r="H246" s="68">
        <f t="shared" si="60"/>
        <v>13.2528762025</v>
      </c>
      <c r="I246" s="68">
        <f t="shared" si="61"/>
        <v>48.246433171391125</v>
      </c>
      <c r="J246" s="68">
        <f t="shared" si="62"/>
        <v>175.63872763879081</v>
      </c>
      <c r="K246" s="68">
        <f t="shared" si="63"/>
        <v>0.38179892854435965</v>
      </c>
      <c r="L246" s="68">
        <f t="shared" si="64"/>
        <v>1.389919909419314</v>
      </c>
      <c r="M246" s="68">
        <f t="shared" ca="1" si="65"/>
        <v>0.10508202479327371</v>
      </c>
      <c r="N246" s="68">
        <f t="shared" ca="1" si="66"/>
        <v>4.2096700094067218E-8</v>
      </c>
      <c r="O246" s="84">
        <f t="shared" ca="1" si="67"/>
        <v>6304233.8080629138</v>
      </c>
      <c r="P246" s="68">
        <f t="shared" ca="1" si="68"/>
        <v>8662771853.5751553</v>
      </c>
      <c r="Q246" s="68">
        <f t="shared" ca="1" si="69"/>
        <v>1097041613.0601916</v>
      </c>
      <c r="R246" s="28">
        <f t="shared" ca="1" si="70"/>
        <v>-2.0517480375052688E-4</v>
      </c>
    </row>
    <row r="247" spans="1:18" x14ac:dyDescent="0.2">
      <c r="A247" s="76">
        <v>36422</v>
      </c>
      <c r="B247" s="76">
        <v>0.10546460000477964</v>
      </c>
      <c r="C247" s="76">
        <v>1</v>
      </c>
      <c r="D247" s="77">
        <f t="shared" si="58"/>
        <v>3.6421999999999999</v>
      </c>
      <c r="E247" s="77">
        <f t="shared" si="58"/>
        <v>0.10546460000477964</v>
      </c>
      <c r="F247" s="68">
        <f t="shared" si="59"/>
        <v>3.6421999999999999</v>
      </c>
      <c r="G247" s="68">
        <f t="shared" si="59"/>
        <v>0.10546460000477964</v>
      </c>
      <c r="H247" s="68">
        <f t="shared" si="60"/>
        <v>13.265620839999999</v>
      </c>
      <c r="I247" s="68">
        <f t="shared" si="61"/>
        <v>48.316044223447996</v>
      </c>
      <c r="J247" s="68">
        <f t="shared" si="62"/>
        <v>175.97669627064229</v>
      </c>
      <c r="K247" s="68">
        <f t="shared" si="63"/>
        <v>0.38412316613740838</v>
      </c>
      <c r="L247" s="68">
        <f t="shared" si="64"/>
        <v>1.3990533957056688</v>
      </c>
      <c r="M247" s="68">
        <f t="shared" ca="1" si="65"/>
        <v>0.1052115483880153</v>
      </c>
      <c r="N247" s="68">
        <f t="shared" ca="1" si="66"/>
        <v>6.4035120747045475E-8</v>
      </c>
      <c r="O247" s="84">
        <f t="shared" ca="1" si="67"/>
        <v>6687185.4385279221</v>
      </c>
      <c r="P247" s="68">
        <f t="shared" ca="1" si="68"/>
        <v>8865529218.2054596</v>
      </c>
      <c r="Q247" s="68">
        <f t="shared" ca="1" si="69"/>
        <v>1117764213.2579412</v>
      </c>
      <c r="R247" s="28">
        <f t="shared" ca="1" si="70"/>
        <v>2.5305161676433818E-4</v>
      </c>
    </row>
    <row r="248" spans="1:18" x14ac:dyDescent="0.2">
      <c r="A248" s="76">
        <v>36459.5</v>
      </c>
      <c r="B248" s="76">
        <v>0.10983834999933606</v>
      </c>
      <c r="C248" s="76">
        <v>1</v>
      </c>
      <c r="D248" s="77">
        <f t="shared" si="58"/>
        <v>3.64595</v>
      </c>
      <c r="E248" s="77">
        <f t="shared" si="58"/>
        <v>0.10983834999933606</v>
      </c>
      <c r="F248" s="68">
        <f t="shared" si="59"/>
        <v>3.64595</v>
      </c>
      <c r="G248" s="68">
        <f t="shared" si="59"/>
        <v>0.10983834999933606</v>
      </c>
      <c r="H248" s="68">
        <f t="shared" si="60"/>
        <v>13.2929514025</v>
      </c>
      <c r="I248" s="68">
        <f t="shared" si="61"/>
        <v>48.465436165944872</v>
      </c>
      <c r="J248" s="68">
        <f t="shared" si="62"/>
        <v>176.70255698922671</v>
      </c>
      <c r="K248" s="68">
        <f t="shared" si="63"/>
        <v>0.40046513218007929</v>
      </c>
      <c r="L248" s="68">
        <f t="shared" si="64"/>
        <v>1.4600758486719601</v>
      </c>
      <c r="M248" s="68">
        <f t="shared" ca="1" si="65"/>
        <v>0.10548936455555433</v>
      </c>
      <c r="N248" s="68">
        <f t="shared" ca="1" si="66"/>
        <v>1.8913674390225399E-5</v>
      </c>
      <c r="O248" s="84">
        <f t="shared" ca="1" si="67"/>
        <v>7549821.1924663903</v>
      </c>
      <c r="P248" s="68">
        <f t="shared" ca="1" si="68"/>
        <v>9308619857.6579075</v>
      </c>
      <c r="Q248" s="68">
        <f t="shared" ca="1" si="69"/>
        <v>1162891640.7732015</v>
      </c>
      <c r="R248" s="28">
        <f t="shared" ca="1" si="70"/>
        <v>4.3489854437817332E-3</v>
      </c>
    </row>
    <row r="249" spans="1:18" x14ac:dyDescent="0.2">
      <c r="A249" s="76">
        <v>36497</v>
      </c>
      <c r="B249" s="76">
        <v>0.10681209999893326</v>
      </c>
      <c r="C249" s="76">
        <v>1</v>
      </c>
      <c r="D249" s="77">
        <f t="shared" si="58"/>
        <v>3.6497000000000002</v>
      </c>
      <c r="E249" s="77">
        <f t="shared" si="58"/>
        <v>0.10681209999893326</v>
      </c>
      <c r="F249" s="68">
        <f t="shared" si="59"/>
        <v>3.6497000000000002</v>
      </c>
      <c r="G249" s="68">
        <f t="shared" si="59"/>
        <v>0.10681209999893326</v>
      </c>
      <c r="H249" s="68">
        <f t="shared" si="60"/>
        <v>13.320310090000001</v>
      </c>
      <c r="I249" s="68">
        <f t="shared" si="61"/>
        <v>48.615135735473004</v>
      </c>
      <c r="J249" s="68">
        <f t="shared" si="62"/>
        <v>177.43066089375583</v>
      </c>
      <c r="K249" s="68">
        <f t="shared" si="63"/>
        <v>0.38983212136610673</v>
      </c>
      <c r="L249" s="68">
        <f t="shared" si="64"/>
        <v>1.4227702933498798</v>
      </c>
      <c r="M249" s="68">
        <f t="shared" ca="1" si="65"/>
        <v>0.10576754291497303</v>
      </c>
      <c r="N249" s="68">
        <f t="shared" ca="1" si="66"/>
        <v>1.0910995016514973E-6</v>
      </c>
      <c r="O249" s="84">
        <f t="shared" ca="1" si="67"/>
        <v>8470557.6291162968</v>
      </c>
      <c r="P249" s="68">
        <f t="shared" ca="1" si="68"/>
        <v>9763509946.5977879</v>
      </c>
      <c r="Q249" s="68">
        <f t="shared" ca="1" si="69"/>
        <v>1209007962.8072059</v>
      </c>
      <c r="R249" s="28">
        <f t="shared" ca="1" si="70"/>
        <v>1.0445570839602292E-3</v>
      </c>
    </row>
    <row r="250" spans="1:18" x14ac:dyDescent="0.2">
      <c r="A250" s="76">
        <v>36521</v>
      </c>
      <c r="B250" s="76">
        <v>0.10853530000167666</v>
      </c>
      <c r="C250" s="76">
        <v>1</v>
      </c>
      <c r="D250" s="77">
        <f t="shared" si="58"/>
        <v>3.6520999999999999</v>
      </c>
      <c r="E250" s="77">
        <f t="shared" si="58"/>
        <v>0.10853530000167666</v>
      </c>
      <c r="F250" s="68">
        <f t="shared" si="59"/>
        <v>3.6520999999999999</v>
      </c>
      <c r="G250" s="68">
        <f t="shared" si="59"/>
        <v>0.10853530000167666</v>
      </c>
      <c r="H250" s="68">
        <f t="shared" si="60"/>
        <v>13.337834409999999</v>
      </c>
      <c r="I250" s="68">
        <f t="shared" si="61"/>
        <v>48.711105048760999</v>
      </c>
      <c r="J250" s="68">
        <f t="shared" si="62"/>
        <v>177.89782674858003</v>
      </c>
      <c r="K250" s="68">
        <f t="shared" si="63"/>
        <v>0.39638176913612333</v>
      </c>
      <c r="L250" s="68">
        <f t="shared" si="64"/>
        <v>1.4476258590620359</v>
      </c>
      <c r="M250" s="68">
        <f t="shared" ca="1" si="65"/>
        <v>0.10594576714329942</v>
      </c>
      <c r="N250" s="68">
        <f t="shared" ca="1" si="66"/>
        <v>6.7056804246153781E-6</v>
      </c>
      <c r="O250" s="84">
        <f t="shared" ca="1" si="67"/>
        <v>9090768.119279081</v>
      </c>
      <c r="P250" s="68">
        <f t="shared" ca="1" si="68"/>
        <v>10060864451.626266</v>
      </c>
      <c r="Q250" s="68">
        <f t="shared" ca="1" si="69"/>
        <v>1239043938.166868</v>
      </c>
      <c r="R250" s="28">
        <f t="shared" ca="1" si="70"/>
        <v>2.5895328583772359E-3</v>
      </c>
    </row>
    <row r="251" spans="1:18" x14ac:dyDescent="0.2">
      <c r="A251" s="76">
        <v>36872.5</v>
      </c>
      <c r="B251" s="76">
        <v>0.11368924999987939</v>
      </c>
      <c r="C251" s="76">
        <v>1</v>
      </c>
      <c r="D251" s="77">
        <f t="shared" si="58"/>
        <v>3.6872500000000001</v>
      </c>
      <c r="E251" s="77">
        <f t="shared" si="58"/>
        <v>0.11368924999987939</v>
      </c>
      <c r="F251" s="68">
        <f t="shared" si="59"/>
        <v>3.6872500000000001</v>
      </c>
      <c r="G251" s="68">
        <f t="shared" si="59"/>
        <v>0.11368924999987939</v>
      </c>
      <c r="H251" s="68">
        <f t="shared" si="60"/>
        <v>13.595812562500001</v>
      </c>
      <c r="I251" s="68">
        <f t="shared" si="61"/>
        <v>50.131159871078133</v>
      </c>
      <c r="J251" s="68">
        <f t="shared" si="62"/>
        <v>184.84611923463285</v>
      </c>
      <c r="K251" s="68">
        <f t="shared" si="63"/>
        <v>0.41920068706205532</v>
      </c>
      <c r="L251" s="68">
        <f t="shared" si="64"/>
        <v>1.5456977333695636</v>
      </c>
      <c r="M251" s="68">
        <f t="shared" ca="1" si="65"/>
        <v>0.10857300684639216</v>
      </c>
      <c r="N251" s="68">
        <f t="shared" ca="1" si="66"/>
        <v>2.6175944005604951E-5</v>
      </c>
      <c r="O251" s="84">
        <f t="shared" ca="1" si="67"/>
        <v>21111105.936997019</v>
      </c>
      <c r="P251" s="68">
        <f t="shared" ca="1" si="68"/>
        <v>14984714804.310379</v>
      </c>
      <c r="Q251" s="68">
        <f t="shared" ca="1" si="69"/>
        <v>1726542440.1292665</v>
      </c>
      <c r="R251" s="28">
        <f t="shared" ca="1" si="70"/>
        <v>5.1162431534872294E-3</v>
      </c>
    </row>
    <row r="252" spans="1:18" x14ac:dyDescent="0.2">
      <c r="A252" s="76">
        <v>36940</v>
      </c>
      <c r="B252" s="76">
        <v>0.11224200000287965</v>
      </c>
      <c r="C252" s="76">
        <v>1</v>
      </c>
      <c r="D252" s="77">
        <f t="shared" si="58"/>
        <v>3.694</v>
      </c>
      <c r="E252" s="77">
        <f t="shared" si="58"/>
        <v>0.11224200000287965</v>
      </c>
      <c r="F252" s="68">
        <f t="shared" si="59"/>
        <v>3.694</v>
      </c>
      <c r="G252" s="68">
        <f t="shared" si="59"/>
        <v>0.11224200000287965</v>
      </c>
      <c r="H252" s="68">
        <f t="shared" si="60"/>
        <v>13.645636</v>
      </c>
      <c r="I252" s="68">
        <f t="shared" si="61"/>
        <v>50.406979383999996</v>
      </c>
      <c r="J252" s="68">
        <f t="shared" si="62"/>
        <v>186.20338184449599</v>
      </c>
      <c r="K252" s="68">
        <f t="shared" si="63"/>
        <v>0.4146219480106374</v>
      </c>
      <c r="L252" s="68">
        <f t="shared" si="64"/>
        <v>1.5316134759512945</v>
      </c>
      <c r="M252" s="68">
        <f t="shared" ca="1" si="65"/>
        <v>0.10908116876332177</v>
      </c>
      <c r="N252" s="68">
        <f t="shared" ca="1" si="66"/>
        <v>9.9908541249649818E-6</v>
      </c>
      <c r="O252" s="84">
        <f t="shared" ca="1" si="67"/>
        <v>24088592.177348353</v>
      </c>
      <c r="P252" s="68">
        <f t="shared" ca="1" si="68"/>
        <v>16054978500.41061</v>
      </c>
      <c r="Q252" s="68">
        <f t="shared" ca="1" si="69"/>
        <v>1830579902.1516199</v>
      </c>
      <c r="R252" s="28">
        <f t="shared" ca="1" si="70"/>
        <v>3.1608312395578764E-3</v>
      </c>
    </row>
    <row r="253" spans="1:18" x14ac:dyDescent="0.2">
      <c r="A253" s="76">
        <v>36968.5</v>
      </c>
      <c r="B253" s="76">
        <v>0.1158020500006387</v>
      </c>
      <c r="C253" s="76">
        <v>1</v>
      </c>
      <c r="D253" s="77">
        <f t="shared" si="58"/>
        <v>3.69685</v>
      </c>
      <c r="E253" s="77">
        <f t="shared" si="58"/>
        <v>0.1158020500006387</v>
      </c>
      <c r="F253" s="68">
        <f t="shared" si="59"/>
        <v>3.69685</v>
      </c>
      <c r="G253" s="68">
        <f t="shared" si="59"/>
        <v>0.1158020500006387</v>
      </c>
      <c r="H253" s="68">
        <f t="shared" si="60"/>
        <v>13.666699922499999</v>
      </c>
      <c r="I253" s="68">
        <f t="shared" si="61"/>
        <v>50.523739608494125</v>
      </c>
      <c r="J253" s="68">
        <f t="shared" si="62"/>
        <v>186.77868677166151</v>
      </c>
      <c r="K253" s="68">
        <f t="shared" si="63"/>
        <v>0.42810280854486116</v>
      </c>
      <c r="L253" s="68">
        <f t="shared" si="64"/>
        <v>1.5826318677690701</v>
      </c>
      <c r="M253" s="68">
        <f t="shared" ca="1" si="65"/>
        <v>0.10929607835739706</v>
      </c>
      <c r="N253" s="68">
        <f t="shared" ca="1" si="66"/>
        <v>4.2327667022664326E-5</v>
      </c>
      <c r="O253" s="84">
        <f t="shared" ca="1" si="67"/>
        <v>25414455.123860754</v>
      </c>
      <c r="P253" s="68">
        <f t="shared" ca="1" si="68"/>
        <v>16519210253.033306</v>
      </c>
      <c r="Q253" s="68">
        <f t="shared" ca="1" si="69"/>
        <v>1875536791.2843573</v>
      </c>
      <c r="R253" s="28">
        <f t="shared" ca="1" si="70"/>
        <v>6.5059716432416398E-3</v>
      </c>
    </row>
    <row r="254" spans="1:18" x14ac:dyDescent="0.2">
      <c r="A254" s="76">
        <v>36970</v>
      </c>
      <c r="B254" s="76">
        <v>0.11272099999769125</v>
      </c>
      <c r="C254" s="76">
        <v>1</v>
      </c>
      <c r="D254" s="77">
        <f t="shared" si="58"/>
        <v>3.6970000000000001</v>
      </c>
      <c r="E254" s="77">
        <f t="shared" si="58"/>
        <v>0.11272099999769125</v>
      </c>
      <c r="F254" s="68">
        <f t="shared" si="59"/>
        <v>3.6970000000000001</v>
      </c>
      <c r="G254" s="68">
        <f t="shared" si="59"/>
        <v>0.11272099999769125</v>
      </c>
      <c r="H254" s="68">
        <f t="shared" si="60"/>
        <v>13.667809</v>
      </c>
      <c r="I254" s="68">
        <f t="shared" si="61"/>
        <v>50.529889873000002</v>
      </c>
      <c r="J254" s="68">
        <f t="shared" si="62"/>
        <v>186.809002860481</v>
      </c>
      <c r="K254" s="68">
        <f t="shared" si="63"/>
        <v>0.41672953699146459</v>
      </c>
      <c r="L254" s="68">
        <f t="shared" si="64"/>
        <v>1.5406490982574446</v>
      </c>
      <c r="M254" s="68">
        <f t="shared" ca="1" si="65"/>
        <v>0.10930739518373425</v>
      </c>
      <c r="N254" s="68">
        <f t="shared" ca="1" si="66"/>
        <v>1.1652697825870403E-5</v>
      </c>
      <c r="O254" s="84">
        <f t="shared" ca="1" si="67"/>
        <v>25485381.816895716</v>
      </c>
      <c r="P254" s="68">
        <f t="shared" ca="1" si="68"/>
        <v>16543847508.856401</v>
      </c>
      <c r="Q254" s="68">
        <f t="shared" ca="1" si="69"/>
        <v>1877919962.2278619</v>
      </c>
      <c r="R254" s="28">
        <f t="shared" ca="1" si="70"/>
        <v>3.4136048139569997E-3</v>
      </c>
    </row>
    <row r="255" spans="1:18" x14ac:dyDescent="0.2">
      <c r="A255" s="76">
        <v>37000</v>
      </c>
      <c r="B255" s="76">
        <v>0.11249999999563443</v>
      </c>
      <c r="C255" s="76">
        <v>1</v>
      </c>
      <c r="D255" s="77">
        <f t="shared" si="58"/>
        <v>3.7</v>
      </c>
      <c r="E255" s="77">
        <f t="shared" si="58"/>
        <v>0.11249999999563443</v>
      </c>
      <c r="F255" s="68">
        <f t="shared" si="59"/>
        <v>3.7</v>
      </c>
      <c r="G255" s="68">
        <f t="shared" si="59"/>
        <v>0.11249999999563443</v>
      </c>
      <c r="H255" s="68">
        <f t="shared" si="60"/>
        <v>13.690000000000001</v>
      </c>
      <c r="I255" s="68">
        <f t="shared" si="61"/>
        <v>50.653000000000006</v>
      </c>
      <c r="J255" s="68">
        <f t="shared" si="62"/>
        <v>187.41610000000003</v>
      </c>
      <c r="K255" s="68">
        <f t="shared" si="63"/>
        <v>0.41624999998384737</v>
      </c>
      <c r="L255" s="68">
        <f t="shared" si="64"/>
        <v>1.5401249999402353</v>
      </c>
      <c r="M255" s="68">
        <f t="shared" ca="1" si="65"/>
        <v>0.10953385340694975</v>
      </c>
      <c r="N255" s="68">
        <f t="shared" ca="1" si="66"/>
        <v>8.7980255855657242E-6</v>
      </c>
      <c r="O255" s="84">
        <f t="shared" ca="1" si="67"/>
        <v>26928136.587900411</v>
      </c>
      <c r="P255" s="68">
        <f t="shared" ca="1" si="68"/>
        <v>17040889714.156355</v>
      </c>
      <c r="Q255" s="68">
        <f t="shared" ca="1" si="69"/>
        <v>1925941796.9647863</v>
      </c>
      <c r="R255" s="28">
        <f t="shared" ca="1" si="70"/>
        <v>2.9661465886846733E-3</v>
      </c>
    </row>
    <row r="256" spans="1:18" x14ac:dyDescent="0.2">
      <c r="A256" s="76">
        <v>37003.5</v>
      </c>
      <c r="B256" s="76">
        <v>0.10927754999283934</v>
      </c>
      <c r="C256" s="76">
        <v>1</v>
      </c>
      <c r="D256" s="77">
        <f t="shared" si="58"/>
        <v>3.7003499999999998</v>
      </c>
      <c r="E256" s="77">
        <f t="shared" si="58"/>
        <v>0.10927754999283934</v>
      </c>
      <c r="F256" s="68">
        <f t="shared" si="59"/>
        <v>3.7003499999999998</v>
      </c>
      <c r="G256" s="68">
        <f t="shared" si="59"/>
        <v>0.10927754999283934</v>
      </c>
      <c r="H256" s="68">
        <f t="shared" si="60"/>
        <v>13.692590122499999</v>
      </c>
      <c r="I256" s="68">
        <f t="shared" si="61"/>
        <v>50.66737585979287</v>
      </c>
      <c r="J256" s="68">
        <f t="shared" si="62"/>
        <v>187.48702426278453</v>
      </c>
      <c r="K256" s="68">
        <f t="shared" si="63"/>
        <v>0.40436518211600303</v>
      </c>
      <c r="L256" s="68">
        <f t="shared" si="64"/>
        <v>1.4962927016429517</v>
      </c>
      <c r="M256" s="68">
        <f t="shared" ca="1" si="65"/>
        <v>0.10956028863236854</v>
      </c>
      <c r="N256" s="68">
        <f t="shared" ca="1" si="66"/>
        <v>7.9941138282821812E-8</v>
      </c>
      <c r="O256" s="84">
        <f t="shared" ca="1" si="67"/>
        <v>27099476.791449841</v>
      </c>
      <c r="P256" s="68">
        <f t="shared" ca="1" si="68"/>
        <v>17099412068.280096</v>
      </c>
      <c r="Q256" s="68">
        <f t="shared" ca="1" si="69"/>
        <v>1931588888.3039775</v>
      </c>
      <c r="R256" s="28">
        <f t="shared" ca="1" si="70"/>
        <v>-2.8273863952919809E-4</v>
      </c>
    </row>
    <row r="257" spans="1:18" x14ac:dyDescent="0.2">
      <c r="A257" s="76">
        <v>37031</v>
      </c>
      <c r="B257" s="76">
        <v>0.11265829999319976</v>
      </c>
      <c r="C257" s="76">
        <v>1</v>
      </c>
      <c r="D257" s="77">
        <f t="shared" si="58"/>
        <v>3.7031000000000001</v>
      </c>
      <c r="E257" s="77">
        <f t="shared" si="58"/>
        <v>0.11265829999319976</v>
      </c>
      <c r="F257" s="68">
        <f t="shared" si="59"/>
        <v>3.7031000000000001</v>
      </c>
      <c r="G257" s="68">
        <f t="shared" si="59"/>
        <v>0.11265829999319976</v>
      </c>
      <c r="H257" s="68">
        <f t="shared" si="60"/>
        <v>13.712949610000001</v>
      </c>
      <c r="I257" s="68">
        <f t="shared" si="61"/>
        <v>50.780423700791005</v>
      </c>
      <c r="J257" s="68">
        <f t="shared" si="62"/>
        <v>188.04498700639917</v>
      </c>
      <c r="K257" s="68">
        <f t="shared" si="63"/>
        <v>0.41718495070481804</v>
      </c>
      <c r="L257" s="68">
        <f t="shared" si="64"/>
        <v>1.5448775909550116</v>
      </c>
      <c r="M257" s="68">
        <f t="shared" ca="1" si="65"/>
        <v>0.1097681037593282</v>
      </c>
      <c r="N257" s="68">
        <f t="shared" ca="1" si="66"/>
        <v>8.3532342702853416E-6</v>
      </c>
      <c r="O257" s="84">
        <f t="shared" ca="1" si="67"/>
        <v>28467843.48554882</v>
      </c>
      <c r="P257" s="68">
        <f t="shared" ca="1" si="68"/>
        <v>17563125786.304932</v>
      </c>
      <c r="Q257" s="68">
        <f t="shared" ca="1" si="69"/>
        <v>1976283697.7965569</v>
      </c>
      <c r="R257" s="28">
        <f t="shared" ca="1" si="70"/>
        <v>2.8901962338715587E-3</v>
      </c>
    </row>
    <row r="258" spans="1:18" x14ac:dyDescent="0.2">
      <c r="A258" s="76">
        <v>37041</v>
      </c>
      <c r="B258" s="76">
        <v>0.11205129999871133</v>
      </c>
      <c r="C258" s="76">
        <v>1</v>
      </c>
      <c r="D258" s="77">
        <f t="shared" si="58"/>
        <v>3.7040999999999999</v>
      </c>
      <c r="E258" s="77">
        <f t="shared" si="58"/>
        <v>0.11205129999871133</v>
      </c>
      <c r="F258" s="68">
        <f t="shared" si="59"/>
        <v>3.7040999999999999</v>
      </c>
      <c r="G258" s="68">
        <f t="shared" si="59"/>
        <v>0.11205129999871133</v>
      </c>
      <c r="H258" s="68">
        <f t="shared" si="60"/>
        <v>13.72035681</v>
      </c>
      <c r="I258" s="68">
        <f t="shared" si="61"/>
        <v>50.821573659921</v>
      </c>
      <c r="J258" s="68">
        <f t="shared" si="62"/>
        <v>188.24819099371337</v>
      </c>
      <c r="K258" s="68">
        <f t="shared" si="63"/>
        <v>0.41504922032522662</v>
      </c>
      <c r="L258" s="68">
        <f t="shared" si="64"/>
        <v>1.5373838170066718</v>
      </c>
      <c r="M258" s="68">
        <f t="shared" ca="1" si="65"/>
        <v>0.10984372118865504</v>
      </c>
      <c r="N258" s="68">
        <f t="shared" ca="1" si="66"/>
        <v>4.8734042026095346E-6</v>
      </c>
      <c r="O258" s="84">
        <f t="shared" ca="1" si="67"/>
        <v>28975213.873218283</v>
      </c>
      <c r="P258" s="68">
        <f t="shared" ca="1" si="68"/>
        <v>17733465923.527496</v>
      </c>
      <c r="Q258" s="68">
        <f t="shared" ca="1" si="69"/>
        <v>1992679509.5099003</v>
      </c>
      <c r="R258" s="28">
        <f t="shared" ca="1" si="70"/>
        <v>2.2075788100562876E-3</v>
      </c>
    </row>
    <row r="259" spans="1:18" x14ac:dyDescent="0.2">
      <c r="A259" s="76">
        <v>37041</v>
      </c>
      <c r="B259" s="76">
        <v>0.11295129999780329</v>
      </c>
      <c r="C259" s="76">
        <v>1</v>
      </c>
      <c r="D259" s="77">
        <f t="shared" si="58"/>
        <v>3.7040999999999999</v>
      </c>
      <c r="E259" s="77">
        <f t="shared" si="58"/>
        <v>0.11295129999780329</v>
      </c>
      <c r="F259" s="68">
        <f t="shared" si="59"/>
        <v>3.7040999999999999</v>
      </c>
      <c r="G259" s="68">
        <f t="shared" si="59"/>
        <v>0.11295129999780329</v>
      </c>
      <c r="H259" s="68">
        <f t="shared" si="60"/>
        <v>13.72035681</v>
      </c>
      <c r="I259" s="68">
        <f t="shared" si="61"/>
        <v>50.821573659921</v>
      </c>
      <c r="J259" s="68">
        <f t="shared" si="62"/>
        <v>188.24819099371337</v>
      </c>
      <c r="K259" s="68">
        <f t="shared" si="63"/>
        <v>0.41838291032186314</v>
      </c>
      <c r="L259" s="68">
        <f t="shared" si="64"/>
        <v>1.5497321381232132</v>
      </c>
      <c r="M259" s="68">
        <f t="shared" ca="1" si="65"/>
        <v>0.10984372118865504</v>
      </c>
      <c r="N259" s="68">
        <f t="shared" ca="1" si="66"/>
        <v>9.6570460550672433E-6</v>
      </c>
      <c r="O259" s="84">
        <f t="shared" ca="1" si="67"/>
        <v>28975213.873218283</v>
      </c>
      <c r="P259" s="68">
        <f t="shared" ca="1" si="68"/>
        <v>17733465923.527496</v>
      </c>
      <c r="Q259" s="68">
        <f t="shared" ca="1" si="69"/>
        <v>1992679509.5099003</v>
      </c>
      <c r="R259" s="28">
        <f t="shared" ca="1" si="70"/>
        <v>3.1075788091482481E-3</v>
      </c>
    </row>
    <row r="260" spans="1:18" x14ac:dyDescent="0.2">
      <c r="A260" s="76">
        <v>37041</v>
      </c>
      <c r="B260" s="76">
        <v>0.11315130000002682</v>
      </c>
      <c r="C260" s="76">
        <v>1</v>
      </c>
      <c r="D260" s="77">
        <f t="shared" si="58"/>
        <v>3.7040999999999999</v>
      </c>
      <c r="E260" s="77">
        <f t="shared" si="58"/>
        <v>0.11315130000002682</v>
      </c>
      <c r="F260" s="68">
        <f t="shared" si="59"/>
        <v>3.7040999999999999</v>
      </c>
      <c r="G260" s="68">
        <f t="shared" si="59"/>
        <v>0.11315130000002682</v>
      </c>
      <c r="H260" s="68">
        <f t="shared" si="60"/>
        <v>13.72035681</v>
      </c>
      <c r="I260" s="68">
        <f t="shared" si="61"/>
        <v>50.821573659921</v>
      </c>
      <c r="J260" s="68">
        <f t="shared" si="62"/>
        <v>188.24819099371337</v>
      </c>
      <c r="K260" s="68">
        <f t="shared" si="63"/>
        <v>0.41912373033009936</v>
      </c>
      <c r="L260" s="68">
        <f t="shared" si="64"/>
        <v>1.552476209515721</v>
      </c>
      <c r="M260" s="68">
        <f t="shared" ca="1" si="65"/>
        <v>0.10984372118865504</v>
      </c>
      <c r="N260" s="68">
        <f t="shared" ca="1" si="66"/>
        <v>1.0940077593435563E-5</v>
      </c>
      <c r="O260" s="84">
        <f t="shared" ca="1" si="67"/>
        <v>28975213.873218283</v>
      </c>
      <c r="P260" s="68">
        <f t="shared" ca="1" si="68"/>
        <v>17733465923.527496</v>
      </c>
      <c r="Q260" s="68">
        <f t="shared" ca="1" si="69"/>
        <v>1992679509.5099003</v>
      </c>
      <c r="R260" s="28">
        <f t="shared" ca="1" si="70"/>
        <v>3.3075788113717808E-3</v>
      </c>
    </row>
    <row r="261" spans="1:18" x14ac:dyDescent="0.2">
      <c r="A261" s="76">
        <v>37048</v>
      </c>
      <c r="B261" s="76">
        <v>0.11160639999434352</v>
      </c>
      <c r="C261" s="76">
        <v>1</v>
      </c>
      <c r="D261" s="77">
        <f t="shared" si="58"/>
        <v>3.7048000000000001</v>
      </c>
      <c r="E261" s="77">
        <f t="shared" si="58"/>
        <v>0.11160639999434352</v>
      </c>
      <c r="F261" s="68">
        <f t="shared" si="59"/>
        <v>3.7048000000000001</v>
      </c>
      <c r="G261" s="68">
        <f t="shared" si="59"/>
        <v>0.11160639999434352</v>
      </c>
      <c r="H261" s="68">
        <f t="shared" si="60"/>
        <v>13.72554304</v>
      </c>
      <c r="I261" s="68">
        <f t="shared" si="61"/>
        <v>50.850391854591997</v>
      </c>
      <c r="J261" s="68">
        <f t="shared" si="62"/>
        <v>188.39053174289245</v>
      </c>
      <c r="K261" s="68">
        <f t="shared" si="63"/>
        <v>0.41347939069904388</v>
      </c>
      <c r="L261" s="68">
        <f t="shared" si="64"/>
        <v>1.5318584466618177</v>
      </c>
      <c r="M261" s="68">
        <f t="shared" ca="1" si="65"/>
        <v>0.1098966687139247</v>
      </c>
      <c r="N261" s="68">
        <f t="shared" ca="1" si="66"/>
        <v>2.9231810512425748E-6</v>
      </c>
      <c r="O261" s="84">
        <f t="shared" ca="1" si="67"/>
        <v>29333495.161419552</v>
      </c>
      <c r="P261" s="68">
        <f t="shared" ca="1" si="68"/>
        <v>17853250085.897171</v>
      </c>
      <c r="Q261" s="68">
        <f t="shared" ca="1" si="69"/>
        <v>2004202100.6649275</v>
      </c>
      <c r="R261" s="28">
        <f t="shared" ca="1" si="70"/>
        <v>1.7097312804188192E-3</v>
      </c>
    </row>
    <row r="262" spans="1:18" x14ac:dyDescent="0.2">
      <c r="A262" s="76">
        <v>37062</v>
      </c>
      <c r="B262" s="76">
        <v>0.1119165999989491</v>
      </c>
      <c r="C262" s="76">
        <v>1</v>
      </c>
      <c r="D262" s="77">
        <f t="shared" si="58"/>
        <v>3.7061999999999999</v>
      </c>
      <c r="E262" s="77">
        <f t="shared" si="58"/>
        <v>0.1119165999989491</v>
      </c>
      <c r="F262" s="68">
        <f t="shared" si="59"/>
        <v>3.7061999999999999</v>
      </c>
      <c r="G262" s="68">
        <f t="shared" si="59"/>
        <v>0.1119165999989491</v>
      </c>
      <c r="H262" s="68">
        <f t="shared" si="60"/>
        <v>13.735918439999999</v>
      </c>
      <c r="I262" s="68">
        <f t="shared" si="61"/>
        <v>50.908060922327998</v>
      </c>
      <c r="J262" s="68">
        <f t="shared" si="62"/>
        <v>188.67545539033202</v>
      </c>
      <c r="K262" s="68">
        <f t="shared" si="63"/>
        <v>0.41478530291610516</v>
      </c>
      <c r="L262" s="68">
        <f t="shared" si="64"/>
        <v>1.537277289667669</v>
      </c>
      <c r="M262" s="68">
        <f t="shared" ca="1" si="65"/>
        <v>0.11000260162558849</v>
      </c>
      <c r="N262" s="68">
        <f t="shared" ca="1" si="66"/>
        <v>3.6633897732270472E-6</v>
      </c>
      <c r="O262" s="84">
        <f t="shared" ca="1" si="67"/>
        <v>30057801.492272798</v>
      </c>
      <c r="P262" s="68">
        <f t="shared" ca="1" si="68"/>
        <v>18094169609.2356</v>
      </c>
      <c r="Q262" s="68">
        <f t="shared" ca="1" si="69"/>
        <v>2027359915.9622917</v>
      </c>
      <c r="R262" s="28">
        <f t="shared" ca="1" si="70"/>
        <v>1.9139983733606064E-3</v>
      </c>
    </row>
    <row r="263" spans="1:18" x14ac:dyDescent="0.2">
      <c r="A263" s="76">
        <v>37062</v>
      </c>
      <c r="B263" s="76">
        <v>0.1119165999989491</v>
      </c>
      <c r="C263" s="76">
        <v>1</v>
      </c>
      <c r="D263" s="77">
        <f t="shared" si="58"/>
        <v>3.7061999999999999</v>
      </c>
      <c r="E263" s="77">
        <f t="shared" si="58"/>
        <v>0.1119165999989491</v>
      </c>
      <c r="F263" s="68">
        <f t="shared" si="59"/>
        <v>3.7061999999999999</v>
      </c>
      <c r="G263" s="68">
        <f t="shared" si="59"/>
        <v>0.1119165999989491</v>
      </c>
      <c r="H263" s="68">
        <f t="shared" si="60"/>
        <v>13.735918439999999</v>
      </c>
      <c r="I263" s="68">
        <f t="shared" si="61"/>
        <v>50.908060922327998</v>
      </c>
      <c r="J263" s="68">
        <f t="shared" si="62"/>
        <v>188.67545539033202</v>
      </c>
      <c r="K263" s="68">
        <f t="shared" si="63"/>
        <v>0.41478530291610516</v>
      </c>
      <c r="L263" s="68">
        <f t="shared" si="64"/>
        <v>1.537277289667669</v>
      </c>
      <c r="M263" s="68">
        <f t="shared" ca="1" si="65"/>
        <v>0.11000260162558849</v>
      </c>
      <c r="N263" s="68">
        <f t="shared" ca="1" si="66"/>
        <v>3.6633897732270472E-6</v>
      </c>
      <c r="O263" s="84">
        <f t="shared" ca="1" si="67"/>
        <v>30057801.492272798</v>
      </c>
      <c r="P263" s="68">
        <f t="shared" ca="1" si="68"/>
        <v>18094169609.2356</v>
      </c>
      <c r="Q263" s="68">
        <f t="shared" ca="1" si="69"/>
        <v>2027359915.9622917</v>
      </c>
      <c r="R263" s="28">
        <f t="shared" ca="1" si="70"/>
        <v>1.9139983733606064E-3</v>
      </c>
    </row>
    <row r="264" spans="1:18" x14ac:dyDescent="0.2">
      <c r="A264" s="76">
        <v>37125</v>
      </c>
      <c r="B264" s="76">
        <v>0.11171249999460997</v>
      </c>
      <c r="C264" s="76">
        <v>1</v>
      </c>
      <c r="D264" s="77">
        <f t="shared" si="58"/>
        <v>3.7124999999999999</v>
      </c>
      <c r="E264" s="77">
        <f t="shared" si="58"/>
        <v>0.11171249999460997</v>
      </c>
      <c r="F264" s="68">
        <f t="shared" si="59"/>
        <v>3.7124999999999999</v>
      </c>
      <c r="G264" s="68">
        <f t="shared" si="59"/>
        <v>0.11171249999460997</v>
      </c>
      <c r="H264" s="68">
        <f t="shared" si="60"/>
        <v>13.782656249999999</v>
      </c>
      <c r="I264" s="68">
        <f t="shared" si="61"/>
        <v>51.168111328124994</v>
      </c>
      <c r="J264" s="68">
        <f t="shared" si="62"/>
        <v>189.96161330566403</v>
      </c>
      <c r="K264" s="68">
        <f t="shared" si="63"/>
        <v>0.4147326562299895</v>
      </c>
      <c r="L264" s="68">
        <f t="shared" si="64"/>
        <v>1.5396949862538361</v>
      </c>
      <c r="M264" s="68">
        <f t="shared" ca="1" si="65"/>
        <v>0.11047992443662966</v>
      </c>
      <c r="N264" s="68">
        <f t="shared" ca="1" si="66"/>
        <v>1.5192425061304833E-6</v>
      </c>
      <c r="O264" s="84">
        <f t="shared" ca="1" si="67"/>
        <v>33446321.985662226</v>
      </c>
      <c r="P264" s="68">
        <f t="shared" ca="1" si="68"/>
        <v>19200695967.592255</v>
      </c>
      <c r="Q264" s="68">
        <f t="shared" ca="1" si="69"/>
        <v>2133435893.4158905</v>
      </c>
      <c r="R264" s="28">
        <f t="shared" ca="1" si="70"/>
        <v>1.2325755579803144E-3</v>
      </c>
    </row>
    <row r="265" spans="1:18" x14ac:dyDescent="0.2">
      <c r="A265" s="76">
        <v>37511.5</v>
      </c>
      <c r="B265" s="76">
        <v>0.10976194999966538</v>
      </c>
      <c r="C265" s="76">
        <v>1</v>
      </c>
      <c r="D265" s="77">
        <f t="shared" si="58"/>
        <v>3.75115</v>
      </c>
      <c r="E265" s="77">
        <f t="shared" si="58"/>
        <v>0.10976194999966538</v>
      </c>
      <c r="F265" s="68">
        <f t="shared" si="59"/>
        <v>3.75115</v>
      </c>
      <c r="G265" s="68">
        <f t="shared" si="59"/>
        <v>0.10976194999966538</v>
      </c>
      <c r="H265" s="68">
        <f t="shared" si="60"/>
        <v>14.0711263225</v>
      </c>
      <c r="I265" s="68">
        <f t="shared" si="61"/>
        <v>52.782905504645875</v>
      </c>
      <c r="J265" s="68">
        <f t="shared" si="62"/>
        <v>197.99659598375237</v>
      </c>
      <c r="K265" s="68">
        <f t="shared" si="63"/>
        <v>0.4117335387412448</v>
      </c>
      <c r="L265" s="68">
        <f t="shared" si="64"/>
        <v>1.5444742638492204</v>
      </c>
      <c r="M265" s="68">
        <f t="shared" ca="1" si="65"/>
        <v>0.11343063505883703</v>
      </c>
      <c r="N265" s="68">
        <f t="shared" ca="1" si="66"/>
        <v>1.3459250063389355E-5</v>
      </c>
      <c r="O265" s="84">
        <f t="shared" ca="1" si="67"/>
        <v>59135140.200770512</v>
      </c>
      <c r="P265" s="68">
        <f t="shared" ca="1" si="68"/>
        <v>26809603304.645775</v>
      </c>
      <c r="Q265" s="68">
        <f t="shared" ca="1" si="69"/>
        <v>2852489309.7643352</v>
      </c>
      <c r="R265" s="28">
        <f t="shared" ca="1" si="70"/>
        <v>-3.6686850591716585E-3</v>
      </c>
    </row>
    <row r="266" spans="1:18" x14ac:dyDescent="0.2">
      <c r="A266" s="76">
        <v>37544</v>
      </c>
      <c r="B266" s="76">
        <v>0.1074391999936779</v>
      </c>
      <c r="C266" s="76">
        <v>1</v>
      </c>
      <c r="D266" s="77">
        <f t="shared" si="58"/>
        <v>3.7544</v>
      </c>
      <c r="E266" s="77">
        <f t="shared" si="58"/>
        <v>0.1074391999936779</v>
      </c>
      <c r="F266" s="68">
        <f t="shared" si="59"/>
        <v>3.7544</v>
      </c>
      <c r="G266" s="68">
        <f t="shared" si="59"/>
        <v>0.1074391999936779</v>
      </c>
      <c r="H266" s="68">
        <f t="shared" si="60"/>
        <v>14.095519359999999</v>
      </c>
      <c r="I266" s="68">
        <f t="shared" si="61"/>
        <v>52.920217885183995</v>
      </c>
      <c r="J266" s="68">
        <f t="shared" si="62"/>
        <v>198.68366602813478</v>
      </c>
      <c r="K266" s="68">
        <f t="shared" si="63"/>
        <v>0.40336973245626434</v>
      </c>
      <c r="L266" s="68">
        <f t="shared" si="64"/>
        <v>1.5144113235337988</v>
      </c>
      <c r="M266" s="68">
        <f t="shared" ca="1" si="65"/>
        <v>0.11368050797461821</v>
      </c>
      <c r="N266" s="68">
        <f t="shared" ca="1" si="66"/>
        <v>3.8953925312949118E-5</v>
      </c>
      <c r="O266" s="84">
        <f t="shared" ca="1" si="67"/>
        <v>61702235.220899768</v>
      </c>
      <c r="P266" s="68">
        <f t="shared" ca="1" si="68"/>
        <v>27515260177.51379</v>
      </c>
      <c r="Q266" s="68">
        <f t="shared" ca="1" si="69"/>
        <v>2918425591.3283834</v>
      </c>
      <c r="R266" s="28">
        <f t="shared" ca="1" si="70"/>
        <v>-6.2413079809403027E-3</v>
      </c>
    </row>
    <row r="267" spans="1:18" x14ac:dyDescent="0.2">
      <c r="A267" s="76">
        <v>37691.5</v>
      </c>
      <c r="B267" s="76">
        <v>0.11453594999329653</v>
      </c>
      <c r="C267" s="76">
        <v>1</v>
      </c>
      <c r="D267" s="77">
        <f t="shared" si="58"/>
        <v>3.7691499999999998</v>
      </c>
      <c r="E267" s="77">
        <f t="shared" si="58"/>
        <v>0.11453594999329653</v>
      </c>
      <c r="F267" s="68">
        <f t="shared" si="59"/>
        <v>3.7691499999999998</v>
      </c>
      <c r="G267" s="68">
        <f t="shared" si="59"/>
        <v>0.11453594999329653</v>
      </c>
      <c r="H267" s="68">
        <f t="shared" si="60"/>
        <v>14.206491722499999</v>
      </c>
      <c r="I267" s="68">
        <f t="shared" si="61"/>
        <v>53.546398275860867</v>
      </c>
      <c r="J267" s="68">
        <f t="shared" si="62"/>
        <v>201.82440706146096</v>
      </c>
      <c r="K267" s="68">
        <f t="shared" si="63"/>
        <v>0.43170317591723356</v>
      </c>
      <c r="L267" s="68">
        <f t="shared" si="64"/>
        <v>1.6271540255084407</v>
      </c>
      <c r="M267" s="68">
        <f t="shared" ca="1" si="65"/>
        <v>0.11481796568373852</v>
      </c>
      <c r="N267" s="68">
        <f t="shared" ca="1" si="66"/>
        <v>7.9532849655473359E-8</v>
      </c>
      <c r="O267" s="84">
        <f t="shared" ca="1" si="67"/>
        <v>74199942.096330866</v>
      </c>
      <c r="P267" s="68">
        <f t="shared" ca="1" si="68"/>
        <v>30849759944.835754</v>
      </c>
      <c r="Q267" s="68">
        <f t="shared" ca="1" si="69"/>
        <v>3228622255.888576</v>
      </c>
      <c r="R267" s="28">
        <f t="shared" ca="1" si="70"/>
        <v>-2.8201569044199182E-4</v>
      </c>
    </row>
    <row r="268" spans="1:18" x14ac:dyDescent="0.2">
      <c r="A268" s="76">
        <v>37697</v>
      </c>
      <c r="B268" s="76">
        <v>0.10707209999236511</v>
      </c>
      <c r="C268" s="76">
        <v>1</v>
      </c>
      <c r="D268" s="77">
        <f t="shared" si="58"/>
        <v>3.7696999999999998</v>
      </c>
      <c r="E268" s="77">
        <f t="shared" si="58"/>
        <v>0.10707209999236511</v>
      </c>
      <c r="F268" s="68">
        <f t="shared" si="59"/>
        <v>3.7696999999999998</v>
      </c>
      <c r="G268" s="68">
        <f t="shared" si="59"/>
        <v>0.10707209999236511</v>
      </c>
      <c r="H268" s="68">
        <f t="shared" si="60"/>
        <v>14.210638089999998</v>
      </c>
      <c r="I268" s="68">
        <f t="shared" si="61"/>
        <v>53.56984240787299</v>
      </c>
      <c r="J268" s="68">
        <f t="shared" si="62"/>
        <v>201.9422349249588</v>
      </c>
      <c r="K268" s="68">
        <f t="shared" si="63"/>
        <v>0.40362969534121873</v>
      </c>
      <c r="L268" s="68">
        <f t="shared" si="64"/>
        <v>1.5215628625277922</v>
      </c>
      <c r="M268" s="68">
        <f t="shared" ca="1" si="65"/>
        <v>0.11486048772883811</v>
      </c>
      <c r="N268" s="68">
        <f t="shared" ca="1" si="66"/>
        <v>6.0658983533643045E-5</v>
      </c>
      <c r="O268" s="84">
        <f t="shared" ca="1" si="67"/>
        <v>74693372.404786587</v>
      </c>
      <c r="P268" s="68">
        <f t="shared" ca="1" si="68"/>
        <v>30978314874.294933</v>
      </c>
      <c r="Q268" s="68">
        <f t="shared" ca="1" si="69"/>
        <v>3240538790.0956426</v>
      </c>
      <c r="R268" s="28">
        <f t="shared" ca="1" si="70"/>
        <v>-7.7883877364730014E-3</v>
      </c>
    </row>
    <row r="269" spans="1:18" x14ac:dyDescent="0.2">
      <c r="A269" s="76">
        <v>38256</v>
      </c>
      <c r="B269" s="76">
        <v>0.11332079999556299</v>
      </c>
      <c r="C269" s="76">
        <v>1</v>
      </c>
      <c r="D269" s="77">
        <f t="shared" si="58"/>
        <v>3.8256000000000001</v>
      </c>
      <c r="E269" s="77">
        <f t="shared" si="58"/>
        <v>0.11332079999556299</v>
      </c>
      <c r="F269" s="68">
        <f t="shared" si="59"/>
        <v>3.8256000000000001</v>
      </c>
      <c r="G269" s="68">
        <f t="shared" si="59"/>
        <v>0.11332079999556299</v>
      </c>
      <c r="H269" s="68">
        <f t="shared" si="60"/>
        <v>14.63521536</v>
      </c>
      <c r="I269" s="68">
        <f t="shared" si="61"/>
        <v>55.988479881216001</v>
      </c>
      <c r="J269" s="68">
        <f t="shared" si="62"/>
        <v>214.18952863357995</v>
      </c>
      <c r="K269" s="68">
        <f t="shared" si="63"/>
        <v>0.43352005246302577</v>
      </c>
      <c r="L269" s="68">
        <f t="shared" si="64"/>
        <v>1.6584743127025514</v>
      </c>
      <c r="M269" s="68">
        <f t="shared" ca="1" si="65"/>
        <v>0.11922291079458981</v>
      </c>
      <c r="N269" s="68">
        <f t="shared" ca="1" si="66"/>
        <v>3.4834911883988999E-5</v>
      </c>
      <c r="O269" s="84">
        <f t="shared" ca="1" si="67"/>
        <v>135961038.33417979</v>
      </c>
      <c r="P269" s="68">
        <f t="shared" ca="1" si="68"/>
        <v>45679530227.570679</v>
      </c>
      <c r="Q269" s="68">
        <f t="shared" ca="1" si="69"/>
        <v>4587111389.7169886</v>
      </c>
      <c r="R269" s="28">
        <f t="shared" ca="1" si="70"/>
        <v>-5.902110799026819E-3</v>
      </c>
    </row>
    <row r="270" spans="1:18" x14ac:dyDescent="0.2">
      <c r="A270" s="76">
        <v>38256</v>
      </c>
      <c r="B270" s="76">
        <v>0.11361079999915091</v>
      </c>
      <c r="C270" s="76">
        <v>1</v>
      </c>
      <c r="D270" s="77">
        <f t="shared" si="58"/>
        <v>3.8256000000000001</v>
      </c>
      <c r="E270" s="77">
        <f t="shared" si="58"/>
        <v>0.11361079999915091</v>
      </c>
      <c r="F270" s="68">
        <f t="shared" si="59"/>
        <v>3.8256000000000001</v>
      </c>
      <c r="G270" s="68">
        <f t="shared" si="59"/>
        <v>0.11361079999915091</v>
      </c>
      <c r="H270" s="68">
        <f t="shared" si="60"/>
        <v>14.63521536</v>
      </c>
      <c r="I270" s="68">
        <f t="shared" si="61"/>
        <v>55.988479881216001</v>
      </c>
      <c r="J270" s="68">
        <f t="shared" si="62"/>
        <v>214.18952863357995</v>
      </c>
      <c r="K270" s="68">
        <f t="shared" si="63"/>
        <v>0.43462947647675176</v>
      </c>
      <c r="L270" s="68">
        <f t="shared" si="64"/>
        <v>1.6627185252094616</v>
      </c>
      <c r="M270" s="68">
        <f t="shared" ca="1" si="65"/>
        <v>0.11922291079458981</v>
      </c>
      <c r="N270" s="68">
        <f t="shared" ca="1" si="66"/>
        <v>3.149578758028183E-5</v>
      </c>
      <c r="O270" s="84">
        <f t="shared" ca="1" si="67"/>
        <v>135961038.33417979</v>
      </c>
      <c r="P270" s="68">
        <f t="shared" ca="1" si="68"/>
        <v>45679530227.570679</v>
      </c>
      <c r="Q270" s="68">
        <f t="shared" ca="1" si="69"/>
        <v>4587111389.7169886</v>
      </c>
      <c r="R270" s="28">
        <f t="shared" ca="1" si="70"/>
        <v>-5.6121107954388988E-3</v>
      </c>
    </row>
    <row r="271" spans="1:18" x14ac:dyDescent="0.2">
      <c r="A271" s="76">
        <v>38256</v>
      </c>
      <c r="B271" s="76">
        <v>0.11392079999495763</v>
      </c>
      <c r="C271" s="76">
        <v>1</v>
      </c>
      <c r="D271" s="77">
        <f t="shared" si="58"/>
        <v>3.8256000000000001</v>
      </c>
      <c r="E271" s="77">
        <f t="shared" si="58"/>
        <v>0.11392079999495763</v>
      </c>
      <c r="F271" s="68">
        <f t="shared" si="59"/>
        <v>3.8256000000000001</v>
      </c>
      <c r="G271" s="68">
        <f t="shared" si="59"/>
        <v>0.11392079999495763</v>
      </c>
      <c r="H271" s="68">
        <f t="shared" si="60"/>
        <v>14.63521536</v>
      </c>
      <c r="I271" s="68">
        <f t="shared" si="61"/>
        <v>55.988479881216001</v>
      </c>
      <c r="J271" s="68">
        <f t="shared" si="62"/>
        <v>214.18952863357995</v>
      </c>
      <c r="K271" s="68">
        <f t="shared" si="63"/>
        <v>0.43581541246070993</v>
      </c>
      <c r="L271" s="68">
        <f t="shared" si="64"/>
        <v>1.6672554419096919</v>
      </c>
      <c r="M271" s="68">
        <f t="shared" ca="1" si="65"/>
        <v>0.11922291079458981</v>
      </c>
      <c r="N271" s="68">
        <f t="shared" ca="1" si="66"/>
        <v>2.8112378931576182E-5</v>
      </c>
      <c r="O271" s="84">
        <f t="shared" ca="1" si="67"/>
        <v>135961038.33417979</v>
      </c>
      <c r="P271" s="68">
        <f t="shared" ca="1" si="68"/>
        <v>45679530227.570679</v>
      </c>
      <c r="Q271" s="68">
        <f t="shared" ca="1" si="69"/>
        <v>4587111389.7169886</v>
      </c>
      <c r="R271" s="28">
        <f t="shared" ca="1" si="70"/>
        <v>-5.3021107996321787E-3</v>
      </c>
    </row>
    <row r="272" spans="1:18" x14ac:dyDescent="0.2">
      <c r="A272" s="76">
        <v>38313</v>
      </c>
      <c r="B272" s="76">
        <v>0.11452089999511372</v>
      </c>
      <c r="C272" s="76">
        <v>1</v>
      </c>
      <c r="D272" s="77">
        <f t="shared" si="58"/>
        <v>3.8313000000000001</v>
      </c>
      <c r="E272" s="77">
        <f t="shared" si="58"/>
        <v>0.11452089999511372</v>
      </c>
      <c r="F272" s="68">
        <f t="shared" si="59"/>
        <v>3.8313000000000001</v>
      </c>
      <c r="G272" s="68">
        <f t="shared" si="59"/>
        <v>0.11452089999511372</v>
      </c>
      <c r="H272" s="68">
        <f t="shared" si="60"/>
        <v>14.678859690000001</v>
      </c>
      <c r="I272" s="68">
        <f t="shared" si="61"/>
        <v>56.239115130297009</v>
      </c>
      <c r="J272" s="68">
        <f t="shared" si="62"/>
        <v>215.46892179870693</v>
      </c>
      <c r="K272" s="68">
        <f t="shared" si="63"/>
        <v>0.43876392415127924</v>
      </c>
      <c r="L272" s="68">
        <f t="shared" si="64"/>
        <v>1.6810362226007962</v>
      </c>
      <c r="M272" s="68">
        <f t="shared" ca="1" si="65"/>
        <v>0.11967225917572331</v>
      </c>
      <c r="N272" s="68">
        <f t="shared" ca="1" si="66"/>
        <v>2.6536501407650715E-5</v>
      </c>
      <c r="O272" s="84">
        <f t="shared" ca="1" si="67"/>
        <v>143528788.19088009</v>
      </c>
      <c r="P272" s="68">
        <f t="shared" ca="1" si="68"/>
        <v>47365824943.960533</v>
      </c>
      <c r="Q272" s="68">
        <f t="shared" ca="1" si="69"/>
        <v>4739900297.406579</v>
      </c>
      <c r="R272" s="28">
        <f t="shared" ref="R272:R337" ca="1" si="71">+E272-M272</f>
        <v>-5.151359180609591E-3</v>
      </c>
    </row>
    <row r="273" spans="1:18" x14ac:dyDescent="0.2">
      <c r="A273" s="76">
        <v>38337</v>
      </c>
      <c r="B273" s="76">
        <v>0.1158240999939153</v>
      </c>
      <c r="C273" s="76">
        <v>1</v>
      </c>
      <c r="D273" s="77">
        <f t="shared" ref="D273:E336" si="72">A273/A$18</f>
        <v>3.8336999999999999</v>
      </c>
      <c r="E273" s="77">
        <f t="shared" si="72"/>
        <v>0.1158240999939153</v>
      </c>
      <c r="F273" s="68">
        <f t="shared" ref="F273:G336" si="73">$C273*D273</f>
        <v>3.8336999999999999</v>
      </c>
      <c r="G273" s="68">
        <f t="shared" si="73"/>
        <v>0.1158240999939153</v>
      </c>
      <c r="H273" s="68">
        <f t="shared" ref="H273:H336" si="74">C273*D273*D273</f>
        <v>14.697255689999999</v>
      </c>
      <c r="I273" s="68">
        <f t="shared" ref="I273:I336" si="75">C273*D273*D273*D273</f>
        <v>56.344869138752991</v>
      </c>
      <c r="J273" s="68">
        <f t="shared" ref="J273:J336" si="76">C273*D273*D273*D273*D273</f>
        <v>216.00932481723734</v>
      </c>
      <c r="K273" s="68">
        <f t="shared" ref="K273:K336" si="77">C273*E273*D273</f>
        <v>0.44403485214667304</v>
      </c>
      <c r="L273" s="68">
        <f t="shared" ref="L273:L336" si="78">C273*E273*D273*D273</f>
        <v>1.7022964126747004</v>
      </c>
      <c r="M273" s="68">
        <f t="shared" ca="1" si="65"/>
        <v>0.1198617088411225</v>
      </c>
      <c r="N273" s="68">
        <f t="shared" ref="N273:N336" ca="1" si="79">C273*(M273-E273)^2</f>
        <v>1.6302285203045897E-5</v>
      </c>
      <c r="O273" s="84">
        <f t="shared" ref="O273:O336" ca="1" si="80">(C273*O$1-O$2*F273+O$3*H273)^2</f>
        <v>146793170.69634196</v>
      </c>
      <c r="P273" s="68">
        <f t="shared" ref="P273:P336" ca="1" si="81">(-C273*O$2+O$4*F273-O$5*H273)^2</f>
        <v>48086514104.215286</v>
      </c>
      <c r="Q273" s="68">
        <f t="shared" ref="Q273:Q336" ca="1" si="82">+(C273*O$3-F273*O$5+H273*O$6)^2</f>
        <v>4805113411.8092203</v>
      </c>
      <c r="R273" s="28">
        <f t="shared" ca="1" si="71"/>
        <v>-4.0376088472072053E-3</v>
      </c>
    </row>
    <row r="274" spans="1:18" x14ac:dyDescent="0.2">
      <c r="A274" s="76"/>
      <c r="B274" s="76"/>
      <c r="C274" s="76"/>
      <c r="D274" s="77">
        <f t="shared" si="72"/>
        <v>0</v>
      </c>
      <c r="E274" s="77">
        <f t="shared" si="72"/>
        <v>0</v>
      </c>
      <c r="F274" s="68">
        <f t="shared" si="73"/>
        <v>0</v>
      </c>
      <c r="G274" s="68">
        <f t="shared" si="73"/>
        <v>0</v>
      </c>
      <c r="H274" s="68">
        <f t="shared" si="74"/>
        <v>0</v>
      </c>
      <c r="I274" s="68">
        <f t="shared" si="75"/>
        <v>0</v>
      </c>
      <c r="J274" s="68">
        <f t="shared" si="76"/>
        <v>0</v>
      </c>
      <c r="K274" s="68">
        <f t="shared" si="77"/>
        <v>0</v>
      </c>
      <c r="L274" s="68">
        <f t="shared" si="78"/>
        <v>0</v>
      </c>
      <c r="M274" s="68">
        <f t="shared" ref="M274:M337" ca="1" si="83">+E$4+E$5*D274+E$6*D274^2</f>
        <v>6.3913426536370173E-3</v>
      </c>
      <c r="N274" s="68">
        <f t="shared" ca="1" si="79"/>
        <v>0</v>
      </c>
      <c r="O274" s="84">
        <f t="shared" ca="1" si="80"/>
        <v>0</v>
      </c>
      <c r="P274" s="68">
        <f t="shared" ca="1" si="81"/>
        <v>0</v>
      </c>
      <c r="Q274" s="68">
        <f t="shared" ca="1" si="82"/>
        <v>0</v>
      </c>
      <c r="R274" s="28">
        <f t="shared" ca="1" si="71"/>
        <v>-6.3913426536370173E-3</v>
      </c>
    </row>
    <row r="275" spans="1:18" x14ac:dyDescent="0.2">
      <c r="A275" s="76"/>
      <c r="B275" s="76"/>
      <c r="C275" s="76"/>
      <c r="D275" s="77">
        <f t="shared" si="72"/>
        <v>0</v>
      </c>
      <c r="E275" s="77">
        <f t="shared" si="72"/>
        <v>0</v>
      </c>
      <c r="F275" s="68">
        <f t="shared" si="73"/>
        <v>0</v>
      </c>
      <c r="G275" s="68">
        <f t="shared" si="73"/>
        <v>0</v>
      </c>
      <c r="H275" s="68">
        <f t="shared" si="74"/>
        <v>0</v>
      </c>
      <c r="I275" s="68">
        <f t="shared" si="75"/>
        <v>0</v>
      </c>
      <c r="J275" s="68">
        <f t="shared" si="76"/>
        <v>0</v>
      </c>
      <c r="K275" s="68">
        <f t="shared" si="77"/>
        <v>0</v>
      </c>
      <c r="L275" s="68">
        <f t="shared" si="78"/>
        <v>0</v>
      </c>
      <c r="M275" s="68">
        <f t="shared" ca="1" si="83"/>
        <v>6.3913426536370173E-3</v>
      </c>
      <c r="N275" s="68">
        <f t="shared" ca="1" si="79"/>
        <v>0</v>
      </c>
      <c r="O275" s="84">
        <f t="shared" ca="1" si="80"/>
        <v>0</v>
      </c>
      <c r="P275" s="68">
        <f t="shared" ca="1" si="81"/>
        <v>0</v>
      </c>
      <c r="Q275" s="68">
        <f t="shared" ca="1" si="82"/>
        <v>0</v>
      </c>
      <c r="R275" s="28">
        <f t="shared" ca="1" si="71"/>
        <v>-6.3913426536370173E-3</v>
      </c>
    </row>
    <row r="276" spans="1:18" x14ac:dyDescent="0.2">
      <c r="A276" s="76"/>
      <c r="B276" s="76"/>
      <c r="C276" s="76"/>
      <c r="D276" s="77">
        <f t="shared" si="72"/>
        <v>0</v>
      </c>
      <c r="E276" s="77">
        <f t="shared" si="72"/>
        <v>0</v>
      </c>
      <c r="F276" s="68">
        <f t="shared" si="73"/>
        <v>0</v>
      </c>
      <c r="G276" s="68">
        <f t="shared" si="73"/>
        <v>0</v>
      </c>
      <c r="H276" s="68">
        <f t="shared" si="74"/>
        <v>0</v>
      </c>
      <c r="I276" s="68">
        <f t="shared" si="75"/>
        <v>0</v>
      </c>
      <c r="J276" s="68">
        <f t="shared" si="76"/>
        <v>0</v>
      </c>
      <c r="K276" s="68">
        <f t="shared" si="77"/>
        <v>0</v>
      </c>
      <c r="L276" s="68">
        <f t="shared" si="78"/>
        <v>0</v>
      </c>
      <c r="M276" s="68">
        <f t="shared" ca="1" si="83"/>
        <v>6.3913426536370173E-3</v>
      </c>
      <c r="N276" s="68">
        <f t="shared" ca="1" si="79"/>
        <v>0</v>
      </c>
      <c r="O276" s="84">
        <f t="shared" ca="1" si="80"/>
        <v>0</v>
      </c>
      <c r="P276" s="68">
        <f t="shared" ca="1" si="81"/>
        <v>0</v>
      </c>
      <c r="Q276" s="68">
        <f t="shared" ca="1" si="82"/>
        <v>0</v>
      </c>
      <c r="R276" s="28">
        <f t="shared" ca="1" si="71"/>
        <v>-6.3913426536370173E-3</v>
      </c>
    </row>
    <row r="277" spans="1:18" x14ac:dyDescent="0.2">
      <c r="A277" s="76"/>
      <c r="B277" s="76"/>
      <c r="C277" s="76"/>
      <c r="D277" s="77">
        <f t="shared" si="72"/>
        <v>0</v>
      </c>
      <c r="E277" s="77">
        <f t="shared" si="72"/>
        <v>0</v>
      </c>
      <c r="F277" s="68">
        <f t="shared" si="73"/>
        <v>0</v>
      </c>
      <c r="G277" s="68">
        <f t="shared" si="73"/>
        <v>0</v>
      </c>
      <c r="H277" s="68">
        <f t="shared" si="74"/>
        <v>0</v>
      </c>
      <c r="I277" s="68">
        <f t="shared" si="75"/>
        <v>0</v>
      </c>
      <c r="J277" s="68">
        <f t="shared" si="76"/>
        <v>0</v>
      </c>
      <c r="K277" s="68">
        <f t="shared" si="77"/>
        <v>0</v>
      </c>
      <c r="L277" s="68">
        <f t="shared" si="78"/>
        <v>0</v>
      </c>
      <c r="M277" s="68">
        <f t="shared" ca="1" si="83"/>
        <v>6.3913426536370173E-3</v>
      </c>
      <c r="N277" s="68">
        <f t="shared" ca="1" si="79"/>
        <v>0</v>
      </c>
      <c r="O277" s="84">
        <f t="shared" ca="1" si="80"/>
        <v>0</v>
      </c>
      <c r="P277" s="68">
        <f t="shared" ca="1" si="81"/>
        <v>0</v>
      </c>
      <c r="Q277" s="68">
        <f t="shared" ca="1" si="82"/>
        <v>0</v>
      </c>
      <c r="R277" s="28">
        <f t="shared" ca="1" si="71"/>
        <v>-6.3913426536370173E-3</v>
      </c>
    </row>
    <row r="278" spans="1:18" x14ac:dyDescent="0.2">
      <c r="A278" s="76"/>
      <c r="B278" s="76"/>
      <c r="C278" s="76"/>
      <c r="D278" s="77">
        <f t="shared" si="72"/>
        <v>0</v>
      </c>
      <c r="E278" s="77">
        <f t="shared" si="72"/>
        <v>0</v>
      </c>
      <c r="F278" s="68">
        <f t="shared" si="73"/>
        <v>0</v>
      </c>
      <c r="G278" s="68">
        <f t="shared" si="73"/>
        <v>0</v>
      </c>
      <c r="H278" s="68">
        <f t="shared" si="74"/>
        <v>0</v>
      </c>
      <c r="I278" s="68">
        <f t="shared" si="75"/>
        <v>0</v>
      </c>
      <c r="J278" s="68">
        <f t="shared" si="76"/>
        <v>0</v>
      </c>
      <c r="K278" s="68">
        <f t="shared" si="77"/>
        <v>0</v>
      </c>
      <c r="L278" s="68">
        <f t="shared" si="78"/>
        <v>0</v>
      </c>
      <c r="M278" s="68">
        <f t="shared" ca="1" si="83"/>
        <v>6.3913426536370173E-3</v>
      </c>
      <c r="N278" s="68">
        <f t="shared" ca="1" si="79"/>
        <v>0</v>
      </c>
      <c r="O278" s="84">
        <f t="shared" ca="1" si="80"/>
        <v>0</v>
      </c>
      <c r="P278" s="68">
        <f t="shared" ca="1" si="81"/>
        <v>0</v>
      </c>
      <c r="Q278" s="68">
        <f t="shared" ca="1" si="82"/>
        <v>0</v>
      </c>
      <c r="R278" s="28">
        <f t="shared" ca="1" si="71"/>
        <v>-6.3913426536370173E-3</v>
      </c>
    </row>
    <row r="279" spans="1:18" x14ac:dyDescent="0.2">
      <c r="A279" s="76"/>
      <c r="B279" s="76"/>
      <c r="C279" s="76"/>
      <c r="D279" s="77">
        <f t="shared" si="72"/>
        <v>0</v>
      </c>
      <c r="E279" s="77">
        <f t="shared" si="72"/>
        <v>0</v>
      </c>
      <c r="F279" s="68">
        <f t="shared" si="73"/>
        <v>0</v>
      </c>
      <c r="G279" s="68">
        <f t="shared" si="73"/>
        <v>0</v>
      </c>
      <c r="H279" s="68">
        <f t="shared" si="74"/>
        <v>0</v>
      </c>
      <c r="I279" s="68">
        <f t="shared" si="75"/>
        <v>0</v>
      </c>
      <c r="J279" s="68">
        <f t="shared" si="76"/>
        <v>0</v>
      </c>
      <c r="K279" s="68">
        <f t="shared" si="77"/>
        <v>0</v>
      </c>
      <c r="L279" s="68">
        <f t="shared" si="78"/>
        <v>0</v>
      </c>
      <c r="M279" s="68">
        <f t="shared" ca="1" si="83"/>
        <v>6.3913426536370173E-3</v>
      </c>
      <c r="N279" s="68">
        <f t="shared" ca="1" si="79"/>
        <v>0</v>
      </c>
      <c r="O279" s="84">
        <f t="shared" ca="1" si="80"/>
        <v>0</v>
      </c>
      <c r="P279" s="68">
        <f t="shared" ca="1" si="81"/>
        <v>0</v>
      </c>
      <c r="Q279" s="68">
        <f t="shared" ca="1" si="82"/>
        <v>0</v>
      </c>
      <c r="R279" s="28">
        <f t="shared" ca="1" si="71"/>
        <v>-6.3913426536370173E-3</v>
      </c>
    </row>
    <row r="280" spans="1:18" x14ac:dyDescent="0.2">
      <c r="A280" s="76"/>
      <c r="B280" s="76"/>
      <c r="C280" s="76"/>
      <c r="D280" s="77">
        <f t="shared" si="72"/>
        <v>0</v>
      </c>
      <c r="E280" s="77">
        <f t="shared" si="72"/>
        <v>0</v>
      </c>
      <c r="F280" s="68">
        <f t="shared" si="73"/>
        <v>0</v>
      </c>
      <c r="G280" s="68">
        <f t="shared" si="73"/>
        <v>0</v>
      </c>
      <c r="H280" s="68">
        <f t="shared" si="74"/>
        <v>0</v>
      </c>
      <c r="I280" s="68">
        <f t="shared" si="75"/>
        <v>0</v>
      </c>
      <c r="J280" s="68">
        <f t="shared" si="76"/>
        <v>0</v>
      </c>
      <c r="K280" s="68">
        <f t="shared" si="77"/>
        <v>0</v>
      </c>
      <c r="L280" s="68">
        <f t="shared" si="78"/>
        <v>0</v>
      </c>
      <c r="M280" s="68">
        <f t="shared" ca="1" si="83"/>
        <v>6.3913426536370173E-3</v>
      </c>
      <c r="N280" s="68">
        <f t="shared" ca="1" si="79"/>
        <v>0</v>
      </c>
      <c r="O280" s="84">
        <f t="shared" ca="1" si="80"/>
        <v>0</v>
      </c>
      <c r="P280" s="68">
        <f t="shared" ca="1" si="81"/>
        <v>0</v>
      </c>
      <c r="Q280" s="68">
        <f t="shared" ca="1" si="82"/>
        <v>0</v>
      </c>
      <c r="R280" s="28">
        <f t="shared" ca="1" si="71"/>
        <v>-6.3913426536370173E-3</v>
      </c>
    </row>
    <row r="281" spans="1:18" x14ac:dyDescent="0.2">
      <c r="A281" s="76"/>
      <c r="B281" s="76"/>
      <c r="C281" s="76"/>
      <c r="D281" s="77">
        <f t="shared" si="72"/>
        <v>0</v>
      </c>
      <c r="E281" s="77">
        <f t="shared" si="72"/>
        <v>0</v>
      </c>
      <c r="F281" s="68">
        <f t="shared" si="73"/>
        <v>0</v>
      </c>
      <c r="G281" s="68">
        <f t="shared" si="73"/>
        <v>0</v>
      </c>
      <c r="H281" s="68">
        <f t="shared" si="74"/>
        <v>0</v>
      </c>
      <c r="I281" s="68">
        <f t="shared" si="75"/>
        <v>0</v>
      </c>
      <c r="J281" s="68">
        <f t="shared" si="76"/>
        <v>0</v>
      </c>
      <c r="K281" s="68">
        <f t="shared" si="77"/>
        <v>0</v>
      </c>
      <c r="L281" s="68">
        <f t="shared" si="78"/>
        <v>0</v>
      </c>
      <c r="M281" s="68">
        <f t="shared" ca="1" si="83"/>
        <v>6.3913426536370173E-3</v>
      </c>
      <c r="N281" s="68">
        <f t="shared" ca="1" si="79"/>
        <v>0</v>
      </c>
      <c r="O281" s="84">
        <f t="shared" ca="1" si="80"/>
        <v>0</v>
      </c>
      <c r="P281" s="68">
        <f t="shared" ca="1" si="81"/>
        <v>0</v>
      </c>
      <c r="Q281" s="68">
        <f t="shared" ca="1" si="82"/>
        <v>0</v>
      </c>
      <c r="R281" s="28">
        <f t="shared" ca="1" si="71"/>
        <v>-6.3913426536370173E-3</v>
      </c>
    </row>
    <row r="282" spans="1:18" x14ac:dyDescent="0.2">
      <c r="A282" s="76"/>
      <c r="B282" s="76"/>
      <c r="C282" s="76"/>
      <c r="D282" s="77">
        <f t="shared" si="72"/>
        <v>0</v>
      </c>
      <c r="E282" s="77">
        <f t="shared" si="72"/>
        <v>0</v>
      </c>
      <c r="F282" s="68">
        <f t="shared" si="73"/>
        <v>0</v>
      </c>
      <c r="G282" s="68">
        <f t="shared" si="73"/>
        <v>0</v>
      </c>
      <c r="H282" s="68">
        <f t="shared" si="74"/>
        <v>0</v>
      </c>
      <c r="I282" s="68">
        <f t="shared" si="75"/>
        <v>0</v>
      </c>
      <c r="J282" s="68">
        <f t="shared" si="76"/>
        <v>0</v>
      </c>
      <c r="K282" s="68">
        <f t="shared" si="77"/>
        <v>0</v>
      </c>
      <c r="L282" s="68">
        <f t="shared" si="78"/>
        <v>0</v>
      </c>
      <c r="M282" s="68">
        <f t="shared" ca="1" si="83"/>
        <v>6.3913426536370173E-3</v>
      </c>
      <c r="N282" s="68">
        <f t="shared" ca="1" si="79"/>
        <v>0</v>
      </c>
      <c r="O282" s="84">
        <f t="shared" ca="1" si="80"/>
        <v>0</v>
      </c>
      <c r="P282" s="68">
        <f t="shared" ca="1" si="81"/>
        <v>0</v>
      </c>
      <c r="Q282" s="68">
        <f t="shared" ca="1" si="82"/>
        <v>0</v>
      </c>
      <c r="R282" s="28">
        <f t="shared" ca="1" si="71"/>
        <v>-6.3913426536370173E-3</v>
      </c>
    </row>
    <row r="283" spans="1:18" x14ac:dyDescent="0.2">
      <c r="A283" s="76"/>
      <c r="B283" s="76"/>
      <c r="C283" s="76"/>
      <c r="D283" s="77">
        <f t="shared" si="72"/>
        <v>0</v>
      </c>
      <c r="E283" s="77">
        <f t="shared" si="72"/>
        <v>0</v>
      </c>
      <c r="F283" s="68">
        <f t="shared" si="73"/>
        <v>0</v>
      </c>
      <c r="G283" s="68">
        <f t="shared" si="73"/>
        <v>0</v>
      </c>
      <c r="H283" s="68">
        <f t="shared" si="74"/>
        <v>0</v>
      </c>
      <c r="I283" s="68">
        <f t="shared" si="75"/>
        <v>0</v>
      </c>
      <c r="J283" s="68">
        <f t="shared" si="76"/>
        <v>0</v>
      </c>
      <c r="K283" s="68">
        <f t="shared" si="77"/>
        <v>0</v>
      </c>
      <c r="L283" s="68">
        <f t="shared" si="78"/>
        <v>0</v>
      </c>
      <c r="M283" s="68">
        <f t="shared" ca="1" si="83"/>
        <v>6.3913426536370173E-3</v>
      </c>
      <c r="N283" s="68">
        <f t="shared" ca="1" si="79"/>
        <v>0</v>
      </c>
      <c r="O283" s="84">
        <f t="shared" ca="1" si="80"/>
        <v>0</v>
      </c>
      <c r="P283" s="68">
        <f t="shared" ca="1" si="81"/>
        <v>0</v>
      </c>
      <c r="Q283" s="68">
        <f t="shared" ca="1" si="82"/>
        <v>0</v>
      </c>
      <c r="R283" s="28">
        <f t="shared" ca="1" si="71"/>
        <v>-6.3913426536370173E-3</v>
      </c>
    </row>
    <row r="284" spans="1:18" x14ac:dyDescent="0.2">
      <c r="A284" s="76"/>
      <c r="B284" s="76"/>
      <c r="C284" s="76"/>
      <c r="D284" s="77">
        <f t="shared" si="72"/>
        <v>0</v>
      </c>
      <c r="E284" s="77">
        <f t="shared" si="72"/>
        <v>0</v>
      </c>
      <c r="F284" s="68">
        <f t="shared" si="73"/>
        <v>0</v>
      </c>
      <c r="G284" s="68">
        <f t="shared" si="73"/>
        <v>0</v>
      </c>
      <c r="H284" s="68">
        <f t="shared" si="74"/>
        <v>0</v>
      </c>
      <c r="I284" s="68">
        <f t="shared" si="75"/>
        <v>0</v>
      </c>
      <c r="J284" s="68">
        <f t="shared" si="76"/>
        <v>0</v>
      </c>
      <c r="K284" s="68">
        <f t="shared" si="77"/>
        <v>0</v>
      </c>
      <c r="L284" s="68">
        <f t="shared" si="78"/>
        <v>0</v>
      </c>
      <c r="M284" s="68">
        <f t="shared" ca="1" si="83"/>
        <v>6.3913426536370173E-3</v>
      </c>
      <c r="N284" s="68">
        <f t="shared" ca="1" si="79"/>
        <v>0</v>
      </c>
      <c r="O284" s="84">
        <f t="shared" ca="1" si="80"/>
        <v>0</v>
      </c>
      <c r="P284" s="68">
        <f t="shared" ca="1" si="81"/>
        <v>0</v>
      </c>
      <c r="Q284" s="68">
        <f t="shared" ca="1" si="82"/>
        <v>0</v>
      </c>
      <c r="R284" s="28">
        <f t="shared" ca="1" si="71"/>
        <v>-6.3913426536370173E-3</v>
      </c>
    </row>
    <row r="285" spans="1:18" x14ac:dyDescent="0.2">
      <c r="A285" s="76"/>
      <c r="B285" s="76"/>
      <c r="C285" s="76"/>
      <c r="D285" s="77">
        <f t="shared" si="72"/>
        <v>0</v>
      </c>
      <c r="E285" s="77">
        <f t="shared" si="72"/>
        <v>0</v>
      </c>
      <c r="F285" s="68">
        <f t="shared" si="73"/>
        <v>0</v>
      </c>
      <c r="G285" s="68">
        <f t="shared" si="73"/>
        <v>0</v>
      </c>
      <c r="H285" s="68">
        <f t="shared" si="74"/>
        <v>0</v>
      </c>
      <c r="I285" s="68">
        <f t="shared" si="75"/>
        <v>0</v>
      </c>
      <c r="J285" s="68">
        <f t="shared" si="76"/>
        <v>0</v>
      </c>
      <c r="K285" s="68">
        <f t="shared" si="77"/>
        <v>0</v>
      </c>
      <c r="L285" s="68">
        <f t="shared" si="78"/>
        <v>0</v>
      </c>
      <c r="M285" s="68">
        <f t="shared" ca="1" si="83"/>
        <v>6.3913426536370173E-3</v>
      </c>
      <c r="N285" s="68">
        <f t="shared" ca="1" si="79"/>
        <v>0</v>
      </c>
      <c r="O285" s="84">
        <f t="shared" ca="1" si="80"/>
        <v>0</v>
      </c>
      <c r="P285" s="68">
        <f t="shared" ca="1" si="81"/>
        <v>0</v>
      </c>
      <c r="Q285" s="68">
        <f t="shared" ca="1" si="82"/>
        <v>0</v>
      </c>
      <c r="R285" s="28">
        <f t="shared" ca="1" si="71"/>
        <v>-6.3913426536370173E-3</v>
      </c>
    </row>
    <row r="286" spans="1:18" x14ac:dyDescent="0.2">
      <c r="A286" s="76"/>
      <c r="B286" s="76"/>
      <c r="C286" s="76"/>
      <c r="D286" s="77">
        <f t="shared" si="72"/>
        <v>0</v>
      </c>
      <c r="E286" s="77">
        <f t="shared" si="72"/>
        <v>0</v>
      </c>
      <c r="F286" s="68">
        <f t="shared" si="73"/>
        <v>0</v>
      </c>
      <c r="G286" s="68">
        <f t="shared" si="73"/>
        <v>0</v>
      </c>
      <c r="H286" s="68">
        <f t="shared" si="74"/>
        <v>0</v>
      </c>
      <c r="I286" s="68">
        <f t="shared" si="75"/>
        <v>0</v>
      </c>
      <c r="J286" s="68">
        <f t="shared" si="76"/>
        <v>0</v>
      </c>
      <c r="K286" s="68">
        <f t="shared" si="77"/>
        <v>0</v>
      </c>
      <c r="L286" s="68">
        <f t="shared" si="78"/>
        <v>0</v>
      </c>
      <c r="M286" s="68">
        <f t="shared" ca="1" si="83"/>
        <v>6.3913426536370173E-3</v>
      </c>
      <c r="N286" s="68">
        <f t="shared" ca="1" si="79"/>
        <v>0</v>
      </c>
      <c r="O286" s="84">
        <f t="shared" ca="1" si="80"/>
        <v>0</v>
      </c>
      <c r="P286" s="68">
        <f t="shared" ca="1" si="81"/>
        <v>0</v>
      </c>
      <c r="Q286" s="68">
        <f t="shared" ca="1" si="82"/>
        <v>0</v>
      </c>
      <c r="R286" s="28">
        <f t="shared" ca="1" si="71"/>
        <v>-6.3913426536370173E-3</v>
      </c>
    </row>
    <row r="287" spans="1:18" x14ac:dyDescent="0.2">
      <c r="A287" s="76"/>
      <c r="B287" s="76"/>
      <c r="C287" s="76"/>
      <c r="D287" s="77">
        <f t="shared" si="72"/>
        <v>0</v>
      </c>
      <c r="E287" s="77">
        <f t="shared" si="72"/>
        <v>0</v>
      </c>
      <c r="F287" s="68">
        <f t="shared" si="73"/>
        <v>0</v>
      </c>
      <c r="G287" s="68">
        <f t="shared" si="73"/>
        <v>0</v>
      </c>
      <c r="H287" s="68">
        <f t="shared" si="74"/>
        <v>0</v>
      </c>
      <c r="I287" s="68">
        <f t="shared" si="75"/>
        <v>0</v>
      </c>
      <c r="J287" s="68">
        <f t="shared" si="76"/>
        <v>0</v>
      </c>
      <c r="K287" s="68">
        <f t="shared" si="77"/>
        <v>0</v>
      </c>
      <c r="L287" s="68">
        <f t="shared" si="78"/>
        <v>0</v>
      </c>
      <c r="M287" s="68">
        <f t="shared" ca="1" si="83"/>
        <v>6.3913426536370173E-3</v>
      </c>
      <c r="N287" s="68">
        <f t="shared" ca="1" si="79"/>
        <v>0</v>
      </c>
      <c r="O287" s="84">
        <f t="shared" ca="1" si="80"/>
        <v>0</v>
      </c>
      <c r="P287" s="68">
        <f t="shared" ca="1" si="81"/>
        <v>0</v>
      </c>
      <c r="Q287" s="68">
        <f t="shared" ca="1" si="82"/>
        <v>0</v>
      </c>
      <c r="R287" s="28">
        <f t="shared" ca="1" si="71"/>
        <v>-6.3913426536370173E-3</v>
      </c>
    </row>
    <row r="288" spans="1:18" x14ac:dyDescent="0.2">
      <c r="A288" s="76"/>
      <c r="B288" s="76"/>
      <c r="C288" s="76"/>
      <c r="D288" s="77">
        <f t="shared" si="72"/>
        <v>0</v>
      </c>
      <c r="E288" s="77">
        <f t="shared" si="72"/>
        <v>0</v>
      </c>
      <c r="F288" s="68">
        <f t="shared" si="73"/>
        <v>0</v>
      </c>
      <c r="G288" s="68">
        <f t="shared" si="73"/>
        <v>0</v>
      </c>
      <c r="H288" s="68">
        <f t="shared" si="74"/>
        <v>0</v>
      </c>
      <c r="I288" s="68">
        <f t="shared" si="75"/>
        <v>0</v>
      </c>
      <c r="J288" s="68">
        <f t="shared" si="76"/>
        <v>0</v>
      </c>
      <c r="K288" s="68">
        <f t="shared" si="77"/>
        <v>0</v>
      </c>
      <c r="L288" s="68">
        <f t="shared" si="78"/>
        <v>0</v>
      </c>
      <c r="M288" s="68">
        <f t="shared" ca="1" si="83"/>
        <v>6.3913426536370173E-3</v>
      </c>
      <c r="N288" s="68">
        <f t="shared" ca="1" si="79"/>
        <v>0</v>
      </c>
      <c r="O288" s="84">
        <f t="shared" ca="1" si="80"/>
        <v>0</v>
      </c>
      <c r="P288" s="68">
        <f t="shared" ca="1" si="81"/>
        <v>0</v>
      </c>
      <c r="Q288" s="68">
        <f t="shared" ca="1" si="82"/>
        <v>0</v>
      </c>
      <c r="R288" s="28">
        <f t="shared" ca="1" si="71"/>
        <v>-6.3913426536370173E-3</v>
      </c>
    </row>
    <row r="289" spans="1:18" x14ac:dyDescent="0.2">
      <c r="A289" s="76"/>
      <c r="B289" s="76"/>
      <c r="C289" s="76"/>
      <c r="D289" s="77">
        <f t="shared" si="72"/>
        <v>0</v>
      </c>
      <c r="E289" s="77">
        <f t="shared" si="72"/>
        <v>0</v>
      </c>
      <c r="F289" s="68">
        <f t="shared" si="73"/>
        <v>0</v>
      </c>
      <c r="G289" s="68">
        <f t="shared" si="73"/>
        <v>0</v>
      </c>
      <c r="H289" s="68">
        <f t="shared" si="74"/>
        <v>0</v>
      </c>
      <c r="I289" s="68">
        <f t="shared" si="75"/>
        <v>0</v>
      </c>
      <c r="J289" s="68">
        <f t="shared" si="76"/>
        <v>0</v>
      </c>
      <c r="K289" s="68">
        <f t="shared" si="77"/>
        <v>0</v>
      </c>
      <c r="L289" s="68">
        <f t="shared" si="78"/>
        <v>0</v>
      </c>
      <c r="M289" s="68">
        <f t="shared" ca="1" si="83"/>
        <v>6.3913426536370173E-3</v>
      </c>
      <c r="N289" s="68">
        <f t="shared" ca="1" si="79"/>
        <v>0</v>
      </c>
      <c r="O289" s="84">
        <f t="shared" ca="1" si="80"/>
        <v>0</v>
      </c>
      <c r="P289" s="68">
        <f t="shared" ca="1" si="81"/>
        <v>0</v>
      </c>
      <c r="Q289" s="68">
        <f t="shared" ca="1" si="82"/>
        <v>0</v>
      </c>
      <c r="R289" s="28">
        <f t="shared" ca="1" si="71"/>
        <v>-6.3913426536370173E-3</v>
      </c>
    </row>
    <row r="290" spans="1:18" x14ac:dyDescent="0.2">
      <c r="A290" s="76"/>
      <c r="B290" s="76"/>
      <c r="C290" s="76"/>
      <c r="D290" s="77">
        <f t="shared" si="72"/>
        <v>0</v>
      </c>
      <c r="E290" s="77">
        <f t="shared" si="72"/>
        <v>0</v>
      </c>
      <c r="F290" s="68">
        <f t="shared" si="73"/>
        <v>0</v>
      </c>
      <c r="G290" s="68">
        <f t="shared" si="73"/>
        <v>0</v>
      </c>
      <c r="H290" s="68">
        <f t="shared" si="74"/>
        <v>0</v>
      </c>
      <c r="I290" s="68">
        <f t="shared" si="75"/>
        <v>0</v>
      </c>
      <c r="J290" s="68">
        <f t="shared" si="76"/>
        <v>0</v>
      </c>
      <c r="K290" s="68">
        <f t="shared" si="77"/>
        <v>0</v>
      </c>
      <c r="L290" s="68">
        <f t="shared" si="78"/>
        <v>0</v>
      </c>
      <c r="M290" s="68">
        <f t="shared" ca="1" si="83"/>
        <v>6.3913426536370173E-3</v>
      </c>
      <c r="N290" s="68">
        <f t="shared" ca="1" si="79"/>
        <v>0</v>
      </c>
      <c r="O290" s="84">
        <f t="shared" ca="1" si="80"/>
        <v>0</v>
      </c>
      <c r="P290" s="68">
        <f t="shared" ca="1" si="81"/>
        <v>0</v>
      </c>
      <c r="Q290" s="68">
        <f t="shared" ca="1" si="82"/>
        <v>0</v>
      </c>
      <c r="R290" s="28">
        <f t="shared" ca="1" si="71"/>
        <v>-6.3913426536370173E-3</v>
      </c>
    </row>
    <row r="291" spans="1:18" x14ac:dyDescent="0.2">
      <c r="A291" s="76"/>
      <c r="B291" s="76"/>
      <c r="C291" s="76"/>
      <c r="D291" s="77">
        <f t="shared" si="72"/>
        <v>0</v>
      </c>
      <c r="E291" s="77">
        <f t="shared" si="72"/>
        <v>0</v>
      </c>
      <c r="F291" s="68">
        <f t="shared" si="73"/>
        <v>0</v>
      </c>
      <c r="G291" s="68">
        <f t="shared" si="73"/>
        <v>0</v>
      </c>
      <c r="H291" s="68">
        <f t="shared" si="74"/>
        <v>0</v>
      </c>
      <c r="I291" s="68">
        <f t="shared" si="75"/>
        <v>0</v>
      </c>
      <c r="J291" s="68">
        <f t="shared" si="76"/>
        <v>0</v>
      </c>
      <c r="K291" s="68">
        <f t="shared" si="77"/>
        <v>0</v>
      </c>
      <c r="L291" s="68">
        <f t="shared" si="78"/>
        <v>0</v>
      </c>
      <c r="M291" s="68">
        <f t="shared" ca="1" si="83"/>
        <v>6.3913426536370173E-3</v>
      </c>
      <c r="N291" s="68">
        <f t="shared" ca="1" si="79"/>
        <v>0</v>
      </c>
      <c r="O291" s="84">
        <f t="shared" ca="1" si="80"/>
        <v>0</v>
      </c>
      <c r="P291" s="68">
        <f t="shared" ca="1" si="81"/>
        <v>0</v>
      </c>
      <c r="Q291" s="68">
        <f t="shared" ca="1" si="82"/>
        <v>0</v>
      </c>
      <c r="R291" s="28">
        <f t="shared" ca="1" si="71"/>
        <v>-6.3913426536370173E-3</v>
      </c>
    </row>
    <row r="292" spans="1:18" x14ac:dyDescent="0.2">
      <c r="A292" s="76"/>
      <c r="B292" s="76"/>
      <c r="C292" s="76"/>
      <c r="D292" s="77">
        <f t="shared" si="72"/>
        <v>0</v>
      </c>
      <c r="E292" s="77">
        <f t="shared" si="72"/>
        <v>0</v>
      </c>
      <c r="F292" s="68">
        <f t="shared" si="73"/>
        <v>0</v>
      </c>
      <c r="G292" s="68">
        <f t="shared" si="73"/>
        <v>0</v>
      </c>
      <c r="H292" s="68">
        <f t="shared" si="74"/>
        <v>0</v>
      </c>
      <c r="I292" s="68">
        <f t="shared" si="75"/>
        <v>0</v>
      </c>
      <c r="J292" s="68">
        <f t="shared" si="76"/>
        <v>0</v>
      </c>
      <c r="K292" s="68">
        <f t="shared" si="77"/>
        <v>0</v>
      </c>
      <c r="L292" s="68">
        <f t="shared" si="78"/>
        <v>0</v>
      </c>
      <c r="M292" s="68">
        <f t="shared" ca="1" si="83"/>
        <v>6.3913426536370173E-3</v>
      </c>
      <c r="N292" s="68">
        <f t="shared" ca="1" si="79"/>
        <v>0</v>
      </c>
      <c r="O292" s="84">
        <f t="shared" ca="1" si="80"/>
        <v>0</v>
      </c>
      <c r="P292" s="68">
        <f t="shared" ca="1" si="81"/>
        <v>0</v>
      </c>
      <c r="Q292" s="68">
        <f t="shared" ca="1" si="82"/>
        <v>0</v>
      </c>
      <c r="R292" s="28">
        <f t="shared" ca="1" si="71"/>
        <v>-6.3913426536370173E-3</v>
      </c>
    </row>
    <row r="293" spans="1:18" x14ac:dyDescent="0.2">
      <c r="A293" s="76"/>
      <c r="B293" s="76"/>
      <c r="C293" s="76"/>
      <c r="D293" s="77">
        <f t="shared" si="72"/>
        <v>0</v>
      </c>
      <c r="E293" s="77">
        <f t="shared" si="72"/>
        <v>0</v>
      </c>
      <c r="F293" s="68">
        <f t="shared" si="73"/>
        <v>0</v>
      </c>
      <c r="G293" s="68">
        <f t="shared" si="73"/>
        <v>0</v>
      </c>
      <c r="H293" s="68">
        <f t="shared" si="74"/>
        <v>0</v>
      </c>
      <c r="I293" s="68">
        <f t="shared" si="75"/>
        <v>0</v>
      </c>
      <c r="J293" s="68">
        <f t="shared" si="76"/>
        <v>0</v>
      </c>
      <c r="K293" s="68">
        <f t="shared" si="77"/>
        <v>0</v>
      </c>
      <c r="L293" s="68">
        <f t="shared" si="78"/>
        <v>0</v>
      </c>
      <c r="M293" s="68">
        <f t="shared" ca="1" si="83"/>
        <v>6.3913426536370173E-3</v>
      </c>
      <c r="N293" s="68">
        <f t="shared" ca="1" si="79"/>
        <v>0</v>
      </c>
      <c r="O293" s="84">
        <f t="shared" ca="1" si="80"/>
        <v>0</v>
      </c>
      <c r="P293" s="68">
        <f t="shared" ca="1" si="81"/>
        <v>0</v>
      </c>
      <c r="Q293" s="68">
        <f t="shared" ca="1" si="82"/>
        <v>0</v>
      </c>
      <c r="R293" s="28">
        <f t="shared" ca="1" si="71"/>
        <v>-6.3913426536370173E-3</v>
      </c>
    </row>
    <row r="294" spans="1:18" x14ac:dyDescent="0.2">
      <c r="A294" s="76"/>
      <c r="B294" s="76"/>
      <c r="C294" s="76"/>
      <c r="D294" s="77">
        <f t="shared" si="72"/>
        <v>0</v>
      </c>
      <c r="E294" s="77">
        <f t="shared" si="72"/>
        <v>0</v>
      </c>
      <c r="F294" s="68">
        <f t="shared" si="73"/>
        <v>0</v>
      </c>
      <c r="G294" s="68">
        <f t="shared" si="73"/>
        <v>0</v>
      </c>
      <c r="H294" s="68">
        <f t="shared" si="74"/>
        <v>0</v>
      </c>
      <c r="I294" s="68">
        <f t="shared" si="75"/>
        <v>0</v>
      </c>
      <c r="J294" s="68">
        <f t="shared" si="76"/>
        <v>0</v>
      </c>
      <c r="K294" s="68">
        <f t="shared" si="77"/>
        <v>0</v>
      </c>
      <c r="L294" s="68">
        <f t="shared" si="78"/>
        <v>0</v>
      </c>
      <c r="M294" s="68">
        <f t="shared" ca="1" si="83"/>
        <v>6.3913426536370173E-3</v>
      </c>
      <c r="N294" s="68">
        <f t="shared" ca="1" si="79"/>
        <v>0</v>
      </c>
      <c r="O294" s="84">
        <f t="shared" ca="1" si="80"/>
        <v>0</v>
      </c>
      <c r="P294" s="68">
        <f t="shared" ca="1" si="81"/>
        <v>0</v>
      </c>
      <c r="Q294" s="68">
        <f t="shared" ca="1" si="82"/>
        <v>0</v>
      </c>
      <c r="R294" s="28">
        <f t="shared" ca="1" si="71"/>
        <v>-6.3913426536370173E-3</v>
      </c>
    </row>
    <row r="295" spans="1:18" x14ac:dyDescent="0.2">
      <c r="A295" s="76"/>
      <c r="B295" s="76"/>
      <c r="C295" s="76"/>
      <c r="D295" s="77">
        <f t="shared" si="72"/>
        <v>0</v>
      </c>
      <c r="E295" s="77">
        <f t="shared" si="72"/>
        <v>0</v>
      </c>
      <c r="F295" s="68">
        <f t="shared" si="73"/>
        <v>0</v>
      </c>
      <c r="G295" s="68">
        <f t="shared" si="73"/>
        <v>0</v>
      </c>
      <c r="H295" s="68">
        <f t="shared" si="74"/>
        <v>0</v>
      </c>
      <c r="I295" s="68">
        <f t="shared" si="75"/>
        <v>0</v>
      </c>
      <c r="J295" s="68">
        <f t="shared" si="76"/>
        <v>0</v>
      </c>
      <c r="K295" s="68">
        <f t="shared" si="77"/>
        <v>0</v>
      </c>
      <c r="L295" s="68">
        <f t="shared" si="78"/>
        <v>0</v>
      </c>
      <c r="M295" s="68">
        <f t="shared" ca="1" si="83"/>
        <v>6.3913426536370173E-3</v>
      </c>
      <c r="N295" s="68">
        <f t="shared" ca="1" si="79"/>
        <v>0</v>
      </c>
      <c r="O295" s="84">
        <f t="shared" ca="1" si="80"/>
        <v>0</v>
      </c>
      <c r="P295" s="68">
        <f t="shared" ca="1" si="81"/>
        <v>0</v>
      </c>
      <c r="Q295" s="68">
        <f t="shared" ca="1" si="82"/>
        <v>0</v>
      </c>
      <c r="R295" s="28">
        <f t="shared" ca="1" si="71"/>
        <v>-6.3913426536370173E-3</v>
      </c>
    </row>
    <row r="296" spans="1:18" x14ac:dyDescent="0.2">
      <c r="A296" s="76"/>
      <c r="B296" s="76"/>
      <c r="C296" s="76"/>
      <c r="D296" s="77">
        <f t="shared" si="72"/>
        <v>0</v>
      </c>
      <c r="E296" s="77">
        <f t="shared" si="72"/>
        <v>0</v>
      </c>
      <c r="F296" s="68">
        <f t="shared" si="73"/>
        <v>0</v>
      </c>
      <c r="G296" s="68">
        <f t="shared" si="73"/>
        <v>0</v>
      </c>
      <c r="H296" s="68">
        <f t="shared" si="74"/>
        <v>0</v>
      </c>
      <c r="I296" s="68">
        <f t="shared" si="75"/>
        <v>0</v>
      </c>
      <c r="J296" s="68">
        <f t="shared" si="76"/>
        <v>0</v>
      </c>
      <c r="K296" s="68">
        <f t="shared" si="77"/>
        <v>0</v>
      </c>
      <c r="L296" s="68">
        <f t="shared" si="78"/>
        <v>0</v>
      </c>
      <c r="M296" s="68">
        <f t="shared" ca="1" si="83"/>
        <v>6.3913426536370173E-3</v>
      </c>
      <c r="N296" s="68">
        <f t="shared" ca="1" si="79"/>
        <v>0</v>
      </c>
      <c r="O296" s="84">
        <f t="shared" ca="1" si="80"/>
        <v>0</v>
      </c>
      <c r="P296" s="68">
        <f t="shared" ca="1" si="81"/>
        <v>0</v>
      </c>
      <c r="Q296" s="68">
        <f t="shared" ca="1" si="82"/>
        <v>0</v>
      </c>
      <c r="R296" s="28">
        <f t="shared" ca="1" si="71"/>
        <v>-6.3913426536370173E-3</v>
      </c>
    </row>
    <row r="297" spans="1:18" x14ac:dyDescent="0.2">
      <c r="A297" s="76"/>
      <c r="B297" s="76"/>
      <c r="C297" s="76"/>
      <c r="D297" s="77">
        <f t="shared" si="72"/>
        <v>0</v>
      </c>
      <c r="E297" s="77">
        <f t="shared" si="72"/>
        <v>0</v>
      </c>
      <c r="F297" s="68">
        <f t="shared" si="73"/>
        <v>0</v>
      </c>
      <c r="G297" s="68">
        <f t="shared" si="73"/>
        <v>0</v>
      </c>
      <c r="H297" s="68">
        <f t="shared" si="74"/>
        <v>0</v>
      </c>
      <c r="I297" s="68">
        <f t="shared" si="75"/>
        <v>0</v>
      </c>
      <c r="J297" s="68">
        <f t="shared" si="76"/>
        <v>0</v>
      </c>
      <c r="K297" s="68">
        <f t="shared" si="77"/>
        <v>0</v>
      </c>
      <c r="L297" s="68">
        <f t="shared" si="78"/>
        <v>0</v>
      </c>
      <c r="M297" s="68">
        <f t="shared" ca="1" si="83"/>
        <v>6.3913426536370173E-3</v>
      </c>
      <c r="N297" s="68">
        <f t="shared" ca="1" si="79"/>
        <v>0</v>
      </c>
      <c r="O297" s="84">
        <f t="shared" ca="1" si="80"/>
        <v>0</v>
      </c>
      <c r="P297" s="68">
        <f t="shared" ca="1" si="81"/>
        <v>0</v>
      </c>
      <c r="Q297" s="68">
        <f t="shared" ca="1" si="82"/>
        <v>0</v>
      </c>
      <c r="R297" s="28">
        <f t="shared" ca="1" si="71"/>
        <v>-6.3913426536370173E-3</v>
      </c>
    </row>
    <row r="298" spans="1:18" x14ac:dyDescent="0.2">
      <c r="A298" s="76"/>
      <c r="B298" s="76"/>
      <c r="C298" s="76"/>
      <c r="D298" s="77">
        <f t="shared" si="72"/>
        <v>0</v>
      </c>
      <c r="E298" s="77">
        <f t="shared" si="72"/>
        <v>0</v>
      </c>
      <c r="F298" s="68">
        <f t="shared" si="73"/>
        <v>0</v>
      </c>
      <c r="G298" s="68">
        <f t="shared" si="73"/>
        <v>0</v>
      </c>
      <c r="H298" s="68">
        <f t="shared" si="74"/>
        <v>0</v>
      </c>
      <c r="I298" s="68">
        <f t="shared" si="75"/>
        <v>0</v>
      </c>
      <c r="J298" s="68">
        <f t="shared" si="76"/>
        <v>0</v>
      </c>
      <c r="K298" s="68">
        <f t="shared" si="77"/>
        <v>0</v>
      </c>
      <c r="L298" s="68">
        <f t="shared" si="78"/>
        <v>0</v>
      </c>
      <c r="M298" s="68">
        <f t="shared" ca="1" si="83"/>
        <v>6.3913426536370173E-3</v>
      </c>
      <c r="N298" s="68">
        <f t="shared" ca="1" si="79"/>
        <v>0</v>
      </c>
      <c r="O298" s="84">
        <f t="shared" ca="1" si="80"/>
        <v>0</v>
      </c>
      <c r="P298" s="68">
        <f t="shared" ca="1" si="81"/>
        <v>0</v>
      </c>
      <c r="Q298" s="68">
        <f t="shared" ca="1" si="82"/>
        <v>0</v>
      </c>
      <c r="R298" s="28">
        <f t="shared" ca="1" si="71"/>
        <v>-6.3913426536370173E-3</v>
      </c>
    </row>
    <row r="299" spans="1:18" x14ac:dyDescent="0.2">
      <c r="A299" s="76"/>
      <c r="B299" s="76"/>
      <c r="C299" s="76"/>
      <c r="D299" s="77">
        <f t="shared" si="72"/>
        <v>0</v>
      </c>
      <c r="E299" s="77">
        <f t="shared" si="72"/>
        <v>0</v>
      </c>
      <c r="F299" s="68">
        <f t="shared" si="73"/>
        <v>0</v>
      </c>
      <c r="G299" s="68">
        <f t="shared" si="73"/>
        <v>0</v>
      </c>
      <c r="H299" s="68">
        <f t="shared" si="74"/>
        <v>0</v>
      </c>
      <c r="I299" s="68">
        <f t="shared" si="75"/>
        <v>0</v>
      </c>
      <c r="J299" s="68">
        <f t="shared" si="76"/>
        <v>0</v>
      </c>
      <c r="K299" s="68">
        <f t="shared" si="77"/>
        <v>0</v>
      </c>
      <c r="L299" s="68">
        <f t="shared" si="78"/>
        <v>0</v>
      </c>
      <c r="M299" s="68">
        <f t="shared" ca="1" si="83"/>
        <v>6.3913426536370173E-3</v>
      </c>
      <c r="N299" s="68">
        <f t="shared" ca="1" si="79"/>
        <v>0</v>
      </c>
      <c r="O299" s="84">
        <f t="shared" ca="1" si="80"/>
        <v>0</v>
      </c>
      <c r="P299" s="68">
        <f t="shared" ca="1" si="81"/>
        <v>0</v>
      </c>
      <c r="Q299" s="68">
        <f t="shared" ca="1" si="82"/>
        <v>0</v>
      </c>
      <c r="R299" s="28">
        <f t="shared" ca="1" si="71"/>
        <v>-6.3913426536370173E-3</v>
      </c>
    </row>
    <row r="300" spans="1:18" x14ac:dyDescent="0.2">
      <c r="A300" s="76"/>
      <c r="B300" s="76"/>
      <c r="C300" s="76"/>
      <c r="D300" s="77">
        <f t="shared" si="72"/>
        <v>0</v>
      </c>
      <c r="E300" s="77">
        <f t="shared" si="72"/>
        <v>0</v>
      </c>
      <c r="F300" s="68">
        <f t="shared" si="73"/>
        <v>0</v>
      </c>
      <c r="G300" s="68">
        <f t="shared" si="73"/>
        <v>0</v>
      </c>
      <c r="H300" s="68">
        <f t="shared" si="74"/>
        <v>0</v>
      </c>
      <c r="I300" s="68">
        <f t="shared" si="75"/>
        <v>0</v>
      </c>
      <c r="J300" s="68">
        <f t="shared" si="76"/>
        <v>0</v>
      </c>
      <c r="K300" s="68">
        <f t="shared" si="77"/>
        <v>0</v>
      </c>
      <c r="L300" s="68">
        <f t="shared" si="78"/>
        <v>0</v>
      </c>
      <c r="M300" s="68">
        <f t="shared" ca="1" si="83"/>
        <v>6.3913426536370173E-3</v>
      </c>
      <c r="N300" s="68">
        <f t="shared" ca="1" si="79"/>
        <v>0</v>
      </c>
      <c r="O300" s="84">
        <f t="shared" ca="1" si="80"/>
        <v>0</v>
      </c>
      <c r="P300" s="68">
        <f t="shared" ca="1" si="81"/>
        <v>0</v>
      </c>
      <c r="Q300" s="68">
        <f t="shared" ca="1" si="82"/>
        <v>0</v>
      </c>
      <c r="R300" s="28">
        <f t="shared" ca="1" si="71"/>
        <v>-6.3913426536370173E-3</v>
      </c>
    </row>
    <row r="301" spans="1:18" x14ac:dyDescent="0.2">
      <c r="A301" s="76"/>
      <c r="B301" s="76"/>
      <c r="C301" s="76"/>
      <c r="D301" s="77">
        <f t="shared" si="72"/>
        <v>0</v>
      </c>
      <c r="E301" s="77">
        <f t="shared" si="72"/>
        <v>0</v>
      </c>
      <c r="F301" s="68">
        <f t="shared" si="73"/>
        <v>0</v>
      </c>
      <c r="G301" s="68">
        <f t="shared" si="73"/>
        <v>0</v>
      </c>
      <c r="H301" s="68">
        <f t="shared" si="74"/>
        <v>0</v>
      </c>
      <c r="I301" s="68">
        <f t="shared" si="75"/>
        <v>0</v>
      </c>
      <c r="J301" s="68">
        <f t="shared" si="76"/>
        <v>0</v>
      </c>
      <c r="K301" s="68">
        <f t="shared" si="77"/>
        <v>0</v>
      </c>
      <c r="L301" s="68">
        <f t="shared" si="78"/>
        <v>0</v>
      </c>
      <c r="M301" s="68">
        <f t="shared" ca="1" si="83"/>
        <v>6.3913426536370173E-3</v>
      </c>
      <c r="N301" s="68">
        <f t="shared" ca="1" si="79"/>
        <v>0</v>
      </c>
      <c r="O301" s="84">
        <f t="shared" ca="1" si="80"/>
        <v>0</v>
      </c>
      <c r="P301" s="68">
        <f t="shared" ca="1" si="81"/>
        <v>0</v>
      </c>
      <c r="Q301" s="68">
        <f t="shared" ca="1" si="82"/>
        <v>0</v>
      </c>
      <c r="R301" s="28">
        <f t="shared" ca="1" si="71"/>
        <v>-6.3913426536370173E-3</v>
      </c>
    </row>
    <row r="302" spans="1:18" x14ac:dyDescent="0.2">
      <c r="A302" s="76"/>
      <c r="B302" s="76"/>
      <c r="C302" s="76"/>
      <c r="D302" s="77">
        <f t="shared" si="72"/>
        <v>0</v>
      </c>
      <c r="E302" s="77">
        <f t="shared" si="72"/>
        <v>0</v>
      </c>
      <c r="F302" s="68">
        <f t="shared" si="73"/>
        <v>0</v>
      </c>
      <c r="G302" s="68">
        <f t="shared" si="73"/>
        <v>0</v>
      </c>
      <c r="H302" s="68">
        <f t="shared" si="74"/>
        <v>0</v>
      </c>
      <c r="I302" s="68">
        <f t="shared" si="75"/>
        <v>0</v>
      </c>
      <c r="J302" s="68">
        <f t="shared" si="76"/>
        <v>0</v>
      </c>
      <c r="K302" s="68">
        <f t="shared" si="77"/>
        <v>0</v>
      </c>
      <c r="L302" s="68">
        <f t="shared" si="78"/>
        <v>0</v>
      </c>
      <c r="M302" s="68">
        <f t="shared" ca="1" si="83"/>
        <v>6.3913426536370173E-3</v>
      </c>
      <c r="N302" s="68">
        <f t="shared" ca="1" si="79"/>
        <v>0</v>
      </c>
      <c r="O302" s="84">
        <f t="shared" ca="1" si="80"/>
        <v>0</v>
      </c>
      <c r="P302" s="68">
        <f t="shared" ca="1" si="81"/>
        <v>0</v>
      </c>
      <c r="Q302" s="68">
        <f t="shared" ca="1" si="82"/>
        <v>0</v>
      </c>
      <c r="R302" s="28">
        <f t="shared" ca="1" si="71"/>
        <v>-6.3913426536370173E-3</v>
      </c>
    </row>
    <row r="303" spans="1:18" x14ac:dyDescent="0.2">
      <c r="A303" s="76"/>
      <c r="B303" s="76"/>
      <c r="C303" s="76"/>
      <c r="D303" s="77">
        <f t="shared" si="72"/>
        <v>0</v>
      </c>
      <c r="E303" s="77">
        <f t="shared" si="72"/>
        <v>0</v>
      </c>
      <c r="F303" s="68">
        <f t="shared" si="73"/>
        <v>0</v>
      </c>
      <c r="G303" s="68">
        <f t="shared" si="73"/>
        <v>0</v>
      </c>
      <c r="H303" s="68">
        <f t="shared" si="74"/>
        <v>0</v>
      </c>
      <c r="I303" s="68">
        <f t="shared" si="75"/>
        <v>0</v>
      </c>
      <c r="J303" s="68">
        <f t="shared" si="76"/>
        <v>0</v>
      </c>
      <c r="K303" s="68">
        <f t="shared" si="77"/>
        <v>0</v>
      </c>
      <c r="L303" s="68">
        <f t="shared" si="78"/>
        <v>0</v>
      </c>
      <c r="M303" s="68">
        <f t="shared" ca="1" si="83"/>
        <v>6.3913426536370173E-3</v>
      </c>
      <c r="N303" s="68">
        <f t="shared" ca="1" si="79"/>
        <v>0</v>
      </c>
      <c r="O303" s="84">
        <f t="shared" ca="1" si="80"/>
        <v>0</v>
      </c>
      <c r="P303" s="68">
        <f t="shared" ca="1" si="81"/>
        <v>0</v>
      </c>
      <c r="Q303" s="68">
        <f t="shared" ca="1" si="82"/>
        <v>0</v>
      </c>
      <c r="R303" s="28">
        <f t="shared" ca="1" si="71"/>
        <v>-6.3913426536370173E-3</v>
      </c>
    </row>
    <row r="304" spans="1:18" x14ac:dyDescent="0.2">
      <c r="A304" s="76"/>
      <c r="B304" s="76"/>
      <c r="C304" s="76"/>
      <c r="D304" s="77">
        <f t="shared" si="72"/>
        <v>0</v>
      </c>
      <c r="E304" s="77">
        <f t="shared" si="72"/>
        <v>0</v>
      </c>
      <c r="F304" s="68">
        <f t="shared" si="73"/>
        <v>0</v>
      </c>
      <c r="G304" s="68">
        <f t="shared" si="73"/>
        <v>0</v>
      </c>
      <c r="H304" s="68">
        <f t="shared" si="74"/>
        <v>0</v>
      </c>
      <c r="I304" s="68">
        <f t="shared" si="75"/>
        <v>0</v>
      </c>
      <c r="J304" s="68">
        <f t="shared" si="76"/>
        <v>0</v>
      </c>
      <c r="K304" s="68">
        <f t="shared" si="77"/>
        <v>0</v>
      </c>
      <c r="L304" s="68">
        <f t="shared" si="78"/>
        <v>0</v>
      </c>
      <c r="M304" s="68">
        <f t="shared" ca="1" si="83"/>
        <v>6.3913426536370173E-3</v>
      </c>
      <c r="N304" s="68">
        <f t="shared" ca="1" si="79"/>
        <v>0</v>
      </c>
      <c r="O304" s="84">
        <f t="shared" ca="1" si="80"/>
        <v>0</v>
      </c>
      <c r="P304" s="68">
        <f t="shared" ca="1" si="81"/>
        <v>0</v>
      </c>
      <c r="Q304" s="68">
        <f t="shared" ca="1" si="82"/>
        <v>0</v>
      </c>
      <c r="R304" s="28">
        <f t="shared" ca="1" si="71"/>
        <v>-6.3913426536370173E-3</v>
      </c>
    </row>
    <row r="305" spans="1:18" x14ac:dyDescent="0.2">
      <c r="A305" s="76"/>
      <c r="B305" s="76"/>
      <c r="C305" s="76"/>
      <c r="D305" s="77">
        <f t="shared" si="72"/>
        <v>0</v>
      </c>
      <c r="E305" s="77">
        <f t="shared" si="72"/>
        <v>0</v>
      </c>
      <c r="F305" s="68">
        <f t="shared" si="73"/>
        <v>0</v>
      </c>
      <c r="G305" s="68">
        <f t="shared" si="73"/>
        <v>0</v>
      </c>
      <c r="H305" s="68">
        <f t="shared" si="74"/>
        <v>0</v>
      </c>
      <c r="I305" s="68">
        <f t="shared" si="75"/>
        <v>0</v>
      </c>
      <c r="J305" s="68">
        <f t="shared" si="76"/>
        <v>0</v>
      </c>
      <c r="K305" s="68">
        <f t="shared" si="77"/>
        <v>0</v>
      </c>
      <c r="L305" s="68">
        <f t="shared" si="78"/>
        <v>0</v>
      </c>
      <c r="M305" s="68">
        <f t="shared" ca="1" si="83"/>
        <v>6.3913426536370173E-3</v>
      </c>
      <c r="N305" s="68">
        <f t="shared" ca="1" si="79"/>
        <v>0</v>
      </c>
      <c r="O305" s="84">
        <f t="shared" ca="1" si="80"/>
        <v>0</v>
      </c>
      <c r="P305" s="68">
        <f t="shared" ca="1" si="81"/>
        <v>0</v>
      </c>
      <c r="Q305" s="68">
        <f t="shared" ca="1" si="82"/>
        <v>0</v>
      </c>
      <c r="R305" s="28">
        <f t="shared" ca="1" si="71"/>
        <v>-6.3913426536370173E-3</v>
      </c>
    </row>
    <row r="306" spans="1:18" x14ac:dyDescent="0.2">
      <c r="A306" s="76"/>
      <c r="B306" s="76"/>
      <c r="C306" s="76"/>
      <c r="D306" s="77">
        <f t="shared" si="72"/>
        <v>0</v>
      </c>
      <c r="E306" s="77">
        <f t="shared" si="72"/>
        <v>0</v>
      </c>
      <c r="F306" s="68">
        <f t="shared" si="73"/>
        <v>0</v>
      </c>
      <c r="G306" s="68">
        <f t="shared" si="73"/>
        <v>0</v>
      </c>
      <c r="H306" s="68">
        <f t="shared" si="74"/>
        <v>0</v>
      </c>
      <c r="I306" s="68">
        <f t="shared" si="75"/>
        <v>0</v>
      </c>
      <c r="J306" s="68">
        <f t="shared" si="76"/>
        <v>0</v>
      </c>
      <c r="K306" s="68">
        <f t="shared" si="77"/>
        <v>0</v>
      </c>
      <c r="L306" s="68">
        <f t="shared" si="78"/>
        <v>0</v>
      </c>
      <c r="M306" s="68">
        <f t="shared" ca="1" si="83"/>
        <v>6.3913426536370173E-3</v>
      </c>
      <c r="N306" s="68">
        <f t="shared" ca="1" si="79"/>
        <v>0</v>
      </c>
      <c r="O306" s="84">
        <f t="shared" ca="1" si="80"/>
        <v>0</v>
      </c>
      <c r="P306" s="68">
        <f t="shared" ca="1" si="81"/>
        <v>0</v>
      </c>
      <c r="Q306" s="68">
        <f t="shared" ca="1" si="82"/>
        <v>0</v>
      </c>
      <c r="R306" s="28">
        <f t="shared" ca="1" si="71"/>
        <v>-6.3913426536370173E-3</v>
      </c>
    </row>
    <row r="307" spans="1:18" x14ac:dyDescent="0.2">
      <c r="A307" s="76"/>
      <c r="B307" s="76"/>
      <c r="C307" s="76"/>
      <c r="D307" s="77">
        <f t="shared" si="72"/>
        <v>0</v>
      </c>
      <c r="E307" s="77">
        <f t="shared" si="72"/>
        <v>0</v>
      </c>
      <c r="F307" s="68">
        <f t="shared" si="73"/>
        <v>0</v>
      </c>
      <c r="G307" s="68">
        <f t="shared" si="73"/>
        <v>0</v>
      </c>
      <c r="H307" s="68">
        <f t="shared" si="74"/>
        <v>0</v>
      </c>
      <c r="I307" s="68">
        <f t="shared" si="75"/>
        <v>0</v>
      </c>
      <c r="J307" s="68">
        <f t="shared" si="76"/>
        <v>0</v>
      </c>
      <c r="K307" s="68">
        <f t="shared" si="77"/>
        <v>0</v>
      </c>
      <c r="L307" s="68">
        <f t="shared" si="78"/>
        <v>0</v>
      </c>
      <c r="M307" s="68">
        <f t="shared" ca="1" si="83"/>
        <v>6.3913426536370173E-3</v>
      </c>
      <c r="N307" s="68">
        <f t="shared" ca="1" si="79"/>
        <v>0</v>
      </c>
      <c r="O307" s="84">
        <f t="shared" ca="1" si="80"/>
        <v>0</v>
      </c>
      <c r="P307" s="68">
        <f t="shared" ca="1" si="81"/>
        <v>0</v>
      </c>
      <c r="Q307" s="68">
        <f t="shared" ca="1" si="82"/>
        <v>0</v>
      </c>
      <c r="R307" s="28">
        <f t="shared" ca="1" si="71"/>
        <v>-6.3913426536370173E-3</v>
      </c>
    </row>
    <row r="308" spans="1:18" x14ac:dyDescent="0.2">
      <c r="A308" s="76"/>
      <c r="B308" s="76"/>
      <c r="C308" s="76"/>
      <c r="D308" s="77">
        <f t="shared" si="72"/>
        <v>0</v>
      </c>
      <c r="E308" s="77">
        <f t="shared" si="72"/>
        <v>0</v>
      </c>
      <c r="F308" s="68">
        <f t="shared" si="73"/>
        <v>0</v>
      </c>
      <c r="G308" s="68">
        <f t="shared" si="73"/>
        <v>0</v>
      </c>
      <c r="H308" s="68">
        <f t="shared" si="74"/>
        <v>0</v>
      </c>
      <c r="I308" s="68">
        <f t="shared" si="75"/>
        <v>0</v>
      </c>
      <c r="J308" s="68">
        <f t="shared" si="76"/>
        <v>0</v>
      </c>
      <c r="K308" s="68">
        <f t="shared" si="77"/>
        <v>0</v>
      </c>
      <c r="L308" s="68">
        <f t="shared" si="78"/>
        <v>0</v>
      </c>
      <c r="M308" s="68">
        <f t="shared" ca="1" si="83"/>
        <v>6.3913426536370173E-3</v>
      </c>
      <c r="N308" s="68">
        <f t="shared" ca="1" si="79"/>
        <v>0</v>
      </c>
      <c r="O308" s="84">
        <f t="shared" ca="1" si="80"/>
        <v>0</v>
      </c>
      <c r="P308" s="68">
        <f t="shared" ca="1" si="81"/>
        <v>0</v>
      </c>
      <c r="Q308" s="68">
        <f t="shared" ca="1" si="82"/>
        <v>0</v>
      </c>
      <c r="R308" s="28">
        <f t="shared" ca="1" si="71"/>
        <v>-6.3913426536370173E-3</v>
      </c>
    </row>
    <row r="309" spans="1:18" x14ac:dyDescent="0.2">
      <c r="A309" s="76"/>
      <c r="B309" s="76"/>
      <c r="C309" s="76"/>
      <c r="D309" s="77">
        <f t="shared" si="72"/>
        <v>0</v>
      </c>
      <c r="E309" s="77">
        <f t="shared" si="72"/>
        <v>0</v>
      </c>
      <c r="F309" s="68">
        <f t="shared" si="73"/>
        <v>0</v>
      </c>
      <c r="G309" s="68">
        <f t="shared" si="73"/>
        <v>0</v>
      </c>
      <c r="H309" s="68">
        <f t="shared" si="74"/>
        <v>0</v>
      </c>
      <c r="I309" s="68">
        <f t="shared" si="75"/>
        <v>0</v>
      </c>
      <c r="J309" s="68">
        <f t="shared" si="76"/>
        <v>0</v>
      </c>
      <c r="K309" s="68">
        <f t="shared" si="77"/>
        <v>0</v>
      </c>
      <c r="L309" s="68">
        <f t="shared" si="78"/>
        <v>0</v>
      </c>
      <c r="M309" s="68">
        <f t="shared" ca="1" si="83"/>
        <v>6.3913426536370173E-3</v>
      </c>
      <c r="N309" s="68">
        <f t="shared" ca="1" si="79"/>
        <v>0</v>
      </c>
      <c r="O309" s="84">
        <f t="shared" ca="1" si="80"/>
        <v>0</v>
      </c>
      <c r="P309" s="68">
        <f t="shared" ca="1" si="81"/>
        <v>0</v>
      </c>
      <c r="Q309" s="68">
        <f t="shared" ca="1" si="82"/>
        <v>0</v>
      </c>
      <c r="R309" s="28">
        <f t="shared" ca="1" si="71"/>
        <v>-6.3913426536370173E-3</v>
      </c>
    </row>
    <row r="310" spans="1:18" x14ac:dyDescent="0.2">
      <c r="A310" s="76"/>
      <c r="B310" s="76"/>
      <c r="C310" s="76"/>
      <c r="D310" s="77">
        <f t="shared" si="72"/>
        <v>0</v>
      </c>
      <c r="E310" s="77">
        <f t="shared" si="72"/>
        <v>0</v>
      </c>
      <c r="F310" s="68">
        <f t="shared" si="73"/>
        <v>0</v>
      </c>
      <c r="G310" s="68">
        <f t="shared" si="73"/>
        <v>0</v>
      </c>
      <c r="H310" s="68">
        <f t="shared" si="74"/>
        <v>0</v>
      </c>
      <c r="I310" s="68">
        <f t="shared" si="75"/>
        <v>0</v>
      </c>
      <c r="J310" s="68">
        <f t="shared" si="76"/>
        <v>0</v>
      </c>
      <c r="K310" s="68">
        <f t="shared" si="77"/>
        <v>0</v>
      </c>
      <c r="L310" s="68">
        <f t="shared" si="78"/>
        <v>0</v>
      </c>
      <c r="M310" s="68">
        <f t="shared" ca="1" si="83"/>
        <v>6.3913426536370173E-3</v>
      </c>
      <c r="N310" s="68">
        <f t="shared" ca="1" si="79"/>
        <v>0</v>
      </c>
      <c r="O310" s="84">
        <f t="shared" ca="1" si="80"/>
        <v>0</v>
      </c>
      <c r="P310" s="68">
        <f t="shared" ca="1" si="81"/>
        <v>0</v>
      </c>
      <c r="Q310" s="68">
        <f t="shared" ca="1" si="82"/>
        <v>0</v>
      </c>
      <c r="R310" s="28">
        <f t="shared" ca="1" si="71"/>
        <v>-6.3913426536370173E-3</v>
      </c>
    </row>
    <row r="311" spans="1:18" x14ac:dyDescent="0.2">
      <c r="A311" s="76"/>
      <c r="B311" s="76"/>
      <c r="C311" s="76"/>
      <c r="D311" s="77">
        <f t="shared" si="72"/>
        <v>0</v>
      </c>
      <c r="E311" s="77">
        <f t="shared" si="72"/>
        <v>0</v>
      </c>
      <c r="F311" s="68">
        <f t="shared" si="73"/>
        <v>0</v>
      </c>
      <c r="G311" s="68">
        <f t="shared" si="73"/>
        <v>0</v>
      </c>
      <c r="H311" s="68">
        <f t="shared" si="74"/>
        <v>0</v>
      </c>
      <c r="I311" s="68">
        <f t="shared" si="75"/>
        <v>0</v>
      </c>
      <c r="J311" s="68">
        <f t="shared" si="76"/>
        <v>0</v>
      </c>
      <c r="K311" s="68">
        <f t="shared" si="77"/>
        <v>0</v>
      </c>
      <c r="L311" s="68">
        <f t="shared" si="78"/>
        <v>0</v>
      </c>
      <c r="M311" s="68">
        <f t="shared" ca="1" si="83"/>
        <v>6.3913426536370173E-3</v>
      </c>
      <c r="N311" s="68">
        <f t="shared" ca="1" si="79"/>
        <v>0</v>
      </c>
      <c r="O311" s="84">
        <f t="shared" ca="1" si="80"/>
        <v>0</v>
      </c>
      <c r="P311" s="68">
        <f t="shared" ca="1" si="81"/>
        <v>0</v>
      </c>
      <c r="Q311" s="68">
        <f t="shared" ca="1" si="82"/>
        <v>0</v>
      </c>
      <c r="R311" s="28">
        <f t="shared" ca="1" si="71"/>
        <v>-6.3913426536370173E-3</v>
      </c>
    </row>
    <row r="312" spans="1:18" x14ac:dyDescent="0.2">
      <c r="A312" s="76"/>
      <c r="B312" s="76"/>
      <c r="C312" s="76"/>
      <c r="D312" s="77">
        <f t="shared" si="72"/>
        <v>0</v>
      </c>
      <c r="E312" s="77">
        <f t="shared" si="72"/>
        <v>0</v>
      </c>
      <c r="F312" s="68">
        <f t="shared" si="73"/>
        <v>0</v>
      </c>
      <c r="G312" s="68">
        <f t="shared" si="73"/>
        <v>0</v>
      </c>
      <c r="H312" s="68">
        <f t="shared" si="74"/>
        <v>0</v>
      </c>
      <c r="I312" s="68">
        <f t="shared" si="75"/>
        <v>0</v>
      </c>
      <c r="J312" s="68">
        <f t="shared" si="76"/>
        <v>0</v>
      </c>
      <c r="K312" s="68">
        <f t="shared" si="77"/>
        <v>0</v>
      </c>
      <c r="L312" s="68">
        <f t="shared" si="78"/>
        <v>0</v>
      </c>
      <c r="M312" s="68">
        <f t="shared" ca="1" si="83"/>
        <v>6.3913426536370173E-3</v>
      </c>
      <c r="N312" s="68">
        <f t="shared" ca="1" si="79"/>
        <v>0</v>
      </c>
      <c r="O312" s="84">
        <f t="shared" ca="1" si="80"/>
        <v>0</v>
      </c>
      <c r="P312" s="68">
        <f t="shared" ca="1" si="81"/>
        <v>0</v>
      </c>
      <c r="Q312" s="68">
        <f t="shared" ca="1" si="82"/>
        <v>0</v>
      </c>
      <c r="R312" s="28">
        <f t="shared" ca="1" si="71"/>
        <v>-6.3913426536370173E-3</v>
      </c>
    </row>
    <row r="313" spans="1:18" x14ac:dyDescent="0.2">
      <c r="A313" s="76"/>
      <c r="B313" s="76"/>
      <c r="C313" s="76"/>
      <c r="D313" s="77">
        <f t="shared" si="72"/>
        <v>0</v>
      </c>
      <c r="E313" s="77">
        <f t="shared" si="72"/>
        <v>0</v>
      </c>
      <c r="F313" s="68">
        <f t="shared" si="73"/>
        <v>0</v>
      </c>
      <c r="G313" s="68">
        <f t="shared" si="73"/>
        <v>0</v>
      </c>
      <c r="H313" s="68">
        <f t="shared" si="74"/>
        <v>0</v>
      </c>
      <c r="I313" s="68">
        <f t="shared" si="75"/>
        <v>0</v>
      </c>
      <c r="J313" s="68">
        <f t="shared" si="76"/>
        <v>0</v>
      </c>
      <c r="K313" s="68">
        <f t="shared" si="77"/>
        <v>0</v>
      </c>
      <c r="L313" s="68">
        <f t="shared" si="78"/>
        <v>0</v>
      </c>
      <c r="M313" s="68">
        <f t="shared" ca="1" si="83"/>
        <v>6.3913426536370173E-3</v>
      </c>
      <c r="N313" s="68">
        <f t="shared" ca="1" si="79"/>
        <v>0</v>
      </c>
      <c r="O313" s="84">
        <f t="shared" ca="1" si="80"/>
        <v>0</v>
      </c>
      <c r="P313" s="68">
        <f t="shared" ca="1" si="81"/>
        <v>0</v>
      </c>
      <c r="Q313" s="68">
        <f t="shared" ca="1" si="82"/>
        <v>0</v>
      </c>
      <c r="R313" s="28">
        <f t="shared" ca="1" si="71"/>
        <v>-6.3913426536370173E-3</v>
      </c>
    </row>
    <row r="314" spans="1:18" x14ac:dyDescent="0.2">
      <c r="A314" s="76"/>
      <c r="B314" s="76"/>
      <c r="C314" s="76"/>
      <c r="D314" s="77">
        <f t="shared" si="72"/>
        <v>0</v>
      </c>
      <c r="E314" s="77">
        <f t="shared" si="72"/>
        <v>0</v>
      </c>
      <c r="F314" s="68">
        <f t="shared" si="73"/>
        <v>0</v>
      </c>
      <c r="G314" s="68">
        <f t="shared" si="73"/>
        <v>0</v>
      </c>
      <c r="H314" s="68">
        <f t="shared" si="74"/>
        <v>0</v>
      </c>
      <c r="I314" s="68">
        <f t="shared" si="75"/>
        <v>0</v>
      </c>
      <c r="J314" s="68">
        <f t="shared" si="76"/>
        <v>0</v>
      </c>
      <c r="K314" s="68">
        <f t="shared" si="77"/>
        <v>0</v>
      </c>
      <c r="L314" s="68">
        <f t="shared" si="78"/>
        <v>0</v>
      </c>
      <c r="M314" s="68">
        <f t="shared" ca="1" si="83"/>
        <v>6.3913426536370173E-3</v>
      </c>
      <c r="N314" s="68">
        <f t="shared" ca="1" si="79"/>
        <v>0</v>
      </c>
      <c r="O314" s="84">
        <f t="shared" ca="1" si="80"/>
        <v>0</v>
      </c>
      <c r="P314" s="68">
        <f t="shared" ca="1" si="81"/>
        <v>0</v>
      </c>
      <c r="Q314" s="68">
        <f t="shared" ca="1" si="82"/>
        <v>0</v>
      </c>
      <c r="R314" s="28">
        <f t="shared" ca="1" si="71"/>
        <v>-6.3913426536370173E-3</v>
      </c>
    </row>
    <row r="315" spans="1:18" x14ac:dyDescent="0.2">
      <c r="A315" s="76"/>
      <c r="B315" s="76"/>
      <c r="C315" s="76"/>
      <c r="D315" s="77">
        <f t="shared" si="72"/>
        <v>0</v>
      </c>
      <c r="E315" s="77">
        <f t="shared" si="72"/>
        <v>0</v>
      </c>
      <c r="F315" s="68">
        <f t="shared" si="73"/>
        <v>0</v>
      </c>
      <c r="G315" s="68">
        <f t="shared" si="73"/>
        <v>0</v>
      </c>
      <c r="H315" s="68">
        <f t="shared" si="74"/>
        <v>0</v>
      </c>
      <c r="I315" s="68">
        <f t="shared" si="75"/>
        <v>0</v>
      </c>
      <c r="J315" s="68">
        <f t="shared" si="76"/>
        <v>0</v>
      </c>
      <c r="K315" s="68">
        <f t="shared" si="77"/>
        <v>0</v>
      </c>
      <c r="L315" s="68">
        <f t="shared" si="78"/>
        <v>0</v>
      </c>
      <c r="M315" s="68">
        <f t="shared" ca="1" si="83"/>
        <v>6.3913426536370173E-3</v>
      </c>
      <c r="N315" s="68">
        <f t="shared" ca="1" si="79"/>
        <v>0</v>
      </c>
      <c r="O315" s="84">
        <f t="shared" ca="1" si="80"/>
        <v>0</v>
      </c>
      <c r="P315" s="68">
        <f t="shared" ca="1" si="81"/>
        <v>0</v>
      </c>
      <c r="Q315" s="68">
        <f t="shared" ca="1" si="82"/>
        <v>0</v>
      </c>
      <c r="R315" s="28">
        <f t="shared" ca="1" si="71"/>
        <v>-6.3913426536370173E-3</v>
      </c>
    </row>
    <row r="316" spans="1:18" x14ac:dyDescent="0.2">
      <c r="A316" s="76"/>
      <c r="B316" s="76"/>
      <c r="C316" s="76"/>
      <c r="D316" s="77">
        <f t="shared" si="72"/>
        <v>0</v>
      </c>
      <c r="E316" s="77">
        <f t="shared" si="72"/>
        <v>0</v>
      </c>
      <c r="F316" s="68">
        <f t="shared" si="73"/>
        <v>0</v>
      </c>
      <c r="G316" s="68">
        <f t="shared" si="73"/>
        <v>0</v>
      </c>
      <c r="H316" s="68">
        <f t="shared" si="74"/>
        <v>0</v>
      </c>
      <c r="I316" s="68">
        <f t="shared" si="75"/>
        <v>0</v>
      </c>
      <c r="J316" s="68">
        <f t="shared" si="76"/>
        <v>0</v>
      </c>
      <c r="K316" s="68">
        <f t="shared" si="77"/>
        <v>0</v>
      </c>
      <c r="L316" s="68">
        <f t="shared" si="78"/>
        <v>0</v>
      </c>
      <c r="M316" s="68">
        <f t="shared" ca="1" si="83"/>
        <v>6.3913426536370173E-3</v>
      </c>
      <c r="N316" s="68">
        <f t="shared" ca="1" si="79"/>
        <v>0</v>
      </c>
      <c r="O316" s="84">
        <f t="shared" ca="1" si="80"/>
        <v>0</v>
      </c>
      <c r="P316" s="68">
        <f t="shared" ca="1" si="81"/>
        <v>0</v>
      </c>
      <c r="Q316" s="68">
        <f t="shared" ca="1" si="82"/>
        <v>0</v>
      </c>
      <c r="R316" s="28">
        <f t="shared" ca="1" si="71"/>
        <v>-6.3913426536370173E-3</v>
      </c>
    </row>
    <row r="317" spans="1:18" x14ac:dyDescent="0.2">
      <c r="A317" s="76"/>
      <c r="B317" s="76"/>
      <c r="C317" s="76"/>
      <c r="D317" s="77">
        <f t="shared" si="72"/>
        <v>0</v>
      </c>
      <c r="E317" s="77">
        <f t="shared" si="72"/>
        <v>0</v>
      </c>
      <c r="F317" s="68">
        <f t="shared" si="73"/>
        <v>0</v>
      </c>
      <c r="G317" s="68">
        <f t="shared" si="73"/>
        <v>0</v>
      </c>
      <c r="H317" s="68">
        <f t="shared" si="74"/>
        <v>0</v>
      </c>
      <c r="I317" s="68">
        <f t="shared" si="75"/>
        <v>0</v>
      </c>
      <c r="J317" s="68">
        <f t="shared" si="76"/>
        <v>0</v>
      </c>
      <c r="K317" s="68">
        <f t="shared" si="77"/>
        <v>0</v>
      </c>
      <c r="L317" s="68">
        <f t="shared" si="78"/>
        <v>0</v>
      </c>
      <c r="M317" s="68">
        <f t="shared" ca="1" si="83"/>
        <v>6.3913426536370173E-3</v>
      </c>
      <c r="N317" s="68">
        <f t="shared" ca="1" si="79"/>
        <v>0</v>
      </c>
      <c r="O317" s="84">
        <f t="shared" ca="1" si="80"/>
        <v>0</v>
      </c>
      <c r="P317" s="68">
        <f t="shared" ca="1" si="81"/>
        <v>0</v>
      </c>
      <c r="Q317" s="68">
        <f t="shared" ca="1" si="82"/>
        <v>0</v>
      </c>
      <c r="R317" s="28">
        <f t="shared" ca="1" si="71"/>
        <v>-6.3913426536370173E-3</v>
      </c>
    </row>
    <row r="318" spans="1:18" x14ac:dyDescent="0.2">
      <c r="A318" s="76"/>
      <c r="B318" s="76"/>
      <c r="C318" s="76"/>
      <c r="D318" s="77">
        <f t="shared" si="72"/>
        <v>0</v>
      </c>
      <c r="E318" s="77">
        <f t="shared" si="72"/>
        <v>0</v>
      </c>
      <c r="F318" s="68">
        <f t="shared" si="73"/>
        <v>0</v>
      </c>
      <c r="G318" s="68">
        <f t="shared" si="73"/>
        <v>0</v>
      </c>
      <c r="H318" s="68">
        <f t="shared" si="74"/>
        <v>0</v>
      </c>
      <c r="I318" s="68">
        <f t="shared" si="75"/>
        <v>0</v>
      </c>
      <c r="J318" s="68">
        <f t="shared" si="76"/>
        <v>0</v>
      </c>
      <c r="K318" s="68">
        <f t="shared" si="77"/>
        <v>0</v>
      </c>
      <c r="L318" s="68">
        <f t="shared" si="78"/>
        <v>0</v>
      </c>
      <c r="M318" s="68">
        <f t="shared" ca="1" si="83"/>
        <v>6.3913426536370173E-3</v>
      </c>
      <c r="N318" s="68">
        <f t="shared" ca="1" si="79"/>
        <v>0</v>
      </c>
      <c r="O318" s="84">
        <f t="shared" ca="1" si="80"/>
        <v>0</v>
      </c>
      <c r="P318" s="68">
        <f t="shared" ca="1" si="81"/>
        <v>0</v>
      </c>
      <c r="Q318" s="68">
        <f t="shared" ca="1" si="82"/>
        <v>0</v>
      </c>
      <c r="R318" s="28">
        <f t="shared" ca="1" si="71"/>
        <v>-6.3913426536370173E-3</v>
      </c>
    </row>
    <row r="319" spans="1:18" x14ac:dyDescent="0.2">
      <c r="A319" s="76"/>
      <c r="B319" s="76"/>
      <c r="C319" s="76"/>
      <c r="D319" s="77">
        <f t="shared" si="72"/>
        <v>0</v>
      </c>
      <c r="E319" s="77">
        <f t="shared" si="72"/>
        <v>0</v>
      </c>
      <c r="F319" s="68">
        <f t="shared" si="73"/>
        <v>0</v>
      </c>
      <c r="G319" s="68">
        <f t="shared" si="73"/>
        <v>0</v>
      </c>
      <c r="H319" s="68">
        <f t="shared" si="74"/>
        <v>0</v>
      </c>
      <c r="I319" s="68">
        <f t="shared" si="75"/>
        <v>0</v>
      </c>
      <c r="J319" s="68">
        <f t="shared" si="76"/>
        <v>0</v>
      </c>
      <c r="K319" s="68">
        <f t="shared" si="77"/>
        <v>0</v>
      </c>
      <c r="L319" s="68">
        <f t="shared" si="78"/>
        <v>0</v>
      </c>
      <c r="M319" s="68">
        <f t="shared" ca="1" si="83"/>
        <v>6.3913426536370173E-3</v>
      </c>
      <c r="N319" s="68">
        <f t="shared" ca="1" si="79"/>
        <v>0</v>
      </c>
      <c r="O319" s="84">
        <f t="shared" ca="1" si="80"/>
        <v>0</v>
      </c>
      <c r="P319" s="68">
        <f t="shared" ca="1" si="81"/>
        <v>0</v>
      </c>
      <c r="Q319" s="68">
        <f t="shared" ca="1" si="82"/>
        <v>0</v>
      </c>
      <c r="R319" s="28">
        <f t="shared" ca="1" si="71"/>
        <v>-6.3913426536370173E-3</v>
      </c>
    </row>
    <row r="320" spans="1:18" x14ac:dyDescent="0.2">
      <c r="A320" s="76"/>
      <c r="B320" s="76"/>
      <c r="C320" s="76"/>
      <c r="D320" s="77">
        <f t="shared" si="72"/>
        <v>0</v>
      </c>
      <c r="E320" s="77">
        <f t="shared" si="72"/>
        <v>0</v>
      </c>
      <c r="F320" s="68">
        <f t="shared" si="73"/>
        <v>0</v>
      </c>
      <c r="G320" s="68">
        <f t="shared" si="73"/>
        <v>0</v>
      </c>
      <c r="H320" s="68">
        <f t="shared" si="74"/>
        <v>0</v>
      </c>
      <c r="I320" s="68">
        <f t="shared" si="75"/>
        <v>0</v>
      </c>
      <c r="J320" s="68">
        <f t="shared" si="76"/>
        <v>0</v>
      </c>
      <c r="K320" s="68">
        <f t="shared" si="77"/>
        <v>0</v>
      </c>
      <c r="L320" s="68">
        <f t="shared" si="78"/>
        <v>0</v>
      </c>
      <c r="M320" s="68">
        <f t="shared" ca="1" si="83"/>
        <v>6.3913426536370173E-3</v>
      </c>
      <c r="N320" s="68">
        <f t="shared" ca="1" si="79"/>
        <v>0</v>
      </c>
      <c r="O320" s="84">
        <f t="shared" ca="1" si="80"/>
        <v>0</v>
      </c>
      <c r="P320" s="68">
        <f t="shared" ca="1" si="81"/>
        <v>0</v>
      </c>
      <c r="Q320" s="68">
        <f t="shared" ca="1" si="82"/>
        <v>0</v>
      </c>
      <c r="R320" s="28">
        <f t="shared" ca="1" si="71"/>
        <v>-6.3913426536370173E-3</v>
      </c>
    </row>
    <row r="321" spans="1:18" x14ac:dyDescent="0.2">
      <c r="A321" s="76"/>
      <c r="B321" s="76"/>
      <c r="C321" s="76"/>
      <c r="D321" s="77">
        <f t="shared" si="72"/>
        <v>0</v>
      </c>
      <c r="E321" s="77">
        <f t="shared" si="72"/>
        <v>0</v>
      </c>
      <c r="F321" s="68">
        <f t="shared" si="73"/>
        <v>0</v>
      </c>
      <c r="G321" s="68">
        <f t="shared" si="73"/>
        <v>0</v>
      </c>
      <c r="H321" s="68">
        <f t="shared" si="74"/>
        <v>0</v>
      </c>
      <c r="I321" s="68">
        <f t="shared" si="75"/>
        <v>0</v>
      </c>
      <c r="J321" s="68">
        <f t="shared" si="76"/>
        <v>0</v>
      </c>
      <c r="K321" s="68">
        <f t="shared" si="77"/>
        <v>0</v>
      </c>
      <c r="L321" s="68">
        <f t="shared" si="78"/>
        <v>0</v>
      </c>
      <c r="M321" s="68">
        <f t="shared" ca="1" si="83"/>
        <v>6.3913426536370173E-3</v>
      </c>
      <c r="N321" s="68">
        <f t="shared" ca="1" si="79"/>
        <v>0</v>
      </c>
      <c r="O321" s="84">
        <f t="shared" ca="1" si="80"/>
        <v>0</v>
      </c>
      <c r="P321" s="68">
        <f t="shared" ca="1" si="81"/>
        <v>0</v>
      </c>
      <c r="Q321" s="68">
        <f t="shared" ca="1" si="82"/>
        <v>0</v>
      </c>
      <c r="R321" s="28">
        <f t="shared" ca="1" si="71"/>
        <v>-6.3913426536370173E-3</v>
      </c>
    </row>
    <row r="322" spans="1:18" x14ac:dyDescent="0.2">
      <c r="A322" s="76"/>
      <c r="B322" s="76"/>
      <c r="C322" s="76"/>
      <c r="D322" s="77">
        <f t="shared" si="72"/>
        <v>0</v>
      </c>
      <c r="E322" s="77">
        <f t="shared" si="72"/>
        <v>0</v>
      </c>
      <c r="F322" s="68">
        <f t="shared" si="73"/>
        <v>0</v>
      </c>
      <c r="G322" s="68">
        <f t="shared" si="73"/>
        <v>0</v>
      </c>
      <c r="H322" s="68">
        <f t="shared" si="74"/>
        <v>0</v>
      </c>
      <c r="I322" s="68">
        <f t="shared" si="75"/>
        <v>0</v>
      </c>
      <c r="J322" s="68">
        <f t="shared" si="76"/>
        <v>0</v>
      </c>
      <c r="K322" s="68">
        <f t="shared" si="77"/>
        <v>0</v>
      </c>
      <c r="L322" s="68">
        <f t="shared" si="78"/>
        <v>0</v>
      </c>
      <c r="M322" s="68">
        <f t="shared" ca="1" si="83"/>
        <v>6.3913426536370173E-3</v>
      </c>
      <c r="N322" s="68">
        <f t="shared" ca="1" si="79"/>
        <v>0</v>
      </c>
      <c r="O322" s="84">
        <f t="shared" ca="1" si="80"/>
        <v>0</v>
      </c>
      <c r="P322" s="68">
        <f t="shared" ca="1" si="81"/>
        <v>0</v>
      </c>
      <c r="Q322" s="68">
        <f t="shared" ca="1" si="82"/>
        <v>0</v>
      </c>
      <c r="R322" s="28">
        <f t="shared" ca="1" si="71"/>
        <v>-6.3913426536370173E-3</v>
      </c>
    </row>
    <row r="323" spans="1:18" x14ac:dyDescent="0.2">
      <c r="A323" s="76"/>
      <c r="B323" s="76"/>
      <c r="C323" s="76"/>
      <c r="D323" s="77">
        <f t="shared" si="72"/>
        <v>0</v>
      </c>
      <c r="E323" s="77">
        <f t="shared" si="72"/>
        <v>0</v>
      </c>
      <c r="F323" s="68">
        <f t="shared" si="73"/>
        <v>0</v>
      </c>
      <c r="G323" s="68">
        <f t="shared" si="73"/>
        <v>0</v>
      </c>
      <c r="H323" s="68">
        <f t="shared" si="74"/>
        <v>0</v>
      </c>
      <c r="I323" s="68">
        <f t="shared" si="75"/>
        <v>0</v>
      </c>
      <c r="J323" s="68">
        <f t="shared" si="76"/>
        <v>0</v>
      </c>
      <c r="K323" s="68">
        <f t="shared" si="77"/>
        <v>0</v>
      </c>
      <c r="L323" s="68">
        <f t="shared" si="78"/>
        <v>0</v>
      </c>
      <c r="M323" s="68">
        <f t="shared" ca="1" si="83"/>
        <v>6.3913426536370173E-3</v>
      </c>
      <c r="N323" s="68">
        <f t="shared" ca="1" si="79"/>
        <v>0</v>
      </c>
      <c r="O323" s="84">
        <f t="shared" ca="1" si="80"/>
        <v>0</v>
      </c>
      <c r="P323" s="68">
        <f t="shared" ca="1" si="81"/>
        <v>0</v>
      </c>
      <c r="Q323" s="68">
        <f t="shared" ca="1" si="82"/>
        <v>0</v>
      </c>
      <c r="R323" s="28">
        <f t="shared" ca="1" si="71"/>
        <v>-6.3913426536370173E-3</v>
      </c>
    </row>
    <row r="324" spans="1:18" x14ac:dyDescent="0.2">
      <c r="A324" s="76"/>
      <c r="B324" s="76"/>
      <c r="C324" s="76"/>
      <c r="D324" s="77">
        <f t="shared" si="72"/>
        <v>0</v>
      </c>
      <c r="E324" s="77">
        <f t="shared" si="72"/>
        <v>0</v>
      </c>
      <c r="F324" s="68">
        <f t="shared" si="73"/>
        <v>0</v>
      </c>
      <c r="G324" s="68">
        <f t="shared" si="73"/>
        <v>0</v>
      </c>
      <c r="H324" s="68">
        <f t="shared" si="74"/>
        <v>0</v>
      </c>
      <c r="I324" s="68">
        <f t="shared" si="75"/>
        <v>0</v>
      </c>
      <c r="J324" s="68">
        <f t="shared" si="76"/>
        <v>0</v>
      </c>
      <c r="K324" s="68">
        <f t="shared" si="77"/>
        <v>0</v>
      </c>
      <c r="L324" s="68">
        <f t="shared" si="78"/>
        <v>0</v>
      </c>
      <c r="M324" s="68">
        <f t="shared" ca="1" si="83"/>
        <v>6.3913426536370173E-3</v>
      </c>
      <c r="N324" s="68">
        <f t="shared" ca="1" si="79"/>
        <v>0</v>
      </c>
      <c r="O324" s="84">
        <f t="shared" ca="1" si="80"/>
        <v>0</v>
      </c>
      <c r="P324" s="68">
        <f t="shared" ca="1" si="81"/>
        <v>0</v>
      </c>
      <c r="Q324" s="68">
        <f t="shared" ca="1" si="82"/>
        <v>0</v>
      </c>
      <c r="R324" s="28">
        <f t="shared" ca="1" si="71"/>
        <v>-6.3913426536370173E-3</v>
      </c>
    </row>
    <row r="325" spans="1:18" x14ac:dyDescent="0.2">
      <c r="A325" s="76"/>
      <c r="B325" s="76"/>
      <c r="C325" s="76"/>
      <c r="D325" s="77">
        <f t="shared" si="72"/>
        <v>0</v>
      </c>
      <c r="E325" s="77">
        <f t="shared" si="72"/>
        <v>0</v>
      </c>
      <c r="F325" s="68">
        <f t="shared" si="73"/>
        <v>0</v>
      </c>
      <c r="G325" s="68">
        <f t="shared" si="73"/>
        <v>0</v>
      </c>
      <c r="H325" s="68">
        <f t="shared" si="74"/>
        <v>0</v>
      </c>
      <c r="I325" s="68">
        <f t="shared" si="75"/>
        <v>0</v>
      </c>
      <c r="J325" s="68">
        <f t="shared" si="76"/>
        <v>0</v>
      </c>
      <c r="K325" s="68">
        <f t="shared" si="77"/>
        <v>0</v>
      </c>
      <c r="L325" s="68">
        <f t="shared" si="78"/>
        <v>0</v>
      </c>
      <c r="M325" s="68">
        <f t="shared" ca="1" si="83"/>
        <v>6.3913426536370173E-3</v>
      </c>
      <c r="N325" s="68">
        <f t="shared" ca="1" si="79"/>
        <v>0</v>
      </c>
      <c r="O325" s="84">
        <f t="shared" ca="1" si="80"/>
        <v>0</v>
      </c>
      <c r="P325" s="68">
        <f t="shared" ca="1" si="81"/>
        <v>0</v>
      </c>
      <c r="Q325" s="68">
        <f t="shared" ca="1" si="82"/>
        <v>0</v>
      </c>
      <c r="R325" s="28">
        <f t="shared" ca="1" si="71"/>
        <v>-6.3913426536370173E-3</v>
      </c>
    </row>
    <row r="326" spans="1:18" x14ac:dyDescent="0.2">
      <c r="A326" s="76"/>
      <c r="B326" s="76"/>
      <c r="C326" s="76"/>
      <c r="D326" s="77">
        <f t="shared" si="72"/>
        <v>0</v>
      </c>
      <c r="E326" s="77">
        <f t="shared" si="72"/>
        <v>0</v>
      </c>
      <c r="F326" s="68">
        <f t="shared" si="73"/>
        <v>0</v>
      </c>
      <c r="G326" s="68">
        <f t="shared" si="73"/>
        <v>0</v>
      </c>
      <c r="H326" s="68">
        <f t="shared" si="74"/>
        <v>0</v>
      </c>
      <c r="I326" s="68">
        <f t="shared" si="75"/>
        <v>0</v>
      </c>
      <c r="J326" s="68">
        <f t="shared" si="76"/>
        <v>0</v>
      </c>
      <c r="K326" s="68">
        <f t="shared" si="77"/>
        <v>0</v>
      </c>
      <c r="L326" s="68">
        <f t="shared" si="78"/>
        <v>0</v>
      </c>
      <c r="M326" s="68">
        <f t="shared" ca="1" si="83"/>
        <v>6.3913426536370173E-3</v>
      </c>
      <c r="N326" s="68">
        <f t="shared" ca="1" si="79"/>
        <v>0</v>
      </c>
      <c r="O326" s="84">
        <f t="shared" ca="1" si="80"/>
        <v>0</v>
      </c>
      <c r="P326" s="68">
        <f t="shared" ca="1" si="81"/>
        <v>0</v>
      </c>
      <c r="Q326" s="68">
        <f t="shared" ca="1" si="82"/>
        <v>0</v>
      </c>
      <c r="R326" s="28">
        <f t="shared" ca="1" si="71"/>
        <v>-6.3913426536370173E-3</v>
      </c>
    </row>
    <row r="327" spans="1:18" x14ac:dyDescent="0.2">
      <c r="A327" s="76"/>
      <c r="B327" s="76"/>
      <c r="C327" s="76"/>
      <c r="D327" s="77">
        <f t="shared" si="72"/>
        <v>0</v>
      </c>
      <c r="E327" s="77">
        <f t="shared" si="72"/>
        <v>0</v>
      </c>
      <c r="F327" s="68">
        <f t="shared" si="73"/>
        <v>0</v>
      </c>
      <c r="G327" s="68">
        <f t="shared" si="73"/>
        <v>0</v>
      </c>
      <c r="H327" s="68">
        <f t="shared" si="74"/>
        <v>0</v>
      </c>
      <c r="I327" s="68">
        <f t="shared" si="75"/>
        <v>0</v>
      </c>
      <c r="J327" s="68">
        <f t="shared" si="76"/>
        <v>0</v>
      </c>
      <c r="K327" s="68">
        <f t="shared" si="77"/>
        <v>0</v>
      </c>
      <c r="L327" s="68">
        <f t="shared" si="78"/>
        <v>0</v>
      </c>
      <c r="M327" s="68">
        <f t="shared" ca="1" si="83"/>
        <v>6.3913426536370173E-3</v>
      </c>
      <c r="N327" s="68">
        <f t="shared" ca="1" si="79"/>
        <v>0</v>
      </c>
      <c r="O327" s="84">
        <f t="shared" ca="1" si="80"/>
        <v>0</v>
      </c>
      <c r="P327" s="68">
        <f t="shared" ca="1" si="81"/>
        <v>0</v>
      </c>
      <c r="Q327" s="68">
        <f t="shared" ca="1" si="82"/>
        <v>0</v>
      </c>
      <c r="R327" s="28">
        <f t="shared" ca="1" si="71"/>
        <v>-6.3913426536370173E-3</v>
      </c>
    </row>
    <row r="328" spans="1:18" x14ac:dyDescent="0.2">
      <c r="A328" s="76"/>
      <c r="B328" s="76"/>
      <c r="C328" s="76"/>
      <c r="D328" s="77">
        <f t="shared" si="72"/>
        <v>0</v>
      </c>
      <c r="E328" s="77">
        <f t="shared" si="72"/>
        <v>0</v>
      </c>
      <c r="F328" s="68">
        <f t="shared" si="73"/>
        <v>0</v>
      </c>
      <c r="G328" s="68">
        <f t="shared" si="73"/>
        <v>0</v>
      </c>
      <c r="H328" s="68">
        <f t="shared" si="74"/>
        <v>0</v>
      </c>
      <c r="I328" s="68">
        <f t="shared" si="75"/>
        <v>0</v>
      </c>
      <c r="J328" s="68">
        <f t="shared" si="76"/>
        <v>0</v>
      </c>
      <c r="K328" s="68">
        <f t="shared" si="77"/>
        <v>0</v>
      </c>
      <c r="L328" s="68">
        <f t="shared" si="78"/>
        <v>0</v>
      </c>
      <c r="M328" s="68">
        <f t="shared" ca="1" si="83"/>
        <v>6.3913426536370173E-3</v>
      </c>
      <c r="N328" s="68">
        <f t="shared" ca="1" si="79"/>
        <v>0</v>
      </c>
      <c r="O328" s="84">
        <f t="shared" ca="1" si="80"/>
        <v>0</v>
      </c>
      <c r="P328" s="68">
        <f t="shared" ca="1" si="81"/>
        <v>0</v>
      </c>
      <c r="Q328" s="68">
        <f t="shared" ca="1" si="82"/>
        <v>0</v>
      </c>
      <c r="R328" s="28">
        <f t="shared" ca="1" si="71"/>
        <v>-6.3913426536370173E-3</v>
      </c>
    </row>
    <row r="329" spans="1:18" x14ac:dyDescent="0.2">
      <c r="A329" s="76"/>
      <c r="B329" s="76"/>
      <c r="C329" s="76"/>
      <c r="D329" s="77">
        <f t="shared" si="72"/>
        <v>0</v>
      </c>
      <c r="E329" s="77">
        <f t="shared" si="72"/>
        <v>0</v>
      </c>
      <c r="F329" s="68">
        <f t="shared" si="73"/>
        <v>0</v>
      </c>
      <c r="G329" s="68">
        <f t="shared" si="73"/>
        <v>0</v>
      </c>
      <c r="H329" s="68">
        <f t="shared" si="74"/>
        <v>0</v>
      </c>
      <c r="I329" s="68">
        <f t="shared" si="75"/>
        <v>0</v>
      </c>
      <c r="J329" s="68">
        <f t="shared" si="76"/>
        <v>0</v>
      </c>
      <c r="K329" s="68">
        <f t="shared" si="77"/>
        <v>0</v>
      </c>
      <c r="L329" s="68">
        <f t="shared" si="78"/>
        <v>0</v>
      </c>
      <c r="M329" s="68">
        <f t="shared" ca="1" si="83"/>
        <v>6.3913426536370173E-3</v>
      </c>
      <c r="N329" s="68">
        <f t="shared" ca="1" si="79"/>
        <v>0</v>
      </c>
      <c r="O329" s="84">
        <f t="shared" ca="1" si="80"/>
        <v>0</v>
      </c>
      <c r="P329" s="68">
        <f t="shared" ca="1" si="81"/>
        <v>0</v>
      </c>
      <c r="Q329" s="68">
        <f t="shared" ca="1" si="82"/>
        <v>0</v>
      </c>
      <c r="R329" s="28">
        <f t="shared" ca="1" si="71"/>
        <v>-6.3913426536370173E-3</v>
      </c>
    </row>
    <row r="330" spans="1:18" x14ac:dyDescent="0.2">
      <c r="A330" s="76"/>
      <c r="B330" s="76"/>
      <c r="C330" s="76"/>
      <c r="D330" s="77">
        <f t="shared" si="72"/>
        <v>0</v>
      </c>
      <c r="E330" s="77">
        <f t="shared" si="72"/>
        <v>0</v>
      </c>
      <c r="F330" s="68">
        <f t="shared" si="73"/>
        <v>0</v>
      </c>
      <c r="G330" s="68">
        <f t="shared" si="73"/>
        <v>0</v>
      </c>
      <c r="H330" s="68">
        <f t="shared" si="74"/>
        <v>0</v>
      </c>
      <c r="I330" s="68">
        <f t="shared" si="75"/>
        <v>0</v>
      </c>
      <c r="J330" s="68">
        <f t="shared" si="76"/>
        <v>0</v>
      </c>
      <c r="K330" s="68">
        <f t="shared" si="77"/>
        <v>0</v>
      </c>
      <c r="L330" s="68">
        <f t="shared" si="78"/>
        <v>0</v>
      </c>
      <c r="M330" s="68">
        <f t="shared" ca="1" si="83"/>
        <v>6.3913426536370173E-3</v>
      </c>
      <c r="N330" s="68">
        <f t="shared" ca="1" si="79"/>
        <v>0</v>
      </c>
      <c r="O330" s="84">
        <f t="shared" ca="1" si="80"/>
        <v>0</v>
      </c>
      <c r="P330" s="68">
        <f t="shared" ca="1" si="81"/>
        <v>0</v>
      </c>
      <c r="Q330" s="68">
        <f t="shared" ca="1" si="82"/>
        <v>0</v>
      </c>
      <c r="R330" s="28">
        <f t="shared" ca="1" si="71"/>
        <v>-6.3913426536370173E-3</v>
      </c>
    </row>
    <row r="331" spans="1:18" x14ac:dyDescent="0.2">
      <c r="A331" s="76"/>
      <c r="B331" s="76"/>
      <c r="C331" s="76"/>
      <c r="D331" s="77">
        <f t="shared" si="72"/>
        <v>0</v>
      </c>
      <c r="E331" s="77">
        <f t="shared" si="72"/>
        <v>0</v>
      </c>
      <c r="F331" s="68">
        <f t="shared" si="73"/>
        <v>0</v>
      </c>
      <c r="G331" s="68">
        <f t="shared" si="73"/>
        <v>0</v>
      </c>
      <c r="H331" s="68">
        <f t="shared" si="74"/>
        <v>0</v>
      </c>
      <c r="I331" s="68">
        <f t="shared" si="75"/>
        <v>0</v>
      </c>
      <c r="J331" s="68">
        <f t="shared" si="76"/>
        <v>0</v>
      </c>
      <c r="K331" s="68">
        <f t="shared" si="77"/>
        <v>0</v>
      </c>
      <c r="L331" s="68">
        <f t="shared" si="78"/>
        <v>0</v>
      </c>
      <c r="M331" s="68">
        <f t="shared" ca="1" si="83"/>
        <v>6.3913426536370173E-3</v>
      </c>
      <c r="N331" s="68">
        <f t="shared" ca="1" si="79"/>
        <v>0</v>
      </c>
      <c r="O331" s="84">
        <f t="shared" ca="1" si="80"/>
        <v>0</v>
      </c>
      <c r="P331" s="68">
        <f t="shared" ca="1" si="81"/>
        <v>0</v>
      </c>
      <c r="Q331" s="68">
        <f t="shared" ca="1" si="82"/>
        <v>0</v>
      </c>
      <c r="R331" s="28">
        <f t="shared" ca="1" si="71"/>
        <v>-6.3913426536370173E-3</v>
      </c>
    </row>
    <row r="332" spans="1:18" x14ac:dyDescent="0.2">
      <c r="A332" s="76"/>
      <c r="B332" s="76"/>
      <c r="C332" s="76"/>
      <c r="D332" s="77">
        <f t="shared" si="72"/>
        <v>0</v>
      </c>
      <c r="E332" s="77">
        <f t="shared" si="72"/>
        <v>0</v>
      </c>
      <c r="F332" s="68">
        <f t="shared" si="73"/>
        <v>0</v>
      </c>
      <c r="G332" s="68">
        <f t="shared" si="73"/>
        <v>0</v>
      </c>
      <c r="H332" s="68">
        <f t="shared" si="74"/>
        <v>0</v>
      </c>
      <c r="I332" s="68">
        <f t="shared" si="75"/>
        <v>0</v>
      </c>
      <c r="J332" s="68">
        <f t="shared" si="76"/>
        <v>0</v>
      </c>
      <c r="K332" s="68">
        <f t="shared" si="77"/>
        <v>0</v>
      </c>
      <c r="L332" s="68">
        <f t="shared" si="78"/>
        <v>0</v>
      </c>
      <c r="M332" s="68">
        <f t="shared" ca="1" si="83"/>
        <v>6.3913426536370173E-3</v>
      </c>
      <c r="N332" s="68">
        <f t="shared" ca="1" si="79"/>
        <v>0</v>
      </c>
      <c r="O332" s="84">
        <f t="shared" ca="1" si="80"/>
        <v>0</v>
      </c>
      <c r="P332" s="68">
        <f t="shared" ca="1" si="81"/>
        <v>0</v>
      </c>
      <c r="Q332" s="68">
        <f t="shared" ca="1" si="82"/>
        <v>0</v>
      </c>
      <c r="R332" s="28">
        <f t="shared" ca="1" si="71"/>
        <v>-6.3913426536370173E-3</v>
      </c>
    </row>
    <row r="333" spans="1:18" x14ac:dyDescent="0.2">
      <c r="A333" s="76"/>
      <c r="B333" s="76"/>
      <c r="C333" s="76"/>
      <c r="D333" s="77">
        <f t="shared" si="72"/>
        <v>0</v>
      </c>
      <c r="E333" s="77">
        <f t="shared" si="72"/>
        <v>0</v>
      </c>
      <c r="F333" s="68">
        <f t="shared" si="73"/>
        <v>0</v>
      </c>
      <c r="G333" s="68">
        <f t="shared" si="73"/>
        <v>0</v>
      </c>
      <c r="H333" s="68">
        <f t="shared" si="74"/>
        <v>0</v>
      </c>
      <c r="I333" s="68">
        <f t="shared" si="75"/>
        <v>0</v>
      </c>
      <c r="J333" s="68">
        <f t="shared" si="76"/>
        <v>0</v>
      </c>
      <c r="K333" s="68">
        <f t="shared" si="77"/>
        <v>0</v>
      </c>
      <c r="L333" s="68">
        <f t="shared" si="78"/>
        <v>0</v>
      </c>
      <c r="M333" s="68">
        <f t="shared" ca="1" si="83"/>
        <v>6.3913426536370173E-3</v>
      </c>
      <c r="N333" s="68">
        <f t="shared" ca="1" si="79"/>
        <v>0</v>
      </c>
      <c r="O333" s="84">
        <f t="shared" ca="1" si="80"/>
        <v>0</v>
      </c>
      <c r="P333" s="68">
        <f t="shared" ca="1" si="81"/>
        <v>0</v>
      </c>
      <c r="Q333" s="68">
        <f t="shared" ca="1" si="82"/>
        <v>0</v>
      </c>
      <c r="R333" s="28">
        <f t="shared" ca="1" si="71"/>
        <v>-6.3913426536370173E-3</v>
      </c>
    </row>
    <row r="334" spans="1:18" x14ac:dyDescent="0.2">
      <c r="A334" s="76"/>
      <c r="B334" s="76"/>
      <c r="C334" s="76"/>
      <c r="D334" s="77">
        <f t="shared" si="72"/>
        <v>0</v>
      </c>
      <c r="E334" s="77">
        <f t="shared" si="72"/>
        <v>0</v>
      </c>
      <c r="F334" s="68">
        <f t="shared" si="73"/>
        <v>0</v>
      </c>
      <c r="G334" s="68">
        <f t="shared" si="73"/>
        <v>0</v>
      </c>
      <c r="H334" s="68">
        <f t="shared" si="74"/>
        <v>0</v>
      </c>
      <c r="I334" s="68">
        <f t="shared" si="75"/>
        <v>0</v>
      </c>
      <c r="J334" s="68">
        <f t="shared" si="76"/>
        <v>0</v>
      </c>
      <c r="K334" s="68">
        <f t="shared" si="77"/>
        <v>0</v>
      </c>
      <c r="L334" s="68">
        <f t="shared" si="78"/>
        <v>0</v>
      </c>
      <c r="M334" s="68">
        <f t="shared" ca="1" si="83"/>
        <v>6.3913426536370173E-3</v>
      </c>
      <c r="N334" s="68">
        <f t="shared" ca="1" si="79"/>
        <v>0</v>
      </c>
      <c r="O334" s="84">
        <f t="shared" ca="1" si="80"/>
        <v>0</v>
      </c>
      <c r="P334" s="68">
        <f t="shared" ca="1" si="81"/>
        <v>0</v>
      </c>
      <c r="Q334" s="68">
        <f t="shared" ca="1" si="82"/>
        <v>0</v>
      </c>
      <c r="R334" s="28">
        <f t="shared" ca="1" si="71"/>
        <v>-6.3913426536370173E-3</v>
      </c>
    </row>
    <row r="335" spans="1:18" x14ac:dyDescent="0.2">
      <c r="A335" s="76"/>
      <c r="B335" s="76"/>
      <c r="C335" s="76"/>
      <c r="D335" s="77">
        <f t="shared" si="72"/>
        <v>0</v>
      </c>
      <c r="E335" s="77">
        <f t="shared" si="72"/>
        <v>0</v>
      </c>
      <c r="F335" s="68">
        <f t="shared" si="73"/>
        <v>0</v>
      </c>
      <c r="G335" s="68">
        <f t="shared" si="73"/>
        <v>0</v>
      </c>
      <c r="H335" s="68">
        <f t="shared" si="74"/>
        <v>0</v>
      </c>
      <c r="I335" s="68">
        <f t="shared" si="75"/>
        <v>0</v>
      </c>
      <c r="J335" s="68">
        <f t="shared" si="76"/>
        <v>0</v>
      </c>
      <c r="K335" s="68">
        <f t="shared" si="77"/>
        <v>0</v>
      </c>
      <c r="L335" s="68">
        <f t="shared" si="78"/>
        <v>0</v>
      </c>
      <c r="M335" s="68">
        <f t="shared" ca="1" si="83"/>
        <v>6.3913426536370173E-3</v>
      </c>
      <c r="N335" s="68">
        <f t="shared" ca="1" si="79"/>
        <v>0</v>
      </c>
      <c r="O335" s="84">
        <f t="shared" ca="1" si="80"/>
        <v>0</v>
      </c>
      <c r="P335" s="68">
        <f t="shared" ca="1" si="81"/>
        <v>0</v>
      </c>
      <c r="Q335" s="68">
        <f t="shared" ca="1" si="82"/>
        <v>0</v>
      </c>
      <c r="R335" s="28">
        <f t="shared" ca="1" si="71"/>
        <v>-6.3913426536370173E-3</v>
      </c>
    </row>
    <row r="336" spans="1:18" x14ac:dyDescent="0.2">
      <c r="A336" s="76"/>
      <c r="B336" s="76"/>
      <c r="C336" s="76"/>
      <c r="D336" s="77">
        <f t="shared" si="72"/>
        <v>0</v>
      </c>
      <c r="E336" s="77">
        <f t="shared" si="72"/>
        <v>0</v>
      </c>
      <c r="F336" s="68">
        <f t="shared" si="73"/>
        <v>0</v>
      </c>
      <c r="G336" s="68">
        <f t="shared" si="73"/>
        <v>0</v>
      </c>
      <c r="H336" s="68">
        <f t="shared" si="74"/>
        <v>0</v>
      </c>
      <c r="I336" s="68">
        <f t="shared" si="75"/>
        <v>0</v>
      </c>
      <c r="J336" s="68">
        <f t="shared" si="76"/>
        <v>0</v>
      </c>
      <c r="K336" s="68">
        <f t="shared" si="77"/>
        <v>0</v>
      </c>
      <c r="L336" s="68">
        <f t="shared" si="78"/>
        <v>0</v>
      </c>
      <c r="M336" s="68">
        <f t="shared" ca="1" si="83"/>
        <v>6.3913426536370173E-3</v>
      </c>
      <c r="N336" s="68">
        <f t="shared" ca="1" si="79"/>
        <v>0</v>
      </c>
      <c r="O336" s="84">
        <f t="shared" ca="1" si="80"/>
        <v>0</v>
      </c>
      <c r="P336" s="68">
        <f t="shared" ca="1" si="81"/>
        <v>0</v>
      </c>
      <c r="Q336" s="68">
        <f t="shared" ca="1" si="82"/>
        <v>0</v>
      </c>
      <c r="R336" s="28">
        <f t="shared" ca="1" si="71"/>
        <v>-6.3913426536370173E-3</v>
      </c>
    </row>
    <row r="337" spans="1:18" x14ac:dyDescent="0.2">
      <c r="A337" s="76"/>
      <c r="B337" s="76"/>
      <c r="C337" s="76"/>
      <c r="D337" s="77">
        <f>A337/A$18</f>
        <v>0</v>
      </c>
      <c r="E337" s="77">
        <f>B337/B$18</f>
        <v>0</v>
      </c>
      <c r="F337" s="68">
        <f>$C337*D337</f>
        <v>0</v>
      </c>
      <c r="G337" s="68">
        <f>$C337*E337</f>
        <v>0</v>
      </c>
      <c r="H337" s="68">
        <f>C337*D337*D337</f>
        <v>0</v>
      </c>
      <c r="I337" s="68">
        <f>C337*D337*D337*D337</f>
        <v>0</v>
      </c>
      <c r="J337" s="68">
        <f>C337*D337*D337*D337*D337</f>
        <v>0</v>
      </c>
      <c r="K337" s="68">
        <f>C337*E337*D337</f>
        <v>0</v>
      </c>
      <c r="L337" s="68">
        <f>C337*E337*D337*D337</f>
        <v>0</v>
      </c>
      <c r="M337" s="68">
        <f t="shared" ca="1" si="83"/>
        <v>6.3913426536370173E-3</v>
      </c>
      <c r="N337" s="68">
        <f ca="1">C337*(M337-E337)^2</f>
        <v>0</v>
      </c>
      <c r="O337" s="84">
        <f ca="1">(C337*O$1-O$2*F337+O$3*H337)^2</f>
        <v>0</v>
      </c>
      <c r="P337" s="68">
        <f ca="1">(-C337*O$2+O$4*F337-O$5*H337)^2</f>
        <v>0</v>
      </c>
      <c r="Q337" s="68">
        <f ca="1">+(C337*O$3-F337*O$5+H337*O$6)^2</f>
        <v>0</v>
      </c>
      <c r="R337" s="28">
        <f t="shared" ca="1" si="71"/>
        <v>-6.3913426536370173E-3</v>
      </c>
    </row>
  </sheetData>
  <phoneticPr fontId="8" type="noConversion"/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7"/>
  </sheetPr>
  <dimension ref="A1:AH1556"/>
  <sheetViews>
    <sheetView workbookViewId="0">
      <selection activeCell="C32" sqref="C32"/>
    </sheetView>
  </sheetViews>
  <sheetFormatPr defaultColWidth="10.28515625" defaultRowHeight="12.75" x14ac:dyDescent="0.2"/>
  <cols>
    <col min="1" max="1" width="17.7109375" customWidth="1"/>
    <col min="2" max="2" width="9.140625" customWidth="1"/>
    <col min="3" max="3" width="15.42578125" customWidth="1"/>
    <col min="4" max="4" width="9.7109375" customWidth="1"/>
    <col min="5" max="6" width="9.42578125" customWidth="1"/>
    <col min="7" max="7" width="11" customWidth="1"/>
    <col min="8" max="9" width="10.28515625" customWidth="1"/>
    <col min="10" max="10" width="9.7109375" customWidth="1"/>
    <col min="11" max="16" width="10.28515625" customWidth="1"/>
    <col min="17" max="17" width="12.42578125" customWidth="1"/>
  </cols>
  <sheetData>
    <row r="1" spans="1:6" ht="20.25" x14ac:dyDescent="0.3">
      <c r="A1" s="1" t="s">
        <v>75</v>
      </c>
      <c r="F1" t="s">
        <v>4</v>
      </c>
    </row>
    <row r="2" spans="1:6" x14ac:dyDescent="0.2">
      <c r="A2" t="s">
        <v>26</v>
      </c>
      <c r="B2" t="s">
        <v>3</v>
      </c>
      <c r="C2" s="6"/>
      <c r="F2" t="s">
        <v>5</v>
      </c>
    </row>
    <row r="3" spans="1:6" ht="13.5" thickBot="1" x14ac:dyDescent="0.25">
      <c r="A3" s="79" t="s">
        <v>224</v>
      </c>
    </row>
    <row r="4" spans="1:6" ht="14.25" thickTop="1" thickBot="1" x14ac:dyDescent="0.25">
      <c r="A4" s="7" t="s">
        <v>27</v>
      </c>
      <c r="C4" s="4">
        <v>43835.258999999998</v>
      </c>
      <c r="D4" s="5">
        <v>0.58272199999999996</v>
      </c>
    </row>
    <row r="5" spans="1:6" ht="13.5" thickTop="1" x14ac:dyDescent="0.2"/>
    <row r="6" spans="1:6" x14ac:dyDescent="0.2">
      <c r="A6" s="7" t="s">
        <v>28</v>
      </c>
    </row>
    <row r="7" spans="1:6" x14ac:dyDescent="0.2">
      <c r="A7" t="s">
        <v>6</v>
      </c>
      <c r="C7">
        <v>34215.694000000003</v>
      </c>
      <c r="E7" t="s">
        <v>7</v>
      </c>
    </row>
    <row r="8" spans="1:6" x14ac:dyDescent="0.2">
      <c r="A8" t="s">
        <v>8</v>
      </c>
      <c r="C8">
        <v>0.58272069999999998</v>
      </c>
      <c r="E8" t="s">
        <v>9</v>
      </c>
    </row>
    <row r="9" spans="1:6" x14ac:dyDescent="0.2">
      <c r="A9" s="26" t="s">
        <v>84</v>
      </c>
      <c r="B9" s="26"/>
      <c r="C9" s="26">
        <v>26</v>
      </c>
      <c r="D9" s="26" t="str">
        <f>"F"&amp;C9</f>
        <v>F26</v>
      </c>
      <c r="E9" s="26" t="str">
        <f>"G"&amp;C9</f>
        <v>G26</v>
      </c>
    </row>
    <row r="10" spans="1:6" ht="13.5" thickBot="1" x14ac:dyDescent="0.25">
      <c r="C10" s="8" t="s">
        <v>34</v>
      </c>
      <c r="D10" s="8" t="s">
        <v>35</v>
      </c>
    </row>
    <row r="11" spans="1:6" x14ac:dyDescent="0.2">
      <c r="A11" t="s">
        <v>29</v>
      </c>
      <c r="C11" s="27">
        <f ca="1">INTERCEPT(INDIRECT(E9):G682,INDIRECT(D9):$F682)</f>
        <v>-4.3828871604022577E-3</v>
      </c>
      <c r="D11" s="9">
        <f>+E11*F11</f>
        <v>1.0593369546808338E-6</v>
      </c>
      <c r="E11" s="12">
        <v>1.0593369546808338</v>
      </c>
      <c r="F11">
        <v>9.9999999999999995E-7</v>
      </c>
    </row>
    <row r="12" spans="1:6" x14ac:dyDescent="0.2">
      <c r="A12" t="s">
        <v>30</v>
      </c>
      <c r="C12" s="27">
        <f ca="1">SLOPE(INDIRECT(E9):G682,INDIRECT(D9):$F682)</f>
        <v>4.9672553539540306E-7</v>
      </c>
      <c r="D12" s="9">
        <f>+E12*F12</f>
        <v>-1.757415762554362E-6</v>
      </c>
      <c r="E12" s="13">
        <v>-17.57415762554362</v>
      </c>
      <c r="F12">
        <v>9.9999999999999995E-8</v>
      </c>
    </row>
    <row r="13" spans="1:6" ht="13.5" thickBot="1" x14ac:dyDescent="0.25">
      <c r="A13" t="s">
        <v>31</v>
      </c>
      <c r="D13" s="9">
        <f>+E13*F13</f>
        <v>2.2285900412636043E-10</v>
      </c>
      <c r="E13" s="14">
        <v>2.2285900412636042</v>
      </c>
      <c r="F13">
        <v>1E-10</v>
      </c>
    </row>
    <row r="14" spans="1:6" x14ac:dyDescent="0.2">
      <c r="A14" t="s">
        <v>32</v>
      </c>
      <c r="D14" s="15"/>
      <c r="E14">
        <f>SUM(R21:R597)</f>
        <v>7.2226550663555093E-4</v>
      </c>
    </row>
    <row r="15" spans="1:6" x14ac:dyDescent="0.2">
      <c r="A15" s="2" t="s">
        <v>33</v>
      </c>
      <c r="C15" s="21">
        <f ca="1">(C7+C11)+(C8+C12)*INT(MAX(F21:F3210))</f>
        <v>37526.711456907331</v>
      </c>
      <c r="D15" s="23">
        <f>+C7+INT(MAX(F21:F1265))*C8+D11+D12*INT(MAX(F21:F3700))+D13*INT(MAX(F21:F3727)^2)</f>
        <v>37526.71022785356</v>
      </c>
    </row>
    <row r="16" spans="1:6" x14ac:dyDescent="0.2">
      <c r="A16" s="7" t="s">
        <v>10</v>
      </c>
      <c r="C16" s="22">
        <f ca="1">+C8+C12</f>
        <v>0.58272119672553535</v>
      </c>
      <c r="D16" s="23">
        <f>+C8+D12+2*D13*MAX(F21:F347)</f>
        <v>0.58272147515396033</v>
      </c>
    </row>
    <row r="17" spans="1:34" ht="13.5" thickBot="1" x14ac:dyDescent="0.25">
      <c r="A17" s="27" t="s">
        <v>80</v>
      </c>
      <c r="C17">
        <f>COUNT(C21:C1868)</f>
        <v>12</v>
      </c>
    </row>
    <row r="18" spans="1:34" ht="14.25" thickTop="1" thickBot="1" x14ac:dyDescent="0.25">
      <c r="A18" s="7" t="s">
        <v>11</v>
      </c>
      <c r="C18" s="24">
        <f ca="1">+C15</f>
        <v>37526.711456907331</v>
      </c>
      <c r="D18" s="25">
        <f ca="1">C16</f>
        <v>0.58272119672553535</v>
      </c>
      <c r="E18" s="39" t="s">
        <v>34</v>
      </c>
    </row>
    <row r="19" spans="1:34" ht="13.5" thickBot="1" x14ac:dyDescent="0.25">
      <c r="A19" s="7" t="s">
        <v>78</v>
      </c>
      <c r="C19" s="40">
        <f>+D15</f>
        <v>37526.71022785356</v>
      </c>
      <c r="D19" s="41">
        <f>+D16</f>
        <v>0.58272147515396033</v>
      </c>
      <c r="E19" s="26" t="s">
        <v>79</v>
      </c>
      <c r="H19" t="s">
        <v>12</v>
      </c>
      <c r="I19" t="s">
        <v>13</v>
      </c>
      <c r="J19" t="s">
        <v>14</v>
      </c>
      <c r="K19" t="s">
        <v>14</v>
      </c>
    </row>
    <row r="20" spans="1:34" ht="13.5" thickBot="1" x14ac:dyDescent="0.25">
      <c r="A20" s="8" t="s">
        <v>15</v>
      </c>
      <c r="B20" s="8" t="s">
        <v>16</v>
      </c>
      <c r="C20" s="8" t="s">
        <v>17</v>
      </c>
      <c r="D20" s="8" t="s">
        <v>18</v>
      </c>
      <c r="E20" s="8" t="s">
        <v>19</v>
      </c>
      <c r="F20" s="8" t="s">
        <v>20</v>
      </c>
      <c r="G20" s="8" t="s">
        <v>21</v>
      </c>
      <c r="H20" s="10" t="s">
        <v>22</v>
      </c>
      <c r="I20" s="10" t="s">
        <v>55</v>
      </c>
      <c r="J20" s="10" t="s">
        <v>54</v>
      </c>
      <c r="K20" s="10" t="s">
        <v>53</v>
      </c>
      <c r="L20" s="10" t="s">
        <v>60</v>
      </c>
      <c r="M20" s="10" t="s">
        <v>59</v>
      </c>
      <c r="N20" s="10" t="s">
        <v>56</v>
      </c>
      <c r="O20" s="10" t="s">
        <v>36</v>
      </c>
      <c r="P20" s="8" t="s">
        <v>37</v>
      </c>
      <c r="Q20" s="8" t="s">
        <v>23</v>
      </c>
    </row>
    <row r="21" spans="1:34" x14ac:dyDescent="0.2">
      <c r="A21" t="s">
        <v>166</v>
      </c>
      <c r="B21" s="9" t="s">
        <v>57</v>
      </c>
      <c r="C21" s="30">
        <v>28838.382000000001</v>
      </c>
      <c r="D21" s="30"/>
      <c r="E21">
        <f t="shared" ref="E21:E29" si="0">(C21-C$7)/C$8</f>
        <v>-9227.9405897199158</v>
      </c>
      <c r="F21">
        <f t="shared" ref="F21:F29" si="1">+ROUND(2*E21,0)/2</f>
        <v>-9228</v>
      </c>
      <c r="G21">
        <f t="shared" ref="G21:G29" si="2">C21-(C$7+C$8*F21)</f>
        <v>3.4619599999132333E-2</v>
      </c>
      <c r="N21">
        <f t="shared" ref="N21:N29" si="3">G21</f>
        <v>3.4619599999132333E-2</v>
      </c>
      <c r="P21">
        <f t="shared" ref="P21:P29" si="4">+D$11+D$12*F21+D$13*F21^2</f>
        <v>3.5196269783446615E-2</v>
      </c>
      <c r="Q21" s="3">
        <f t="shared" ref="Q21:Q29" si="5">C21-15018.5</f>
        <v>13819.882000000001</v>
      </c>
      <c r="R21">
        <f t="shared" ref="R21:R29" si="6">+(P21-G21)^2</f>
        <v>3.3254804014108057E-7</v>
      </c>
    </row>
    <row r="22" spans="1:34" x14ac:dyDescent="0.2">
      <c r="A22" s="17" t="s">
        <v>42</v>
      </c>
      <c r="B22" s="9"/>
      <c r="C22" s="30">
        <v>29165.278999999999</v>
      </c>
      <c r="D22" s="30"/>
      <c r="E22">
        <f t="shared" si="0"/>
        <v>-8666.9565711326286</v>
      </c>
      <c r="F22">
        <f t="shared" si="1"/>
        <v>-8667</v>
      </c>
      <c r="G22">
        <f t="shared" si="2"/>
        <v>2.5306899995484855E-2</v>
      </c>
      <c r="N22">
        <f t="shared" si="3"/>
        <v>2.5306899995484855E-2</v>
      </c>
      <c r="P22">
        <f t="shared" si="4"/>
        <v>3.19730568266237E-2</v>
      </c>
      <c r="Q22" s="3">
        <f t="shared" si="5"/>
        <v>14146.778999999999</v>
      </c>
      <c r="R22">
        <f t="shared" si="6"/>
        <v>4.4437646897339083E-5</v>
      </c>
      <c r="AC22" t="s">
        <v>44</v>
      </c>
      <c r="AH22" t="s">
        <v>43</v>
      </c>
    </row>
    <row r="23" spans="1:34" x14ac:dyDescent="0.2">
      <c r="A23" s="17" t="s">
        <v>42</v>
      </c>
      <c r="B23" s="9"/>
      <c r="C23" s="30">
        <v>30948.411</v>
      </c>
      <c r="D23" s="30"/>
      <c r="E23">
        <f t="shared" si="0"/>
        <v>-5606.9451454187283</v>
      </c>
      <c r="F23">
        <f t="shared" si="1"/>
        <v>-5607</v>
      </c>
      <c r="G23">
        <f t="shared" si="2"/>
        <v>3.1964899997547036E-2</v>
      </c>
      <c r="N23">
        <f t="shared" si="3"/>
        <v>3.1964899997547036E-2</v>
      </c>
      <c r="P23">
        <f t="shared" si="4"/>
        <v>1.686123095301436E-2</v>
      </c>
      <c r="Q23" s="3">
        <f t="shared" si="5"/>
        <v>15929.911</v>
      </c>
      <c r="R23">
        <f t="shared" si="6"/>
        <v>2.281208186067746E-4</v>
      </c>
      <c r="AC23" t="s">
        <v>41</v>
      </c>
      <c r="AH23" t="s">
        <v>43</v>
      </c>
    </row>
    <row r="24" spans="1:34" x14ac:dyDescent="0.2">
      <c r="A24" s="17" t="s">
        <v>42</v>
      </c>
      <c r="B24" s="9"/>
      <c r="C24" s="30">
        <v>32760.642</v>
      </c>
      <c r="D24" s="30"/>
      <c r="E24">
        <f t="shared" si="0"/>
        <v>-2496.9972750238721</v>
      </c>
      <c r="F24">
        <f t="shared" si="1"/>
        <v>-2497</v>
      </c>
      <c r="G24">
        <f t="shared" si="2"/>
        <v>1.5878999984124675E-3</v>
      </c>
      <c r="N24">
        <f t="shared" si="3"/>
        <v>1.5878999984124675E-3</v>
      </c>
      <c r="P24">
        <f t="shared" si="4"/>
        <v>5.7788543925118173E-3</v>
      </c>
      <c r="Q24" s="3">
        <f t="shared" si="5"/>
        <v>17742.142</v>
      </c>
      <c r="R24">
        <f t="shared" si="6"/>
        <v>1.7564098733420646E-5</v>
      </c>
      <c r="AC24" t="s">
        <v>41</v>
      </c>
      <c r="AH24" t="s">
        <v>43</v>
      </c>
    </row>
    <row r="25" spans="1:34" x14ac:dyDescent="0.2">
      <c r="A25" s="17" t="s">
        <v>42</v>
      </c>
      <c r="B25" s="9"/>
      <c r="C25" s="30">
        <v>33091.633000000002</v>
      </c>
      <c r="D25" s="30"/>
      <c r="E25">
        <f t="shared" si="0"/>
        <v>-1928.987592168944</v>
      </c>
      <c r="F25">
        <f t="shared" si="1"/>
        <v>-1929</v>
      </c>
      <c r="G25">
        <f t="shared" si="2"/>
        <v>7.230299997900147E-3</v>
      </c>
      <c r="N25">
        <f t="shared" si="3"/>
        <v>7.230299997900147E-3</v>
      </c>
      <c r="P25">
        <f t="shared" si="4"/>
        <v>4.2203818344954012E-3</v>
      </c>
      <c r="Q25" s="3">
        <f t="shared" si="5"/>
        <v>18073.133000000002</v>
      </c>
      <c r="R25">
        <f t="shared" si="6"/>
        <v>9.0596073503937977E-6</v>
      </c>
      <c r="AC25" t="s">
        <v>41</v>
      </c>
      <c r="AH25" t="s">
        <v>43</v>
      </c>
    </row>
    <row r="26" spans="1:34" x14ac:dyDescent="0.2">
      <c r="A26" s="17" t="s">
        <v>42</v>
      </c>
      <c r="B26" s="9"/>
      <c r="C26" s="30">
        <v>33577.618000000002</v>
      </c>
      <c r="D26" s="30"/>
      <c r="E26">
        <f t="shared" si="0"/>
        <v>-1094.9945660073531</v>
      </c>
      <c r="F26">
        <f t="shared" si="1"/>
        <v>-1095</v>
      </c>
      <c r="G26">
        <f t="shared" si="2"/>
        <v>3.1664999987697229E-3</v>
      </c>
      <c r="N26">
        <f t="shared" si="3"/>
        <v>3.1664999987697229E-3</v>
      </c>
      <c r="P26">
        <f t="shared" si="4"/>
        <v>2.1926431143743166E-3</v>
      </c>
      <c r="Q26" s="3">
        <f t="shared" si="5"/>
        <v>18559.118000000002</v>
      </c>
      <c r="R26">
        <f t="shared" si="6"/>
        <v>9.4839723128432769E-7</v>
      </c>
      <c r="AC26" t="s">
        <v>41</v>
      </c>
      <c r="AH26" t="s">
        <v>43</v>
      </c>
    </row>
    <row r="27" spans="1:34" x14ac:dyDescent="0.2">
      <c r="A27" s="17" t="s">
        <v>42</v>
      </c>
      <c r="B27" s="9"/>
      <c r="C27" s="30">
        <v>33919.656000000003</v>
      </c>
      <c r="D27" s="30"/>
      <c r="E27">
        <f t="shared" si="0"/>
        <v>-508.02725902821106</v>
      </c>
      <c r="F27">
        <f t="shared" si="1"/>
        <v>-508</v>
      </c>
      <c r="G27">
        <f t="shared" si="2"/>
        <v>-1.5884400003415067E-2</v>
      </c>
      <c r="N27">
        <f t="shared" si="3"/>
        <v>-1.5884400003415067E-2</v>
      </c>
      <c r="P27">
        <f t="shared" si="4"/>
        <v>9.5133843037316173E-4</v>
      </c>
      <c r="Q27" s="3">
        <f t="shared" si="5"/>
        <v>18901.156000000003</v>
      </c>
      <c r="R27">
        <f t="shared" si="6"/>
        <v>2.8344208861093403E-4</v>
      </c>
      <c r="AC27" t="s">
        <v>41</v>
      </c>
      <c r="AH27" t="s">
        <v>43</v>
      </c>
    </row>
    <row r="28" spans="1:34" x14ac:dyDescent="0.2">
      <c r="A28" s="17" t="s">
        <v>42</v>
      </c>
      <c r="B28" s="9"/>
      <c r="C28" s="30">
        <v>34215.694000000003</v>
      </c>
      <c r="D28" s="30"/>
      <c r="E28">
        <f t="shared" si="0"/>
        <v>0</v>
      </c>
      <c r="F28">
        <f t="shared" si="1"/>
        <v>0</v>
      </c>
      <c r="G28">
        <f t="shared" si="2"/>
        <v>0</v>
      </c>
      <c r="N28">
        <f t="shared" si="3"/>
        <v>0</v>
      </c>
      <c r="P28">
        <f t="shared" si="4"/>
        <v>1.0593369546808338E-6</v>
      </c>
      <c r="Q28" s="3">
        <f t="shared" si="5"/>
        <v>19197.194000000003</v>
      </c>
      <c r="R28">
        <f t="shared" si="6"/>
        <v>1.1221947835524629E-12</v>
      </c>
      <c r="AC28" t="s">
        <v>41</v>
      </c>
      <c r="AH28" t="s">
        <v>43</v>
      </c>
    </row>
    <row r="29" spans="1:34" x14ac:dyDescent="0.2">
      <c r="A29" s="17" t="s">
        <v>42</v>
      </c>
      <c r="B29" s="9"/>
      <c r="C29" s="30">
        <v>34923.701000000001</v>
      </c>
      <c r="D29" s="30"/>
      <c r="E29">
        <f t="shared" si="0"/>
        <v>1215.0023158607507</v>
      </c>
      <c r="F29">
        <f t="shared" si="1"/>
        <v>1215</v>
      </c>
      <c r="G29">
        <f t="shared" si="2"/>
        <v>1.349499994830694E-3</v>
      </c>
      <c r="N29">
        <f t="shared" si="3"/>
        <v>1.349499994830694E-3</v>
      </c>
      <c r="P29">
        <f t="shared" si="4"/>
        <v>-1.8052107811824321E-3</v>
      </c>
      <c r="Q29" s="3">
        <f t="shared" si="5"/>
        <v>19905.201000000001</v>
      </c>
      <c r="R29">
        <f t="shared" si="6"/>
        <v>9.952200080293339E-6</v>
      </c>
      <c r="AC29" t="s">
        <v>41</v>
      </c>
      <c r="AH29" t="s">
        <v>43</v>
      </c>
    </row>
    <row r="30" spans="1:34" x14ac:dyDescent="0.2">
      <c r="A30" s="17" t="s">
        <v>42</v>
      </c>
      <c r="B30" s="9"/>
      <c r="C30" s="30">
        <v>35335.67</v>
      </c>
      <c r="D30" s="30"/>
      <c r="E30">
        <f>(C30-C$7)/C$8</f>
        <v>1921.9773726932906</v>
      </c>
      <c r="F30">
        <f>+ROUND(2*E30,0)/2</f>
        <v>1922</v>
      </c>
      <c r="G30">
        <f>C30-(C$7+C$8*F30)</f>
        <v>-1.3185400006477721E-2</v>
      </c>
      <c r="N30">
        <f>G30</f>
        <v>-1.3185400006477721E-2</v>
      </c>
      <c r="P30">
        <f>+D$11+D$12*F30+D$13*F30^2</f>
        <v>-2.5534338772756808E-3</v>
      </c>
      <c r="Q30" s="3">
        <f>C30-15018.5</f>
        <v>20317.169999999998</v>
      </c>
      <c r="R30">
        <f>+(P30-G30)^2</f>
        <v>1.1303870377249944E-4</v>
      </c>
      <c r="AC30" t="s">
        <v>41</v>
      </c>
      <c r="AH30" t="s">
        <v>43</v>
      </c>
    </row>
    <row r="31" spans="1:34" x14ac:dyDescent="0.2">
      <c r="A31" s="17" t="s">
        <v>42</v>
      </c>
      <c r="B31" s="9"/>
      <c r="C31" s="30">
        <v>36379.917999999998</v>
      </c>
      <c r="D31" s="30"/>
      <c r="E31">
        <f>(C31-C$7)/C$8</f>
        <v>3713.9988334033692</v>
      </c>
      <c r="F31">
        <f>+ROUND(2*E31,0)/2</f>
        <v>3714</v>
      </c>
      <c r="G31">
        <f>C31-(C$7+C$8*F31)</f>
        <v>-6.7980000312672928E-4</v>
      </c>
      <c r="N31">
        <f>G31</f>
        <v>-6.7980000312672928E-4</v>
      </c>
      <c r="P31">
        <f>+D$11+D$12*F31+D$13*F31^2</f>
        <v>-3.4519111654900459E-3</v>
      </c>
      <c r="Q31" s="3">
        <f>C31-15018.5</f>
        <v>21361.417999999998</v>
      </c>
      <c r="R31">
        <f>+(P31-G31)^2</f>
        <v>7.6846002964992983E-6</v>
      </c>
      <c r="AC31" t="s">
        <v>41</v>
      </c>
      <c r="AH31" t="s">
        <v>43</v>
      </c>
    </row>
    <row r="32" spans="1:34" x14ac:dyDescent="0.2">
      <c r="A32" s="17" t="s">
        <v>42</v>
      </c>
      <c r="B32" s="9"/>
      <c r="C32" s="30">
        <v>37526.713000000003</v>
      </c>
      <c r="D32" s="30"/>
      <c r="E32">
        <f>(C32-C$7)/C$8</f>
        <v>5681.9999701400693</v>
      </c>
      <c r="F32">
        <f>+ROUND(2*E32,0)/2</f>
        <v>5682</v>
      </c>
      <c r="G32">
        <f>C32-(C$7+C$8*F32)</f>
        <v>-1.7400001524947584E-5</v>
      </c>
      <c r="N32">
        <f>G32</f>
        <v>-1.7400001524947584E-5</v>
      </c>
      <c r="P32">
        <f>+D$11+D$12*F32+D$13*F32^2</f>
        <v>-2.7895464431431467E-3</v>
      </c>
      <c r="Q32" s="3">
        <f>C32-15018.5</f>
        <v>22508.213000000003</v>
      </c>
      <c r="R32">
        <f>+(P32-G32)^2</f>
        <v>7.6847958937764428E-6</v>
      </c>
      <c r="AC32" t="s">
        <v>44</v>
      </c>
      <c r="AH32" t="s">
        <v>43</v>
      </c>
    </row>
    <row r="33" spans="1:2" x14ac:dyDescent="0.2">
      <c r="A33" s="17"/>
      <c r="B33" s="9"/>
    </row>
    <row r="34" spans="1:2" x14ac:dyDescent="0.2">
      <c r="A34" s="17"/>
      <c r="B34" s="9"/>
    </row>
    <row r="35" spans="1:2" x14ac:dyDescent="0.2">
      <c r="A35" s="17"/>
      <c r="B35" s="9"/>
    </row>
    <row r="36" spans="1:2" x14ac:dyDescent="0.2">
      <c r="A36" s="17"/>
      <c r="B36" s="9"/>
    </row>
    <row r="37" spans="1:2" x14ac:dyDescent="0.2">
      <c r="A37" s="17"/>
      <c r="B37" s="9"/>
    </row>
    <row r="38" spans="1:2" x14ac:dyDescent="0.2">
      <c r="A38" s="17"/>
      <c r="B38" s="9"/>
    </row>
    <row r="39" spans="1:2" x14ac:dyDescent="0.2">
      <c r="A39" s="17"/>
      <c r="B39" s="9"/>
    </row>
    <row r="40" spans="1:2" x14ac:dyDescent="0.2">
      <c r="A40" s="17"/>
      <c r="B40" s="9"/>
    </row>
    <row r="41" spans="1:2" x14ac:dyDescent="0.2">
      <c r="A41" s="17"/>
      <c r="B41" s="9"/>
    </row>
    <row r="42" spans="1:2" x14ac:dyDescent="0.2">
      <c r="A42" s="17"/>
      <c r="B42" s="9"/>
    </row>
    <row r="43" spans="1:2" x14ac:dyDescent="0.2">
      <c r="A43" s="17"/>
      <c r="B43" s="9"/>
    </row>
    <row r="44" spans="1:2" x14ac:dyDescent="0.2">
      <c r="A44" s="17"/>
      <c r="B44" s="9"/>
    </row>
    <row r="45" spans="1:2" x14ac:dyDescent="0.2">
      <c r="A45" s="17"/>
      <c r="B45" s="9"/>
    </row>
    <row r="46" spans="1:2" x14ac:dyDescent="0.2">
      <c r="A46" s="17"/>
      <c r="B46" s="9"/>
    </row>
    <row r="47" spans="1:2" x14ac:dyDescent="0.2">
      <c r="A47" s="17"/>
      <c r="B47" s="9"/>
    </row>
    <row r="48" spans="1:2" x14ac:dyDescent="0.2">
      <c r="A48" s="17"/>
      <c r="B48" s="9"/>
    </row>
    <row r="49" spans="1:2" x14ac:dyDescent="0.2">
      <c r="A49" s="17"/>
      <c r="B49" s="9"/>
    </row>
    <row r="50" spans="1:2" x14ac:dyDescent="0.2">
      <c r="A50" s="17"/>
      <c r="B50" s="9"/>
    </row>
    <row r="51" spans="1:2" x14ac:dyDescent="0.2">
      <c r="A51" s="17"/>
      <c r="B51" s="9"/>
    </row>
    <row r="52" spans="1:2" x14ac:dyDescent="0.2">
      <c r="A52" s="17"/>
      <c r="B52" s="9"/>
    </row>
    <row r="53" spans="1:2" x14ac:dyDescent="0.2">
      <c r="A53" s="17"/>
      <c r="B53" s="9"/>
    </row>
    <row r="54" spans="1:2" x14ac:dyDescent="0.2">
      <c r="A54" s="17"/>
      <c r="B54" s="9"/>
    </row>
    <row r="55" spans="1:2" x14ac:dyDescent="0.2">
      <c r="A55" s="17"/>
      <c r="B55" s="9"/>
    </row>
    <row r="56" spans="1:2" x14ac:dyDescent="0.2">
      <c r="A56" s="17"/>
      <c r="B56" s="9"/>
    </row>
    <row r="57" spans="1:2" x14ac:dyDescent="0.2">
      <c r="A57" s="17"/>
      <c r="B57" s="9"/>
    </row>
    <row r="58" spans="1:2" x14ac:dyDescent="0.2">
      <c r="A58" s="17"/>
      <c r="B58" s="9"/>
    </row>
    <row r="59" spans="1:2" x14ac:dyDescent="0.2">
      <c r="A59" s="17"/>
      <c r="B59" s="9"/>
    </row>
    <row r="60" spans="1:2" x14ac:dyDescent="0.2">
      <c r="A60" s="17"/>
      <c r="B60" s="9"/>
    </row>
    <row r="61" spans="1:2" x14ac:dyDescent="0.2">
      <c r="A61" s="17"/>
      <c r="B61" s="9"/>
    </row>
    <row r="62" spans="1:2" x14ac:dyDescent="0.2">
      <c r="A62" s="17"/>
      <c r="B62" s="9"/>
    </row>
    <row r="63" spans="1:2" x14ac:dyDescent="0.2">
      <c r="A63" s="17"/>
      <c r="B63" s="9"/>
    </row>
    <row r="64" spans="1:2" x14ac:dyDescent="0.2">
      <c r="A64" s="17"/>
      <c r="B64" s="9"/>
    </row>
    <row r="65" spans="1:2" x14ac:dyDescent="0.2">
      <c r="A65" s="17"/>
      <c r="B65" s="9"/>
    </row>
    <row r="66" spans="1:2" x14ac:dyDescent="0.2">
      <c r="A66" s="17"/>
      <c r="B66" s="9"/>
    </row>
    <row r="67" spans="1:2" x14ac:dyDescent="0.2">
      <c r="A67" s="17"/>
      <c r="B67" s="9"/>
    </row>
    <row r="68" spans="1:2" x14ac:dyDescent="0.2">
      <c r="A68" s="17"/>
      <c r="B68" s="9"/>
    </row>
    <row r="69" spans="1:2" x14ac:dyDescent="0.2">
      <c r="A69" s="17"/>
      <c r="B69" s="9"/>
    </row>
    <row r="70" spans="1:2" x14ac:dyDescent="0.2">
      <c r="A70" s="17"/>
      <c r="B70" s="9"/>
    </row>
    <row r="71" spans="1:2" x14ac:dyDescent="0.2">
      <c r="A71" s="17"/>
      <c r="B71" s="9"/>
    </row>
    <row r="72" spans="1:2" x14ac:dyDescent="0.2">
      <c r="A72" s="17"/>
      <c r="B72" s="9"/>
    </row>
    <row r="73" spans="1:2" x14ac:dyDescent="0.2">
      <c r="A73" s="17"/>
      <c r="B73" s="9"/>
    </row>
    <row r="74" spans="1:2" x14ac:dyDescent="0.2">
      <c r="A74" s="17"/>
      <c r="B74" s="9"/>
    </row>
    <row r="75" spans="1:2" x14ac:dyDescent="0.2">
      <c r="A75" s="17"/>
      <c r="B75" s="9"/>
    </row>
    <row r="76" spans="1:2" x14ac:dyDescent="0.2">
      <c r="A76" s="17"/>
      <c r="B76" s="9"/>
    </row>
    <row r="77" spans="1:2" x14ac:dyDescent="0.2">
      <c r="A77" s="17"/>
      <c r="B77" s="9"/>
    </row>
    <row r="78" spans="1:2" x14ac:dyDescent="0.2">
      <c r="A78" s="17"/>
      <c r="B78" s="9"/>
    </row>
    <row r="79" spans="1:2" x14ac:dyDescent="0.2">
      <c r="A79" s="17"/>
      <c r="B79" s="9"/>
    </row>
    <row r="80" spans="1:2" x14ac:dyDescent="0.2">
      <c r="A80" s="17"/>
      <c r="B80" s="9"/>
    </row>
    <row r="81" spans="1:2" x14ac:dyDescent="0.2">
      <c r="A81" s="17"/>
      <c r="B81" s="9"/>
    </row>
    <row r="82" spans="1:2" x14ac:dyDescent="0.2">
      <c r="A82" s="17"/>
      <c r="B82" s="9"/>
    </row>
    <row r="83" spans="1:2" x14ac:dyDescent="0.2">
      <c r="A83" s="17"/>
      <c r="B83" s="9"/>
    </row>
    <row r="84" spans="1:2" x14ac:dyDescent="0.2">
      <c r="A84" s="17"/>
      <c r="B84" s="9"/>
    </row>
    <row r="85" spans="1:2" x14ac:dyDescent="0.2">
      <c r="A85" s="17"/>
      <c r="B85" s="9"/>
    </row>
    <row r="86" spans="1:2" x14ac:dyDescent="0.2">
      <c r="A86" s="17"/>
      <c r="B86" s="9"/>
    </row>
    <row r="87" spans="1:2" x14ac:dyDescent="0.2">
      <c r="A87" s="17"/>
      <c r="B87" s="9"/>
    </row>
    <row r="88" spans="1:2" x14ac:dyDescent="0.2">
      <c r="A88" s="17"/>
      <c r="B88" s="9"/>
    </row>
    <row r="89" spans="1:2" x14ac:dyDescent="0.2">
      <c r="A89" s="17"/>
      <c r="B89" s="9"/>
    </row>
    <row r="90" spans="1:2" x14ac:dyDescent="0.2">
      <c r="A90" s="17"/>
      <c r="B90" s="9"/>
    </row>
    <row r="91" spans="1:2" x14ac:dyDescent="0.2">
      <c r="A91" s="17"/>
      <c r="B91" s="9"/>
    </row>
    <row r="92" spans="1:2" x14ac:dyDescent="0.2">
      <c r="A92" s="17"/>
      <c r="B92" s="9"/>
    </row>
    <row r="93" spans="1:2" x14ac:dyDescent="0.2">
      <c r="A93" s="17"/>
      <c r="B93" s="9"/>
    </row>
    <row r="94" spans="1:2" x14ac:dyDescent="0.2">
      <c r="A94" s="17"/>
      <c r="B94" s="9"/>
    </row>
    <row r="95" spans="1:2" x14ac:dyDescent="0.2">
      <c r="A95" s="17"/>
      <c r="B95" s="9"/>
    </row>
    <row r="96" spans="1:2" x14ac:dyDescent="0.2">
      <c r="A96" s="17"/>
      <c r="B96" s="9"/>
    </row>
    <row r="97" spans="1:2" x14ac:dyDescent="0.2">
      <c r="A97" s="17"/>
      <c r="B97" s="9"/>
    </row>
    <row r="98" spans="1:2" x14ac:dyDescent="0.2">
      <c r="A98" s="17"/>
      <c r="B98" s="9"/>
    </row>
    <row r="99" spans="1:2" x14ac:dyDescent="0.2">
      <c r="A99" s="17"/>
      <c r="B99" s="9"/>
    </row>
    <row r="100" spans="1:2" x14ac:dyDescent="0.2">
      <c r="A100" s="17"/>
      <c r="B100" s="9"/>
    </row>
    <row r="101" spans="1:2" x14ac:dyDescent="0.2">
      <c r="A101" s="17"/>
      <c r="B101" s="9"/>
    </row>
    <row r="102" spans="1:2" x14ac:dyDescent="0.2">
      <c r="A102" s="17"/>
      <c r="B102" s="9"/>
    </row>
    <row r="103" spans="1:2" x14ac:dyDescent="0.2">
      <c r="A103" s="17"/>
      <c r="B103" s="9"/>
    </row>
    <row r="104" spans="1:2" x14ac:dyDescent="0.2">
      <c r="A104" s="17"/>
      <c r="B104" s="9"/>
    </row>
    <row r="105" spans="1:2" x14ac:dyDescent="0.2">
      <c r="A105" s="17"/>
      <c r="B105" s="9"/>
    </row>
    <row r="106" spans="1:2" x14ac:dyDescent="0.2">
      <c r="A106" s="17"/>
      <c r="B106" s="9"/>
    </row>
    <row r="107" spans="1:2" x14ac:dyDescent="0.2">
      <c r="A107" s="17"/>
      <c r="B107" s="9"/>
    </row>
    <row r="108" spans="1:2" x14ac:dyDescent="0.2">
      <c r="A108" s="17"/>
      <c r="B108" s="9"/>
    </row>
    <row r="109" spans="1:2" x14ac:dyDescent="0.2">
      <c r="A109" s="17"/>
      <c r="B109" s="9"/>
    </row>
    <row r="110" spans="1:2" x14ac:dyDescent="0.2">
      <c r="A110" s="17"/>
      <c r="B110" s="9"/>
    </row>
    <row r="111" spans="1:2" x14ac:dyDescent="0.2">
      <c r="A111" s="17"/>
      <c r="B111" s="9"/>
    </row>
    <row r="112" spans="1:2" x14ac:dyDescent="0.2">
      <c r="A112" s="17"/>
      <c r="B112" s="9"/>
    </row>
    <row r="113" spans="1:2" x14ac:dyDescent="0.2">
      <c r="A113" s="17"/>
      <c r="B113" s="9"/>
    </row>
    <row r="114" spans="1:2" x14ac:dyDescent="0.2">
      <c r="A114" s="17"/>
      <c r="B114" s="9"/>
    </row>
    <row r="115" spans="1:2" x14ac:dyDescent="0.2">
      <c r="A115" s="17"/>
      <c r="B115" s="9"/>
    </row>
    <row r="116" spans="1:2" x14ac:dyDescent="0.2">
      <c r="A116" s="17"/>
      <c r="B116" s="9"/>
    </row>
    <row r="117" spans="1:2" x14ac:dyDescent="0.2">
      <c r="A117" s="17"/>
      <c r="B117" s="9"/>
    </row>
    <row r="118" spans="1:2" x14ac:dyDescent="0.2">
      <c r="A118" s="17"/>
      <c r="B118" s="9"/>
    </row>
    <row r="119" spans="1:2" x14ac:dyDescent="0.2">
      <c r="A119" s="17"/>
      <c r="B119" s="9"/>
    </row>
    <row r="120" spans="1:2" x14ac:dyDescent="0.2">
      <c r="A120" s="17"/>
      <c r="B120" s="9"/>
    </row>
    <row r="121" spans="1:2" x14ac:dyDescent="0.2">
      <c r="A121" s="17"/>
      <c r="B121" s="9"/>
    </row>
    <row r="122" spans="1:2" x14ac:dyDescent="0.2">
      <c r="A122" s="17"/>
      <c r="B122" s="9"/>
    </row>
    <row r="123" spans="1:2" x14ac:dyDescent="0.2">
      <c r="A123" s="17"/>
      <c r="B123" s="9"/>
    </row>
    <row r="124" spans="1:2" x14ac:dyDescent="0.2">
      <c r="A124" s="17"/>
      <c r="B124" s="9"/>
    </row>
    <row r="125" spans="1:2" x14ac:dyDescent="0.2">
      <c r="A125" s="17"/>
      <c r="B125" s="9"/>
    </row>
    <row r="126" spans="1:2" x14ac:dyDescent="0.2">
      <c r="A126" s="17"/>
      <c r="B126" s="9"/>
    </row>
    <row r="127" spans="1:2" x14ac:dyDescent="0.2">
      <c r="A127" s="17"/>
      <c r="B127" s="9"/>
    </row>
    <row r="128" spans="1:2" x14ac:dyDescent="0.2">
      <c r="A128" s="17"/>
      <c r="B128" s="9"/>
    </row>
    <row r="129" spans="1:2" x14ac:dyDescent="0.2">
      <c r="A129" s="17"/>
      <c r="B129" s="9"/>
    </row>
    <row r="130" spans="1:2" x14ac:dyDescent="0.2">
      <c r="A130" s="17"/>
      <c r="B130" s="9"/>
    </row>
    <row r="131" spans="1:2" x14ac:dyDescent="0.2">
      <c r="A131" s="17"/>
      <c r="B131" s="9"/>
    </row>
    <row r="132" spans="1:2" x14ac:dyDescent="0.2">
      <c r="A132" s="17"/>
      <c r="B132" s="9"/>
    </row>
    <row r="133" spans="1:2" x14ac:dyDescent="0.2">
      <c r="A133" s="17"/>
      <c r="B133" s="9"/>
    </row>
    <row r="134" spans="1:2" x14ac:dyDescent="0.2">
      <c r="A134" s="17"/>
      <c r="B134" s="9"/>
    </row>
    <row r="135" spans="1:2" x14ac:dyDescent="0.2">
      <c r="A135" s="17"/>
      <c r="B135" s="9"/>
    </row>
    <row r="136" spans="1:2" x14ac:dyDescent="0.2">
      <c r="A136" s="17"/>
      <c r="B136" s="9"/>
    </row>
    <row r="137" spans="1:2" x14ac:dyDescent="0.2">
      <c r="A137" s="17"/>
      <c r="B137" s="9"/>
    </row>
    <row r="138" spans="1:2" x14ac:dyDescent="0.2">
      <c r="A138" s="17"/>
      <c r="B138" s="9"/>
    </row>
    <row r="139" spans="1:2" x14ac:dyDescent="0.2">
      <c r="A139" s="17"/>
      <c r="B139" s="9"/>
    </row>
    <row r="140" spans="1:2" x14ac:dyDescent="0.2">
      <c r="A140" s="17"/>
      <c r="B140" s="9"/>
    </row>
    <row r="141" spans="1:2" x14ac:dyDescent="0.2">
      <c r="A141" s="17"/>
      <c r="B141" s="9"/>
    </row>
    <row r="142" spans="1:2" x14ac:dyDescent="0.2">
      <c r="A142" s="17"/>
      <c r="B142" s="9"/>
    </row>
    <row r="143" spans="1:2" x14ac:dyDescent="0.2">
      <c r="A143" s="17"/>
      <c r="B143" s="9"/>
    </row>
    <row r="144" spans="1:2" x14ac:dyDescent="0.2">
      <c r="A144" s="17"/>
      <c r="B144" s="9"/>
    </row>
    <row r="145" spans="1:2" x14ac:dyDescent="0.2">
      <c r="A145" s="17"/>
      <c r="B145" s="9"/>
    </row>
    <row r="146" spans="1:2" x14ac:dyDescent="0.2">
      <c r="A146" s="17"/>
      <c r="B146" s="9"/>
    </row>
    <row r="147" spans="1:2" x14ac:dyDescent="0.2">
      <c r="A147" s="17"/>
      <c r="B147" s="9"/>
    </row>
    <row r="148" spans="1:2" x14ac:dyDescent="0.2">
      <c r="A148" s="17"/>
      <c r="B148" s="9"/>
    </row>
    <row r="149" spans="1:2" x14ac:dyDescent="0.2">
      <c r="A149" s="17"/>
      <c r="B149" s="9"/>
    </row>
    <row r="150" spans="1:2" x14ac:dyDescent="0.2">
      <c r="A150" s="17"/>
      <c r="B150" s="9"/>
    </row>
    <row r="151" spans="1:2" x14ac:dyDescent="0.2">
      <c r="A151" s="17"/>
      <c r="B151" s="9"/>
    </row>
    <row r="152" spans="1:2" x14ac:dyDescent="0.2">
      <c r="A152" s="17"/>
      <c r="B152" s="9"/>
    </row>
    <row r="153" spans="1:2" x14ac:dyDescent="0.2">
      <c r="A153" s="17"/>
      <c r="B153" s="9"/>
    </row>
    <row r="154" spans="1:2" x14ac:dyDescent="0.2">
      <c r="A154" s="17"/>
      <c r="B154" s="9"/>
    </row>
    <row r="155" spans="1:2" x14ac:dyDescent="0.2">
      <c r="A155" s="17"/>
      <c r="B155" s="9"/>
    </row>
    <row r="156" spans="1:2" x14ac:dyDescent="0.2">
      <c r="A156" s="17"/>
      <c r="B156" s="9"/>
    </row>
    <row r="157" spans="1:2" x14ac:dyDescent="0.2">
      <c r="A157" s="17"/>
      <c r="B157" s="9"/>
    </row>
    <row r="158" spans="1:2" x14ac:dyDescent="0.2">
      <c r="A158" s="17"/>
      <c r="B158" s="9"/>
    </row>
    <row r="159" spans="1:2" x14ac:dyDescent="0.2">
      <c r="A159" s="17"/>
      <c r="B159" s="9"/>
    </row>
    <row r="160" spans="1:2" x14ac:dyDescent="0.2">
      <c r="A160" s="17"/>
      <c r="B160" s="9"/>
    </row>
    <row r="161" spans="1:2" x14ac:dyDescent="0.2">
      <c r="A161" s="17"/>
      <c r="B161" s="9"/>
    </row>
    <row r="162" spans="1:2" x14ac:dyDescent="0.2">
      <c r="A162" s="17"/>
      <c r="B162" s="9"/>
    </row>
    <row r="163" spans="1:2" x14ac:dyDescent="0.2">
      <c r="A163" s="17"/>
      <c r="B163" s="9"/>
    </row>
    <row r="164" spans="1:2" x14ac:dyDescent="0.2">
      <c r="A164" s="17"/>
      <c r="B164" s="9"/>
    </row>
    <row r="165" spans="1:2" x14ac:dyDescent="0.2">
      <c r="A165" s="17"/>
      <c r="B165" s="9"/>
    </row>
    <row r="166" spans="1:2" x14ac:dyDescent="0.2">
      <c r="A166" s="17"/>
      <c r="B166" s="9"/>
    </row>
    <row r="167" spans="1:2" x14ac:dyDescent="0.2">
      <c r="A167" s="17"/>
      <c r="B167" s="9"/>
    </row>
    <row r="168" spans="1:2" x14ac:dyDescent="0.2">
      <c r="A168" s="17"/>
      <c r="B168" s="9"/>
    </row>
    <row r="169" spans="1:2" x14ac:dyDescent="0.2">
      <c r="A169" s="17"/>
      <c r="B169" s="9"/>
    </row>
    <row r="170" spans="1:2" x14ac:dyDescent="0.2">
      <c r="A170" s="17"/>
      <c r="B170" s="9"/>
    </row>
    <row r="171" spans="1:2" x14ac:dyDescent="0.2">
      <c r="A171" s="17"/>
      <c r="B171" s="9"/>
    </row>
    <row r="172" spans="1:2" x14ac:dyDescent="0.2">
      <c r="A172" s="17"/>
      <c r="B172" s="9"/>
    </row>
    <row r="173" spans="1:2" x14ac:dyDescent="0.2">
      <c r="A173" s="17"/>
      <c r="B173" s="9"/>
    </row>
    <row r="174" spans="1:2" x14ac:dyDescent="0.2">
      <c r="A174" s="17"/>
      <c r="B174" s="9"/>
    </row>
    <row r="175" spans="1:2" x14ac:dyDescent="0.2">
      <c r="A175" s="17"/>
      <c r="B175" s="9"/>
    </row>
    <row r="176" spans="1:2" x14ac:dyDescent="0.2">
      <c r="A176" s="17"/>
      <c r="B176" s="9"/>
    </row>
    <row r="177" spans="1:2" x14ac:dyDescent="0.2">
      <c r="A177" s="17"/>
      <c r="B177" s="9"/>
    </row>
    <row r="178" spans="1:2" x14ac:dyDescent="0.2">
      <c r="A178" s="17"/>
      <c r="B178" s="9"/>
    </row>
    <row r="179" spans="1:2" x14ac:dyDescent="0.2">
      <c r="A179" s="17"/>
      <c r="B179" s="9"/>
    </row>
    <row r="180" spans="1:2" x14ac:dyDescent="0.2">
      <c r="A180" s="17"/>
      <c r="B180" s="9"/>
    </row>
    <row r="181" spans="1:2" x14ac:dyDescent="0.2">
      <c r="A181" s="17"/>
      <c r="B181" s="9"/>
    </row>
    <row r="182" spans="1:2" x14ac:dyDescent="0.2">
      <c r="A182" s="17"/>
      <c r="B182" s="9"/>
    </row>
    <row r="183" spans="1:2" x14ac:dyDescent="0.2">
      <c r="A183" s="17"/>
      <c r="B183" s="9"/>
    </row>
    <row r="184" spans="1:2" x14ac:dyDescent="0.2">
      <c r="A184" s="17"/>
      <c r="B184" s="9"/>
    </row>
    <row r="185" spans="1:2" x14ac:dyDescent="0.2">
      <c r="A185" s="17"/>
      <c r="B185" s="9"/>
    </row>
    <row r="186" spans="1:2" x14ac:dyDescent="0.2">
      <c r="A186" s="17"/>
      <c r="B186" s="9"/>
    </row>
    <row r="187" spans="1:2" x14ac:dyDescent="0.2">
      <c r="A187" s="17"/>
      <c r="B187" s="9"/>
    </row>
    <row r="188" spans="1:2" x14ac:dyDescent="0.2">
      <c r="A188" s="17"/>
      <c r="B188" s="9"/>
    </row>
    <row r="189" spans="1:2" x14ac:dyDescent="0.2">
      <c r="A189" s="17"/>
      <c r="B189" s="9"/>
    </row>
    <row r="190" spans="1:2" x14ac:dyDescent="0.2">
      <c r="A190" s="17"/>
      <c r="B190" s="9"/>
    </row>
    <row r="191" spans="1:2" x14ac:dyDescent="0.2">
      <c r="A191" s="17"/>
      <c r="B191" s="9"/>
    </row>
    <row r="192" spans="1:2" x14ac:dyDescent="0.2">
      <c r="A192" s="17"/>
      <c r="B192" s="9"/>
    </row>
    <row r="193" spans="1:2" x14ac:dyDescent="0.2">
      <c r="A193" s="17"/>
      <c r="B193" s="9"/>
    </row>
    <row r="194" spans="1:2" x14ac:dyDescent="0.2">
      <c r="A194" s="17"/>
      <c r="B194" s="9"/>
    </row>
    <row r="195" spans="1:2" x14ac:dyDescent="0.2">
      <c r="A195" s="17"/>
      <c r="B195" s="9"/>
    </row>
    <row r="196" spans="1:2" x14ac:dyDescent="0.2">
      <c r="A196" s="17"/>
      <c r="B196" s="9"/>
    </row>
    <row r="197" spans="1:2" x14ac:dyDescent="0.2">
      <c r="A197" s="17"/>
      <c r="B197" s="9"/>
    </row>
    <row r="198" spans="1:2" x14ac:dyDescent="0.2">
      <c r="A198" s="17"/>
      <c r="B198" s="9"/>
    </row>
    <row r="199" spans="1:2" x14ac:dyDescent="0.2">
      <c r="A199" s="17"/>
      <c r="B199" s="9"/>
    </row>
    <row r="200" spans="1:2" x14ac:dyDescent="0.2">
      <c r="A200" s="17"/>
      <c r="B200" s="9"/>
    </row>
    <row r="201" spans="1:2" x14ac:dyDescent="0.2">
      <c r="A201" s="17"/>
      <c r="B201" s="9"/>
    </row>
    <row r="202" spans="1:2" x14ac:dyDescent="0.2">
      <c r="A202" s="17"/>
      <c r="B202" s="9"/>
    </row>
    <row r="203" spans="1:2" x14ac:dyDescent="0.2">
      <c r="A203" s="17"/>
      <c r="B203" s="9"/>
    </row>
    <row r="204" spans="1:2" x14ac:dyDescent="0.2">
      <c r="A204" s="17"/>
      <c r="B204" s="9"/>
    </row>
    <row r="205" spans="1:2" x14ac:dyDescent="0.2">
      <c r="A205" s="17"/>
      <c r="B205" s="9"/>
    </row>
    <row r="206" spans="1:2" x14ac:dyDescent="0.2">
      <c r="A206" s="17"/>
      <c r="B206" s="9"/>
    </row>
    <row r="207" spans="1:2" x14ac:dyDescent="0.2">
      <c r="A207" s="17"/>
      <c r="B207" s="9"/>
    </row>
    <row r="208" spans="1:2" x14ac:dyDescent="0.2">
      <c r="A208" s="17"/>
      <c r="B208" s="9"/>
    </row>
    <row r="209" spans="1:2" x14ac:dyDescent="0.2">
      <c r="A209" s="17"/>
      <c r="B209" s="9"/>
    </row>
    <row r="210" spans="1:2" x14ac:dyDescent="0.2">
      <c r="A210" s="17"/>
      <c r="B210" s="9"/>
    </row>
    <row r="211" spans="1:2" x14ac:dyDescent="0.2">
      <c r="A211" s="17"/>
      <c r="B211" s="9"/>
    </row>
    <row r="212" spans="1:2" x14ac:dyDescent="0.2">
      <c r="A212" s="17"/>
      <c r="B212" s="9"/>
    </row>
    <row r="213" spans="1:2" x14ac:dyDescent="0.2">
      <c r="A213" s="17"/>
      <c r="B213" s="9"/>
    </row>
    <row r="214" spans="1:2" x14ac:dyDescent="0.2">
      <c r="A214" s="17"/>
      <c r="B214" s="9"/>
    </row>
    <row r="215" spans="1:2" x14ac:dyDescent="0.2">
      <c r="A215" s="17"/>
      <c r="B215" s="9"/>
    </row>
    <row r="216" spans="1:2" x14ac:dyDescent="0.2">
      <c r="A216" s="17"/>
      <c r="B216" s="9"/>
    </row>
    <row r="217" spans="1:2" x14ac:dyDescent="0.2">
      <c r="A217" s="17"/>
      <c r="B217" s="9"/>
    </row>
    <row r="218" spans="1:2" x14ac:dyDescent="0.2">
      <c r="A218" s="17"/>
      <c r="B218" s="9"/>
    </row>
    <row r="219" spans="1:2" x14ac:dyDescent="0.2">
      <c r="A219" s="17"/>
      <c r="B219" s="9"/>
    </row>
    <row r="220" spans="1:2" x14ac:dyDescent="0.2">
      <c r="A220" s="17"/>
      <c r="B220" s="9"/>
    </row>
    <row r="221" spans="1:2" x14ac:dyDescent="0.2">
      <c r="A221" s="17"/>
      <c r="B221" s="9"/>
    </row>
    <row r="222" spans="1:2" x14ac:dyDescent="0.2">
      <c r="A222" s="17"/>
      <c r="B222" s="9"/>
    </row>
    <row r="223" spans="1:2" x14ac:dyDescent="0.2">
      <c r="A223" s="17"/>
      <c r="B223" s="9"/>
    </row>
    <row r="224" spans="1:2" x14ac:dyDescent="0.2">
      <c r="A224" s="17"/>
      <c r="B224" s="9"/>
    </row>
    <row r="225" spans="1:2" x14ac:dyDescent="0.2">
      <c r="A225" s="17"/>
      <c r="B225" s="9"/>
    </row>
    <row r="226" spans="1:2" x14ac:dyDescent="0.2">
      <c r="A226" s="17"/>
      <c r="B226" s="9"/>
    </row>
    <row r="227" spans="1:2" x14ac:dyDescent="0.2">
      <c r="A227" s="17"/>
      <c r="B227" s="9"/>
    </row>
    <row r="228" spans="1:2" x14ac:dyDescent="0.2">
      <c r="A228" s="17"/>
      <c r="B228" s="9"/>
    </row>
    <row r="229" spans="1:2" x14ac:dyDescent="0.2">
      <c r="A229" s="17"/>
      <c r="B229" s="9"/>
    </row>
    <row r="230" spans="1:2" x14ac:dyDescent="0.2">
      <c r="A230" s="17"/>
      <c r="B230" s="9"/>
    </row>
    <row r="231" spans="1:2" x14ac:dyDescent="0.2">
      <c r="A231" s="17"/>
      <c r="B231" s="9"/>
    </row>
    <row r="232" spans="1:2" x14ac:dyDescent="0.2">
      <c r="A232" s="17"/>
      <c r="B232" s="9"/>
    </row>
    <row r="233" spans="1:2" x14ac:dyDescent="0.2">
      <c r="A233" s="17"/>
      <c r="B233" s="9"/>
    </row>
    <row r="234" spans="1:2" x14ac:dyDescent="0.2">
      <c r="A234" s="17"/>
      <c r="B234" s="9"/>
    </row>
    <row r="235" spans="1:2" x14ac:dyDescent="0.2">
      <c r="A235" s="17"/>
      <c r="B235" s="9"/>
    </row>
    <row r="236" spans="1:2" x14ac:dyDescent="0.2">
      <c r="A236" s="17"/>
      <c r="B236" s="9"/>
    </row>
    <row r="237" spans="1:2" x14ac:dyDescent="0.2">
      <c r="A237" s="17"/>
      <c r="B237" s="9"/>
    </row>
    <row r="238" spans="1:2" x14ac:dyDescent="0.2">
      <c r="A238" s="17"/>
      <c r="B238" s="9"/>
    </row>
    <row r="239" spans="1:2" x14ac:dyDescent="0.2">
      <c r="A239" s="17"/>
      <c r="B239" s="9"/>
    </row>
    <row r="240" spans="1:2" x14ac:dyDescent="0.2">
      <c r="A240" s="17"/>
      <c r="B240" s="9"/>
    </row>
    <row r="241" spans="1:2" x14ac:dyDescent="0.2">
      <c r="A241" s="17"/>
      <c r="B241" s="9"/>
    </row>
    <row r="242" spans="1:2" x14ac:dyDescent="0.2">
      <c r="A242" s="17"/>
      <c r="B242" s="9"/>
    </row>
    <row r="243" spans="1:2" x14ac:dyDescent="0.2">
      <c r="A243" s="17"/>
      <c r="B243" s="9"/>
    </row>
    <row r="244" spans="1:2" x14ac:dyDescent="0.2">
      <c r="A244" s="17"/>
      <c r="B244" s="9"/>
    </row>
    <row r="245" spans="1:2" x14ac:dyDescent="0.2">
      <c r="A245" s="17"/>
      <c r="B245" s="9"/>
    </row>
    <row r="246" spans="1:2" x14ac:dyDescent="0.2">
      <c r="A246" s="17"/>
      <c r="B246" s="9"/>
    </row>
    <row r="247" spans="1:2" x14ac:dyDescent="0.2">
      <c r="A247" s="17"/>
      <c r="B247" s="9"/>
    </row>
    <row r="248" spans="1:2" x14ac:dyDescent="0.2">
      <c r="A248" s="17"/>
      <c r="B248" s="9"/>
    </row>
    <row r="249" spans="1:2" x14ac:dyDescent="0.2">
      <c r="A249" s="17"/>
      <c r="B249" s="9"/>
    </row>
    <row r="250" spans="1:2" x14ac:dyDescent="0.2">
      <c r="A250" s="17"/>
      <c r="B250" s="9"/>
    </row>
    <row r="251" spans="1:2" x14ac:dyDescent="0.2">
      <c r="A251" s="17"/>
      <c r="B251" s="9"/>
    </row>
    <row r="252" spans="1:2" x14ac:dyDescent="0.2">
      <c r="A252" s="17"/>
      <c r="B252" s="9"/>
    </row>
    <row r="253" spans="1:2" x14ac:dyDescent="0.2">
      <c r="A253" s="17"/>
      <c r="B253" s="9"/>
    </row>
    <row r="254" spans="1:2" x14ac:dyDescent="0.2">
      <c r="A254" s="17"/>
      <c r="B254" s="9"/>
    </row>
    <row r="255" spans="1:2" x14ac:dyDescent="0.2">
      <c r="A255" s="17"/>
      <c r="B255" s="9"/>
    </row>
    <row r="256" spans="1:2" x14ac:dyDescent="0.2">
      <c r="A256" s="17"/>
      <c r="B256" s="9"/>
    </row>
    <row r="257" spans="1:2" x14ac:dyDescent="0.2">
      <c r="A257" s="17"/>
      <c r="B257" s="9"/>
    </row>
    <row r="258" spans="1:2" x14ac:dyDescent="0.2">
      <c r="A258" s="17"/>
      <c r="B258" s="9"/>
    </row>
    <row r="259" spans="1:2" x14ac:dyDescent="0.2">
      <c r="A259" s="17"/>
      <c r="B259" s="9"/>
    </row>
    <row r="260" spans="1:2" x14ac:dyDescent="0.2">
      <c r="A260" s="17"/>
      <c r="B260" s="9"/>
    </row>
    <row r="261" spans="1:2" x14ac:dyDescent="0.2">
      <c r="A261" s="17"/>
      <c r="B261" s="9"/>
    </row>
    <row r="262" spans="1:2" x14ac:dyDescent="0.2">
      <c r="A262" s="17"/>
      <c r="B262" s="9"/>
    </row>
    <row r="263" spans="1:2" x14ac:dyDescent="0.2">
      <c r="A263" s="17"/>
      <c r="B263" s="9"/>
    </row>
    <row r="264" spans="1:2" x14ac:dyDescent="0.2">
      <c r="A264" s="17"/>
      <c r="B264" s="9"/>
    </row>
    <row r="265" spans="1:2" x14ac:dyDescent="0.2">
      <c r="A265" s="17"/>
      <c r="B265" s="9"/>
    </row>
    <row r="266" spans="1:2" x14ac:dyDescent="0.2">
      <c r="A266" s="17"/>
      <c r="B266" s="9"/>
    </row>
    <row r="267" spans="1:2" x14ac:dyDescent="0.2">
      <c r="A267" s="17"/>
      <c r="B267" s="9"/>
    </row>
    <row r="268" spans="1:2" x14ac:dyDescent="0.2">
      <c r="A268" s="17"/>
      <c r="B268" s="9"/>
    </row>
    <row r="269" spans="1:2" x14ac:dyDescent="0.2">
      <c r="A269" s="17"/>
      <c r="B269" s="9"/>
    </row>
    <row r="270" spans="1:2" x14ac:dyDescent="0.2">
      <c r="A270" s="17"/>
      <c r="B270" s="9"/>
    </row>
    <row r="271" spans="1:2" x14ac:dyDescent="0.2">
      <c r="A271" s="17"/>
      <c r="B271" s="9"/>
    </row>
    <row r="272" spans="1:2" x14ac:dyDescent="0.2">
      <c r="A272" s="17"/>
      <c r="B272" s="9"/>
    </row>
    <row r="273" spans="1:2" x14ac:dyDescent="0.2">
      <c r="A273" s="17"/>
      <c r="B273" s="9"/>
    </row>
    <row r="274" spans="1:2" x14ac:dyDescent="0.2">
      <c r="A274" s="17"/>
      <c r="B274" s="9"/>
    </row>
    <row r="275" spans="1:2" x14ac:dyDescent="0.2">
      <c r="A275" s="17"/>
      <c r="B275" s="9"/>
    </row>
    <row r="276" spans="1:2" x14ac:dyDescent="0.2">
      <c r="A276" s="17"/>
      <c r="B276" s="9"/>
    </row>
    <row r="277" spans="1:2" x14ac:dyDescent="0.2">
      <c r="A277" s="17"/>
      <c r="B277" s="9"/>
    </row>
    <row r="278" spans="1:2" x14ac:dyDescent="0.2">
      <c r="A278" s="17"/>
      <c r="B278" s="9"/>
    </row>
    <row r="279" spans="1:2" x14ac:dyDescent="0.2">
      <c r="A279" s="17"/>
      <c r="B279" s="9"/>
    </row>
    <row r="280" spans="1:2" x14ac:dyDescent="0.2">
      <c r="A280" s="17"/>
      <c r="B280" s="9"/>
    </row>
    <row r="281" spans="1:2" x14ac:dyDescent="0.2">
      <c r="A281" s="17"/>
      <c r="B281" s="9"/>
    </row>
    <row r="282" spans="1:2" x14ac:dyDescent="0.2">
      <c r="A282" s="17"/>
      <c r="B282" s="9"/>
    </row>
    <row r="283" spans="1:2" x14ac:dyDescent="0.2">
      <c r="A283" s="17"/>
      <c r="B283" s="9"/>
    </row>
    <row r="284" spans="1:2" x14ac:dyDescent="0.2">
      <c r="A284" s="17"/>
      <c r="B284" s="9"/>
    </row>
    <row r="285" spans="1:2" x14ac:dyDescent="0.2">
      <c r="A285" s="17"/>
      <c r="B285" s="9"/>
    </row>
    <row r="286" spans="1:2" x14ac:dyDescent="0.2">
      <c r="A286" s="17"/>
      <c r="B286" s="9"/>
    </row>
    <row r="287" spans="1:2" x14ac:dyDescent="0.2">
      <c r="A287" s="17"/>
      <c r="B287" s="9"/>
    </row>
    <row r="288" spans="1:2" x14ac:dyDescent="0.2">
      <c r="A288" s="17"/>
      <c r="B288" s="9"/>
    </row>
    <row r="289" spans="1:2" x14ac:dyDescent="0.2">
      <c r="A289" s="17"/>
      <c r="B289" s="9"/>
    </row>
    <row r="290" spans="1:2" x14ac:dyDescent="0.2">
      <c r="A290" s="17"/>
      <c r="B290" s="9"/>
    </row>
    <row r="291" spans="1:2" x14ac:dyDescent="0.2">
      <c r="A291" s="17"/>
      <c r="B291" s="9"/>
    </row>
    <row r="292" spans="1:2" x14ac:dyDescent="0.2">
      <c r="A292" s="17"/>
      <c r="B292" s="9"/>
    </row>
    <row r="293" spans="1:2" x14ac:dyDescent="0.2">
      <c r="A293" s="17"/>
      <c r="B293" s="9"/>
    </row>
    <row r="294" spans="1:2" x14ac:dyDescent="0.2">
      <c r="A294" s="17"/>
      <c r="B294" s="9"/>
    </row>
    <row r="295" spans="1:2" x14ac:dyDescent="0.2">
      <c r="A295" s="17"/>
      <c r="B295" s="9"/>
    </row>
    <row r="296" spans="1:2" x14ac:dyDescent="0.2">
      <c r="A296" s="17"/>
      <c r="B296" s="9"/>
    </row>
    <row r="297" spans="1:2" x14ac:dyDescent="0.2">
      <c r="A297" s="17"/>
      <c r="B297" s="9"/>
    </row>
    <row r="298" spans="1:2" x14ac:dyDescent="0.2">
      <c r="A298" s="17"/>
      <c r="B298" s="9"/>
    </row>
    <row r="299" spans="1:2" x14ac:dyDescent="0.2">
      <c r="A299" s="17"/>
      <c r="B299" s="9"/>
    </row>
    <row r="300" spans="1:2" x14ac:dyDescent="0.2">
      <c r="A300" s="17"/>
      <c r="B300" s="9"/>
    </row>
    <row r="301" spans="1:2" x14ac:dyDescent="0.2">
      <c r="A301" s="17"/>
      <c r="B301" s="9"/>
    </row>
    <row r="302" spans="1:2" x14ac:dyDescent="0.2">
      <c r="A302" s="17"/>
      <c r="B302" s="9"/>
    </row>
    <row r="303" spans="1:2" x14ac:dyDescent="0.2">
      <c r="A303" s="17"/>
      <c r="B303" s="9"/>
    </row>
    <row r="304" spans="1:2" x14ac:dyDescent="0.2">
      <c r="A304" s="17"/>
      <c r="B304" s="9"/>
    </row>
    <row r="305" spans="1:2" x14ac:dyDescent="0.2">
      <c r="A305" s="17"/>
      <c r="B305" s="9"/>
    </row>
    <row r="306" spans="1:2" x14ac:dyDescent="0.2">
      <c r="A306" s="17"/>
      <c r="B306" s="9"/>
    </row>
    <row r="307" spans="1:2" x14ac:dyDescent="0.2">
      <c r="A307" s="17"/>
      <c r="B307" s="9"/>
    </row>
    <row r="308" spans="1:2" x14ac:dyDescent="0.2">
      <c r="A308" s="17"/>
      <c r="B308" s="9"/>
    </row>
    <row r="309" spans="1:2" x14ac:dyDescent="0.2">
      <c r="A309" s="17"/>
      <c r="B309" s="9"/>
    </row>
    <row r="310" spans="1:2" x14ac:dyDescent="0.2">
      <c r="A310" s="17"/>
      <c r="B310" s="9"/>
    </row>
    <row r="311" spans="1:2" x14ac:dyDescent="0.2">
      <c r="A311" s="17"/>
      <c r="B311" s="9"/>
    </row>
    <row r="312" spans="1:2" x14ac:dyDescent="0.2">
      <c r="A312" s="17"/>
      <c r="B312" s="9"/>
    </row>
    <row r="313" spans="1:2" x14ac:dyDescent="0.2">
      <c r="A313" s="17"/>
      <c r="B313" s="9"/>
    </row>
    <row r="314" spans="1:2" x14ac:dyDescent="0.2">
      <c r="A314" s="17"/>
      <c r="B314" s="9"/>
    </row>
    <row r="315" spans="1:2" x14ac:dyDescent="0.2">
      <c r="A315" s="17"/>
      <c r="B315" s="9"/>
    </row>
    <row r="316" spans="1:2" x14ac:dyDescent="0.2">
      <c r="A316" s="17"/>
      <c r="B316" s="9"/>
    </row>
    <row r="317" spans="1:2" x14ac:dyDescent="0.2">
      <c r="A317" s="17"/>
      <c r="B317" s="9"/>
    </row>
    <row r="318" spans="1:2" x14ac:dyDescent="0.2">
      <c r="A318" s="17"/>
      <c r="B318" s="9"/>
    </row>
    <row r="319" spans="1:2" x14ac:dyDescent="0.2">
      <c r="A319" s="17"/>
      <c r="B319" s="9"/>
    </row>
    <row r="320" spans="1:2" x14ac:dyDescent="0.2">
      <c r="A320" s="17"/>
      <c r="B320" s="9"/>
    </row>
    <row r="321" spans="1:2" x14ac:dyDescent="0.2">
      <c r="A321" s="17"/>
      <c r="B321" s="9"/>
    </row>
    <row r="322" spans="1:2" x14ac:dyDescent="0.2">
      <c r="A322" s="17"/>
      <c r="B322" s="9"/>
    </row>
    <row r="323" spans="1:2" x14ac:dyDescent="0.2">
      <c r="A323" s="17"/>
      <c r="B323" s="9"/>
    </row>
    <row r="324" spans="1:2" x14ac:dyDescent="0.2">
      <c r="A324" s="17"/>
      <c r="B324" s="9"/>
    </row>
    <row r="325" spans="1:2" x14ac:dyDescent="0.2">
      <c r="A325" s="17"/>
      <c r="B325" s="9"/>
    </row>
    <row r="326" spans="1:2" x14ac:dyDescent="0.2">
      <c r="A326" s="17"/>
      <c r="B326" s="9"/>
    </row>
    <row r="327" spans="1:2" x14ac:dyDescent="0.2">
      <c r="A327" s="17"/>
      <c r="B327" s="9"/>
    </row>
    <row r="328" spans="1:2" x14ac:dyDescent="0.2">
      <c r="A328" s="17"/>
      <c r="B328" s="9"/>
    </row>
    <row r="329" spans="1:2" x14ac:dyDescent="0.2">
      <c r="A329" s="17"/>
      <c r="B329" s="9"/>
    </row>
    <row r="330" spans="1:2" x14ac:dyDescent="0.2">
      <c r="A330" s="17"/>
      <c r="B330" s="9"/>
    </row>
    <row r="331" spans="1:2" x14ac:dyDescent="0.2">
      <c r="A331" s="17"/>
      <c r="B331" s="9"/>
    </row>
    <row r="332" spans="1:2" x14ac:dyDescent="0.2">
      <c r="A332" s="17"/>
      <c r="B332" s="9"/>
    </row>
    <row r="333" spans="1:2" x14ac:dyDescent="0.2">
      <c r="A333" s="17"/>
      <c r="B333" s="9"/>
    </row>
    <row r="334" spans="1:2" x14ac:dyDescent="0.2">
      <c r="A334" s="17"/>
      <c r="B334" s="9"/>
    </row>
    <row r="335" spans="1:2" x14ac:dyDescent="0.2">
      <c r="A335" s="17"/>
      <c r="B335" s="9"/>
    </row>
    <row r="336" spans="1:2" x14ac:dyDescent="0.2">
      <c r="A336" s="17"/>
      <c r="B336" s="9"/>
    </row>
    <row r="337" spans="1:2" x14ac:dyDescent="0.2">
      <c r="A337" s="17"/>
      <c r="B337" s="9"/>
    </row>
    <row r="338" spans="1:2" x14ac:dyDescent="0.2">
      <c r="A338" s="17"/>
      <c r="B338" s="9"/>
    </row>
    <row r="339" spans="1:2" x14ac:dyDescent="0.2">
      <c r="A339" s="17"/>
      <c r="B339" s="9"/>
    </row>
    <row r="340" spans="1:2" x14ac:dyDescent="0.2">
      <c r="A340" s="17"/>
      <c r="B340" s="9"/>
    </row>
    <row r="341" spans="1:2" x14ac:dyDescent="0.2">
      <c r="A341" s="17"/>
      <c r="B341" s="9"/>
    </row>
    <row r="342" spans="1:2" x14ac:dyDescent="0.2">
      <c r="A342" s="17"/>
      <c r="B342" s="9"/>
    </row>
    <row r="343" spans="1:2" x14ac:dyDescent="0.2">
      <c r="A343" s="17"/>
      <c r="B343" s="9"/>
    </row>
    <row r="344" spans="1:2" x14ac:dyDescent="0.2">
      <c r="A344" s="17"/>
      <c r="B344" s="9"/>
    </row>
    <row r="345" spans="1:2" x14ac:dyDescent="0.2">
      <c r="A345" s="17"/>
      <c r="B345" s="9"/>
    </row>
    <row r="346" spans="1:2" x14ac:dyDescent="0.2">
      <c r="A346" s="17"/>
      <c r="B346" s="9"/>
    </row>
    <row r="347" spans="1:2" x14ac:dyDescent="0.2">
      <c r="A347" s="17"/>
      <c r="B347" s="9"/>
    </row>
    <row r="348" spans="1:2" x14ac:dyDescent="0.2">
      <c r="A348" s="17"/>
      <c r="B348" s="9"/>
    </row>
    <row r="349" spans="1:2" x14ac:dyDescent="0.2">
      <c r="A349" s="17"/>
      <c r="B349" s="9"/>
    </row>
    <row r="350" spans="1:2" x14ac:dyDescent="0.2">
      <c r="A350" s="17"/>
      <c r="B350" s="9"/>
    </row>
    <row r="351" spans="1:2" x14ac:dyDescent="0.2">
      <c r="A351" s="17"/>
      <c r="B351" s="9"/>
    </row>
    <row r="352" spans="1:2" x14ac:dyDescent="0.2">
      <c r="A352" s="17"/>
      <c r="B352" s="9"/>
    </row>
    <row r="353" spans="1:2" x14ac:dyDescent="0.2">
      <c r="A353" s="17"/>
      <c r="B353" s="9"/>
    </row>
    <row r="354" spans="1:2" x14ac:dyDescent="0.2">
      <c r="A354" s="17"/>
      <c r="B354" s="9"/>
    </row>
    <row r="355" spans="1:2" x14ac:dyDescent="0.2">
      <c r="A355" s="17"/>
      <c r="B355" s="9"/>
    </row>
    <row r="356" spans="1:2" x14ac:dyDescent="0.2">
      <c r="A356" s="17"/>
      <c r="B356" s="9"/>
    </row>
    <row r="357" spans="1:2" x14ac:dyDescent="0.2">
      <c r="A357" s="17"/>
      <c r="B357" s="9"/>
    </row>
    <row r="358" spans="1:2" x14ac:dyDescent="0.2">
      <c r="A358" s="17"/>
      <c r="B358" s="9"/>
    </row>
    <row r="359" spans="1:2" x14ac:dyDescent="0.2">
      <c r="A359" s="17"/>
      <c r="B359" s="9"/>
    </row>
    <row r="360" spans="1:2" x14ac:dyDescent="0.2">
      <c r="A360" s="17"/>
      <c r="B360" s="9"/>
    </row>
    <row r="361" spans="1:2" x14ac:dyDescent="0.2">
      <c r="A361" s="17"/>
      <c r="B361" s="9"/>
    </row>
    <row r="362" spans="1:2" x14ac:dyDescent="0.2">
      <c r="A362" s="17"/>
      <c r="B362" s="9"/>
    </row>
    <row r="363" spans="1:2" x14ac:dyDescent="0.2">
      <c r="A363" s="17"/>
      <c r="B363" s="9"/>
    </row>
    <row r="364" spans="1:2" x14ac:dyDescent="0.2">
      <c r="A364" s="17"/>
      <c r="B364" s="9"/>
    </row>
    <row r="365" spans="1:2" x14ac:dyDescent="0.2">
      <c r="A365" s="17"/>
      <c r="B365" s="9"/>
    </row>
    <row r="366" spans="1:2" x14ac:dyDescent="0.2">
      <c r="A366" s="17"/>
      <c r="B366" s="9"/>
    </row>
    <row r="367" spans="1:2" x14ac:dyDescent="0.2">
      <c r="A367" s="17"/>
      <c r="B367" s="9"/>
    </row>
    <row r="368" spans="1:2" x14ac:dyDescent="0.2">
      <c r="A368" s="17"/>
      <c r="B368" s="9"/>
    </row>
    <row r="369" spans="1:2" x14ac:dyDescent="0.2">
      <c r="A369" s="17"/>
      <c r="B369" s="9"/>
    </row>
    <row r="370" spans="1:2" x14ac:dyDescent="0.2">
      <c r="A370" s="17"/>
      <c r="B370" s="9"/>
    </row>
    <row r="371" spans="1:2" x14ac:dyDescent="0.2">
      <c r="A371" s="17"/>
      <c r="B371" s="9"/>
    </row>
    <row r="372" spans="1:2" x14ac:dyDescent="0.2">
      <c r="A372" s="17"/>
      <c r="B372" s="9"/>
    </row>
    <row r="373" spans="1:2" x14ac:dyDescent="0.2">
      <c r="A373" s="17"/>
      <c r="B373" s="9"/>
    </row>
    <row r="374" spans="1:2" x14ac:dyDescent="0.2">
      <c r="A374" s="17"/>
      <c r="B374" s="9"/>
    </row>
    <row r="375" spans="1:2" x14ac:dyDescent="0.2">
      <c r="A375" s="17"/>
      <c r="B375" s="9"/>
    </row>
    <row r="376" spans="1:2" x14ac:dyDescent="0.2">
      <c r="A376" s="17"/>
      <c r="B376" s="9"/>
    </row>
    <row r="377" spans="1:2" x14ac:dyDescent="0.2">
      <c r="A377" s="17"/>
      <c r="B377" s="9"/>
    </row>
    <row r="378" spans="1:2" x14ac:dyDescent="0.2">
      <c r="A378" s="17"/>
      <c r="B378" s="9"/>
    </row>
    <row r="379" spans="1:2" x14ac:dyDescent="0.2">
      <c r="A379" s="17"/>
      <c r="B379" s="9"/>
    </row>
    <row r="380" spans="1:2" x14ac:dyDescent="0.2">
      <c r="A380" s="17"/>
      <c r="B380" s="9"/>
    </row>
    <row r="381" spans="1:2" x14ac:dyDescent="0.2">
      <c r="A381" s="17"/>
      <c r="B381" s="9"/>
    </row>
    <row r="382" spans="1:2" x14ac:dyDescent="0.2">
      <c r="A382" s="17"/>
      <c r="B382" s="9"/>
    </row>
    <row r="383" spans="1:2" x14ac:dyDescent="0.2">
      <c r="A383" s="17"/>
      <c r="B383" s="9"/>
    </row>
    <row r="384" spans="1:2" x14ac:dyDescent="0.2">
      <c r="A384" s="17"/>
      <c r="B384" s="9"/>
    </row>
    <row r="385" spans="1:2" x14ac:dyDescent="0.2">
      <c r="A385" s="17"/>
      <c r="B385" s="9"/>
    </row>
    <row r="386" spans="1:2" x14ac:dyDescent="0.2">
      <c r="A386" s="17"/>
      <c r="B386" s="9"/>
    </row>
    <row r="387" spans="1:2" x14ac:dyDescent="0.2">
      <c r="A387" s="17"/>
      <c r="B387" s="9"/>
    </row>
    <row r="388" spans="1:2" x14ac:dyDescent="0.2">
      <c r="A388" s="17"/>
      <c r="B388" s="9"/>
    </row>
    <row r="389" spans="1:2" x14ac:dyDescent="0.2">
      <c r="A389" s="17"/>
      <c r="B389" s="9"/>
    </row>
    <row r="390" spans="1:2" x14ac:dyDescent="0.2">
      <c r="A390" s="17"/>
      <c r="B390" s="9"/>
    </row>
    <row r="391" spans="1:2" x14ac:dyDescent="0.2">
      <c r="A391" s="17"/>
      <c r="B391" s="9"/>
    </row>
    <row r="392" spans="1:2" x14ac:dyDescent="0.2">
      <c r="A392" s="17"/>
      <c r="B392" s="9"/>
    </row>
    <row r="393" spans="1:2" x14ac:dyDescent="0.2">
      <c r="A393" s="17"/>
      <c r="B393" s="9"/>
    </row>
    <row r="394" spans="1:2" x14ac:dyDescent="0.2">
      <c r="A394" s="17"/>
      <c r="B394" s="9"/>
    </row>
    <row r="395" spans="1:2" x14ac:dyDescent="0.2">
      <c r="A395" s="17"/>
      <c r="B395" s="9"/>
    </row>
    <row r="396" spans="1:2" x14ac:dyDescent="0.2">
      <c r="A396" s="17"/>
      <c r="B396" s="9"/>
    </row>
    <row r="397" spans="1:2" x14ac:dyDescent="0.2">
      <c r="A397" s="17"/>
      <c r="B397" s="9"/>
    </row>
    <row r="398" spans="1:2" x14ac:dyDescent="0.2">
      <c r="A398" s="17"/>
      <c r="B398" s="9"/>
    </row>
    <row r="399" spans="1:2" x14ac:dyDescent="0.2">
      <c r="A399" s="17"/>
      <c r="B399" s="9"/>
    </row>
    <row r="400" spans="1:2" x14ac:dyDescent="0.2">
      <c r="A400" s="17"/>
      <c r="B400" s="9"/>
    </row>
    <row r="401" spans="1:2" x14ac:dyDescent="0.2">
      <c r="A401" s="17"/>
      <c r="B401" s="9"/>
    </row>
    <row r="402" spans="1:2" x14ac:dyDescent="0.2">
      <c r="A402" s="17"/>
      <c r="B402" s="9"/>
    </row>
    <row r="403" spans="1:2" x14ac:dyDescent="0.2">
      <c r="A403" s="17"/>
      <c r="B403" s="9"/>
    </row>
    <row r="404" spans="1:2" x14ac:dyDescent="0.2">
      <c r="A404" s="17"/>
      <c r="B404" s="9"/>
    </row>
    <row r="405" spans="1:2" x14ac:dyDescent="0.2">
      <c r="A405" s="17"/>
      <c r="B405" s="9"/>
    </row>
    <row r="406" spans="1:2" x14ac:dyDescent="0.2">
      <c r="A406" s="17"/>
      <c r="B406" s="9"/>
    </row>
    <row r="407" spans="1:2" x14ac:dyDescent="0.2">
      <c r="A407" s="17"/>
      <c r="B407" s="9"/>
    </row>
    <row r="408" spans="1:2" x14ac:dyDescent="0.2">
      <c r="A408" s="17"/>
      <c r="B408" s="9"/>
    </row>
    <row r="409" spans="1:2" x14ac:dyDescent="0.2">
      <c r="A409" s="17"/>
      <c r="B409" s="9"/>
    </row>
    <row r="410" spans="1:2" x14ac:dyDescent="0.2">
      <c r="A410" s="17"/>
      <c r="B410" s="9"/>
    </row>
    <row r="411" spans="1:2" x14ac:dyDescent="0.2">
      <c r="A411" s="17"/>
      <c r="B411" s="9"/>
    </row>
    <row r="412" spans="1:2" x14ac:dyDescent="0.2">
      <c r="A412" s="17"/>
      <c r="B412" s="9"/>
    </row>
    <row r="413" spans="1:2" x14ac:dyDescent="0.2">
      <c r="A413" s="17"/>
      <c r="B413" s="9"/>
    </row>
    <row r="414" spans="1:2" x14ac:dyDescent="0.2">
      <c r="A414" s="17"/>
      <c r="B414" s="9"/>
    </row>
    <row r="415" spans="1:2" x14ac:dyDescent="0.2">
      <c r="A415" s="17"/>
      <c r="B415" s="9"/>
    </row>
    <row r="416" spans="1:2" x14ac:dyDescent="0.2">
      <c r="A416" s="17"/>
      <c r="B416" s="9"/>
    </row>
    <row r="417" spans="1:2" x14ac:dyDescent="0.2">
      <c r="A417" s="17"/>
      <c r="B417" s="9"/>
    </row>
    <row r="418" spans="1:2" x14ac:dyDescent="0.2">
      <c r="A418" s="17"/>
      <c r="B418" s="9"/>
    </row>
    <row r="419" spans="1:2" x14ac:dyDescent="0.2">
      <c r="A419" s="17"/>
      <c r="B419" s="9"/>
    </row>
    <row r="420" spans="1:2" x14ac:dyDescent="0.2">
      <c r="A420" s="17"/>
      <c r="B420" s="9"/>
    </row>
    <row r="421" spans="1:2" x14ac:dyDescent="0.2">
      <c r="A421" s="17"/>
      <c r="B421" s="9"/>
    </row>
    <row r="422" spans="1:2" x14ac:dyDescent="0.2">
      <c r="A422" s="17"/>
      <c r="B422" s="9"/>
    </row>
    <row r="423" spans="1:2" x14ac:dyDescent="0.2">
      <c r="A423" s="17"/>
      <c r="B423" s="9"/>
    </row>
    <row r="424" spans="1:2" x14ac:dyDescent="0.2">
      <c r="A424" s="17"/>
      <c r="B424" s="9"/>
    </row>
    <row r="425" spans="1:2" x14ac:dyDescent="0.2">
      <c r="A425" s="17"/>
      <c r="B425" s="9"/>
    </row>
    <row r="426" spans="1:2" x14ac:dyDescent="0.2">
      <c r="A426" s="17"/>
      <c r="B426" s="9"/>
    </row>
    <row r="427" spans="1:2" x14ac:dyDescent="0.2">
      <c r="A427" s="17"/>
      <c r="B427" s="9"/>
    </row>
    <row r="428" spans="1:2" x14ac:dyDescent="0.2">
      <c r="A428" s="17"/>
      <c r="B428" s="9"/>
    </row>
    <row r="429" spans="1:2" x14ac:dyDescent="0.2">
      <c r="A429" s="17"/>
      <c r="B429" s="9"/>
    </row>
    <row r="430" spans="1:2" x14ac:dyDescent="0.2">
      <c r="A430" s="17"/>
      <c r="B430" s="9"/>
    </row>
    <row r="431" spans="1:2" x14ac:dyDescent="0.2">
      <c r="A431" s="17"/>
      <c r="B431" s="9"/>
    </row>
    <row r="432" spans="1:2" x14ac:dyDescent="0.2">
      <c r="A432" s="17"/>
      <c r="B432" s="9"/>
    </row>
    <row r="433" spans="1:2" x14ac:dyDescent="0.2">
      <c r="A433" s="17"/>
      <c r="B433" s="9"/>
    </row>
    <row r="434" spans="1:2" x14ac:dyDescent="0.2">
      <c r="A434" s="17"/>
      <c r="B434" s="9"/>
    </row>
    <row r="435" spans="1:2" x14ac:dyDescent="0.2">
      <c r="A435" s="17"/>
      <c r="B435" s="9"/>
    </row>
    <row r="436" spans="1:2" x14ac:dyDescent="0.2">
      <c r="A436" s="17"/>
      <c r="B436" s="9"/>
    </row>
    <row r="437" spans="1:2" x14ac:dyDescent="0.2">
      <c r="A437" s="17"/>
      <c r="B437" s="9"/>
    </row>
    <row r="438" spans="1:2" x14ac:dyDescent="0.2">
      <c r="A438" s="17"/>
      <c r="B438" s="9"/>
    </row>
    <row r="439" spans="1:2" x14ac:dyDescent="0.2">
      <c r="A439" s="17"/>
      <c r="B439" s="9"/>
    </row>
    <row r="440" spans="1:2" x14ac:dyDescent="0.2">
      <c r="A440" s="17"/>
      <c r="B440" s="9"/>
    </row>
    <row r="441" spans="1:2" x14ac:dyDescent="0.2">
      <c r="A441" s="17"/>
      <c r="B441" s="9"/>
    </row>
    <row r="442" spans="1:2" x14ac:dyDescent="0.2">
      <c r="A442" s="17"/>
      <c r="B442" s="9"/>
    </row>
    <row r="443" spans="1:2" x14ac:dyDescent="0.2">
      <c r="A443" s="17"/>
      <c r="B443" s="9"/>
    </row>
    <row r="444" spans="1:2" x14ac:dyDescent="0.2">
      <c r="A444" s="17"/>
      <c r="B444" s="9"/>
    </row>
    <row r="445" spans="1:2" x14ac:dyDescent="0.2">
      <c r="A445" s="17"/>
      <c r="B445" s="9"/>
    </row>
    <row r="446" spans="1:2" x14ac:dyDescent="0.2">
      <c r="A446" s="17"/>
      <c r="B446" s="9"/>
    </row>
    <row r="447" spans="1:2" x14ac:dyDescent="0.2">
      <c r="A447" s="17"/>
      <c r="B447" s="9"/>
    </row>
    <row r="448" spans="1:2" x14ac:dyDescent="0.2">
      <c r="A448" s="17"/>
      <c r="B448" s="9"/>
    </row>
    <row r="449" spans="1:2" x14ac:dyDescent="0.2">
      <c r="A449" s="17"/>
      <c r="B449" s="9"/>
    </row>
    <row r="450" spans="1:2" x14ac:dyDescent="0.2">
      <c r="A450" s="17"/>
      <c r="B450" s="9"/>
    </row>
    <row r="451" spans="1:2" x14ac:dyDescent="0.2">
      <c r="A451" s="17"/>
      <c r="B451" s="9"/>
    </row>
    <row r="452" spans="1:2" x14ac:dyDescent="0.2">
      <c r="A452" s="17"/>
      <c r="B452" s="9"/>
    </row>
    <row r="453" spans="1:2" x14ac:dyDescent="0.2">
      <c r="A453" s="17"/>
      <c r="B453" s="9"/>
    </row>
    <row r="454" spans="1:2" x14ac:dyDescent="0.2">
      <c r="A454" s="17"/>
      <c r="B454" s="9"/>
    </row>
    <row r="455" spans="1:2" x14ac:dyDescent="0.2">
      <c r="A455" s="17"/>
      <c r="B455" s="9"/>
    </row>
    <row r="456" spans="1:2" x14ac:dyDescent="0.2">
      <c r="A456" s="17"/>
      <c r="B456" s="9"/>
    </row>
    <row r="457" spans="1:2" x14ac:dyDescent="0.2">
      <c r="A457" s="17"/>
      <c r="B457" s="9"/>
    </row>
    <row r="458" spans="1:2" x14ac:dyDescent="0.2">
      <c r="A458" s="17"/>
      <c r="B458" s="9"/>
    </row>
    <row r="459" spans="1:2" x14ac:dyDescent="0.2">
      <c r="A459" s="17"/>
      <c r="B459" s="9"/>
    </row>
    <row r="460" spans="1:2" x14ac:dyDescent="0.2">
      <c r="A460" s="17"/>
      <c r="B460" s="9"/>
    </row>
    <row r="461" spans="1:2" x14ac:dyDescent="0.2">
      <c r="A461" s="17"/>
      <c r="B461" s="9"/>
    </row>
    <row r="462" spans="1:2" x14ac:dyDescent="0.2">
      <c r="A462" s="17"/>
      <c r="B462" s="9"/>
    </row>
    <row r="463" spans="1:2" x14ac:dyDescent="0.2">
      <c r="A463" s="17"/>
      <c r="B463" s="9"/>
    </row>
    <row r="464" spans="1:2" x14ac:dyDescent="0.2">
      <c r="A464" s="17"/>
      <c r="B464" s="9"/>
    </row>
    <row r="465" spans="1:2" x14ac:dyDescent="0.2">
      <c r="A465" s="17"/>
      <c r="B465" s="9"/>
    </row>
    <row r="466" spans="1:2" x14ac:dyDescent="0.2">
      <c r="A466" s="17"/>
      <c r="B466" s="9"/>
    </row>
    <row r="467" spans="1:2" x14ac:dyDescent="0.2">
      <c r="A467" s="17"/>
      <c r="B467" s="9"/>
    </row>
    <row r="468" spans="1:2" x14ac:dyDescent="0.2">
      <c r="A468" s="17"/>
      <c r="B468" s="9"/>
    </row>
    <row r="469" spans="1:2" x14ac:dyDescent="0.2">
      <c r="A469" s="17"/>
      <c r="B469" s="9"/>
    </row>
    <row r="470" spans="1:2" x14ac:dyDescent="0.2">
      <c r="A470" s="17"/>
      <c r="B470" s="9"/>
    </row>
    <row r="471" spans="1:2" x14ac:dyDescent="0.2">
      <c r="A471" s="17"/>
      <c r="B471" s="9"/>
    </row>
    <row r="472" spans="1:2" x14ac:dyDescent="0.2">
      <c r="A472" s="17"/>
      <c r="B472" s="9"/>
    </row>
    <row r="473" spans="1:2" x14ac:dyDescent="0.2">
      <c r="A473" s="17"/>
      <c r="B473" s="9"/>
    </row>
    <row r="474" spans="1:2" x14ac:dyDescent="0.2">
      <c r="A474" s="17"/>
      <c r="B474" s="9"/>
    </row>
    <row r="475" spans="1:2" x14ac:dyDescent="0.2">
      <c r="A475" s="17"/>
      <c r="B475" s="9"/>
    </row>
    <row r="476" spans="1:2" x14ac:dyDescent="0.2">
      <c r="A476" s="17"/>
      <c r="B476" s="9"/>
    </row>
    <row r="477" spans="1:2" x14ac:dyDescent="0.2">
      <c r="A477" s="17"/>
      <c r="B477" s="9"/>
    </row>
    <row r="478" spans="1:2" x14ac:dyDescent="0.2">
      <c r="A478" s="17"/>
      <c r="B478" s="9"/>
    </row>
    <row r="479" spans="1:2" x14ac:dyDescent="0.2">
      <c r="A479" s="17"/>
      <c r="B479" s="9"/>
    </row>
    <row r="480" spans="1:2" x14ac:dyDescent="0.2">
      <c r="A480" s="17"/>
      <c r="B480" s="9"/>
    </row>
    <row r="481" spans="1:2" x14ac:dyDescent="0.2">
      <c r="A481" s="17"/>
      <c r="B481" s="9"/>
    </row>
    <row r="482" spans="1:2" x14ac:dyDescent="0.2">
      <c r="A482" s="17"/>
      <c r="B482" s="9"/>
    </row>
    <row r="483" spans="1:2" x14ac:dyDescent="0.2">
      <c r="A483" s="17"/>
      <c r="B483" s="9"/>
    </row>
    <row r="484" spans="1:2" x14ac:dyDescent="0.2">
      <c r="A484" s="17"/>
      <c r="B484" s="9"/>
    </row>
    <row r="485" spans="1:2" x14ac:dyDescent="0.2">
      <c r="A485" s="17"/>
      <c r="B485" s="9"/>
    </row>
    <row r="486" spans="1:2" x14ac:dyDescent="0.2">
      <c r="A486" s="17"/>
      <c r="B486" s="9"/>
    </row>
    <row r="487" spans="1:2" x14ac:dyDescent="0.2">
      <c r="A487" s="17"/>
      <c r="B487" s="9"/>
    </row>
    <row r="488" spans="1:2" x14ac:dyDescent="0.2">
      <c r="A488" s="17"/>
      <c r="B488" s="9"/>
    </row>
    <row r="489" spans="1:2" x14ac:dyDescent="0.2">
      <c r="A489" s="17"/>
      <c r="B489" s="9"/>
    </row>
    <row r="490" spans="1:2" x14ac:dyDescent="0.2">
      <c r="A490" s="17"/>
      <c r="B490" s="9"/>
    </row>
    <row r="491" spans="1:2" x14ac:dyDescent="0.2">
      <c r="A491" s="17"/>
      <c r="B491" s="9"/>
    </row>
    <row r="492" spans="1:2" x14ac:dyDescent="0.2">
      <c r="A492" s="17"/>
      <c r="B492" s="9"/>
    </row>
    <row r="493" spans="1:2" x14ac:dyDescent="0.2">
      <c r="A493" s="17"/>
      <c r="B493" s="9"/>
    </row>
    <row r="494" spans="1:2" x14ac:dyDescent="0.2">
      <c r="A494" s="17"/>
      <c r="B494" s="9"/>
    </row>
    <row r="495" spans="1:2" x14ac:dyDescent="0.2">
      <c r="A495" s="17"/>
      <c r="B495" s="9"/>
    </row>
    <row r="496" spans="1:2" x14ac:dyDescent="0.2">
      <c r="A496" s="17"/>
      <c r="B496" s="9"/>
    </row>
    <row r="497" spans="1:2" x14ac:dyDescent="0.2">
      <c r="A497" s="17"/>
      <c r="B497" s="9"/>
    </row>
    <row r="498" spans="1:2" x14ac:dyDescent="0.2">
      <c r="A498" s="17"/>
      <c r="B498" s="9"/>
    </row>
    <row r="499" spans="1:2" x14ac:dyDescent="0.2">
      <c r="A499" s="17"/>
      <c r="B499" s="9"/>
    </row>
    <row r="500" spans="1:2" x14ac:dyDescent="0.2">
      <c r="A500" s="17"/>
      <c r="B500" s="9"/>
    </row>
    <row r="501" spans="1:2" x14ac:dyDescent="0.2">
      <c r="A501" s="17"/>
      <c r="B501" s="9"/>
    </row>
    <row r="502" spans="1:2" x14ac:dyDescent="0.2">
      <c r="A502" s="17"/>
      <c r="B502" s="9"/>
    </row>
    <row r="503" spans="1:2" x14ac:dyDescent="0.2">
      <c r="A503" s="17"/>
      <c r="B503" s="9"/>
    </row>
    <row r="504" spans="1:2" x14ac:dyDescent="0.2">
      <c r="A504" s="17"/>
      <c r="B504" s="9"/>
    </row>
    <row r="505" spans="1:2" x14ac:dyDescent="0.2">
      <c r="A505" s="17"/>
      <c r="B505" s="9"/>
    </row>
    <row r="506" spans="1:2" x14ac:dyDescent="0.2">
      <c r="A506" s="17"/>
      <c r="B506" s="9"/>
    </row>
    <row r="507" spans="1:2" x14ac:dyDescent="0.2">
      <c r="A507" s="17"/>
      <c r="B507" s="9"/>
    </row>
    <row r="508" spans="1:2" x14ac:dyDescent="0.2">
      <c r="A508" s="17"/>
      <c r="B508" s="9"/>
    </row>
    <row r="509" spans="1:2" x14ac:dyDescent="0.2">
      <c r="A509" s="17"/>
      <c r="B509" s="9"/>
    </row>
    <row r="510" spans="1:2" x14ac:dyDescent="0.2">
      <c r="A510" s="17"/>
      <c r="B510" s="9"/>
    </row>
    <row r="511" spans="1:2" x14ac:dyDescent="0.2">
      <c r="A511" s="17"/>
      <c r="B511" s="9"/>
    </row>
    <row r="512" spans="1:2" x14ac:dyDescent="0.2">
      <c r="A512" s="17"/>
      <c r="B512" s="9"/>
    </row>
    <row r="513" spans="1:2" x14ac:dyDescent="0.2">
      <c r="A513" s="17"/>
      <c r="B513" s="9"/>
    </row>
    <row r="514" spans="1:2" x14ac:dyDescent="0.2">
      <c r="A514" s="17"/>
      <c r="B514" s="9"/>
    </row>
    <row r="515" spans="1:2" x14ac:dyDescent="0.2">
      <c r="A515" s="17"/>
      <c r="B515" s="9"/>
    </row>
    <row r="516" spans="1:2" x14ac:dyDescent="0.2">
      <c r="A516" s="17"/>
      <c r="B516" s="9"/>
    </row>
    <row r="517" spans="1:2" x14ac:dyDescent="0.2">
      <c r="A517" s="17"/>
      <c r="B517" s="9"/>
    </row>
    <row r="518" spans="1:2" x14ac:dyDescent="0.2">
      <c r="A518" s="17"/>
      <c r="B518" s="9"/>
    </row>
    <row r="519" spans="1:2" x14ac:dyDescent="0.2">
      <c r="A519" s="17"/>
      <c r="B519" s="9"/>
    </row>
    <row r="520" spans="1:2" x14ac:dyDescent="0.2">
      <c r="A520" s="17"/>
      <c r="B520" s="9"/>
    </row>
    <row r="521" spans="1:2" x14ac:dyDescent="0.2">
      <c r="A521" s="17"/>
      <c r="B521" s="9"/>
    </row>
    <row r="522" spans="1:2" x14ac:dyDescent="0.2">
      <c r="A522" s="17"/>
      <c r="B522" s="9"/>
    </row>
    <row r="523" spans="1:2" x14ac:dyDescent="0.2">
      <c r="A523" s="17"/>
      <c r="B523" s="9"/>
    </row>
    <row r="524" spans="1:2" x14ac:dyDescent="0.2">
      <c r="A524" s="17"/>
      <c r="B524" s="9"/>
    </row>
    <row r="525" spans="1:2" x14ac:dyDescent="0.2">
      <c r="A525" s="17"/>
      <c r="B525" s="9"/>
    </row>
    <row r="526" spans="1:2" x14ac:dyDescent="0.2">
      <c r="A526" s="17"/>
      <c r="B526" s="9"/>
    </row>
    <row r="527" spans="1:2" x14ac:dyDescent="0.2">
      <c r="A527" s="17"/>
      <c r="B527" s="9"/>
    </row>
    <row r="528" spans="1:2" x14ac:dyDescent="0.2">
      <c r="A528" s="17"/>
      <c r="B528" s="9"/>
    </row>
    <row r="529" spans="1:2" x14ac:dyDescent="0.2">
      <c r="A529" s="17"/>
      <c r="B529" s="9"/>
    </row>
    <row r="530" spans="1:2" x14ac:dyDescent="0.2">
      <c r="A530" s="17"/>
      <c r="B530" s="9"/>
    </row>
    <row r="531" spans="1:2" x14ac:dyDescent="0.2">
      <c r="A531" s="17"/>
      <c r="B531" s="9"/>
    </row>
    <row r="532" spans="1:2" x14ac:dyDescent="0.2">
      <c r="A532" s="17"/>
      <c r="B532" s="9"/>
    </row>
    <row r="533" spans="1:2" x14ac:dyDescent="0.2">
      <c r="A533" s="17"/>
      <c r="B533" s="9"/>
    </row>
    <row r="534" spans="1:2" x14ac:dyDescent="0.2">
      <c r="A534" s="17"/>
      <c r="B534" s="9"/>
    </row>
    <row r="535" spans="1:2" x14ac:dyDescent="0.2">
      <c r="A535" s="17"/>
      <c r="B535" s="9"/>
    </row>
    <row r="536" spans="1:2" x14ac:dyDescent="0.2">
      <c r="A536" s="17"/>
      <c r="B536" s="9"/>
    </row>
    <row r="537" spans="1:2" x14ac:dyDescent="0.2">
      <c r="A537" s="17"/>
      <c r="B537" s="9"/>
    </row>
    <row r="538" spans="1:2" x14ac:dyDescent="0.2">
      <c r="A538" s="17"/>
      <c r="B538" s="9"/>
    </row>
    <row r="539" spans="1:2" x14ac:dyDescent="0.2">
      <c r="A539" s="17"/>
      <c r="B539" s="9"/>
    </row>
    <row r="540" spans="1:2" x14ac:dyDescent="0.2">
      <c r="A540" s="17"/>
      <c r="B540" s="9"/>
    </row>
    <row r="541" spans="1:2" x14ac:dyDescent="0.2">
      <c r="A541" s="17"/>
      <c r="B541" s="9"/>
    </row>
    <row r="542" spans="1:2" x14ac:dyDescent="0.2">
      <c r="A542" s="17"/>
      <c r="B542" s="9"/>
    </row>
    <row r="543" spans="1:2" x14ac:dyDescent="0.2">
      <c r="A543" s="17"/>
      <c r="B543" s="9"/>
    </row>
    <row r="544" spans="1:2" x14ac:dyDescent="0.2">
      <c r="A544" s="17"/>
      <c r="B544" s="9"/>
    </row>
    <row r="545" spans="1:2" x14ac:dyDescent="0.2">
      <c r="A545" s="17"/>
      <c r="B545" s="9"/>
    </row>
    <row r="546" spans="1:2" x14ac:dyDescent="0.2">
      <c r="A546" s="17"/>
      <c r="B546" s="9"/>
    </row>
    <row r="547" spans="1:2" x14ac:dyDescent="0.2">
      <c r="A547" s="17"/>
      <c r="B547" s="9"/>
    </row>
    <row r="548" spans="1:2" x14ac:dyDescent="0.2">
      <c r="A548" s="17"/>
      <c r="B548" s="9"/>
    </row>
    <row r="549" spans="1:2" x14ac:dyDescent="0.2">
      <c r="A549" s="17"/>
      <c r="B549" s="9"/>
    </row>
    <row r="550" spans="1:2" x14ac:dyDescent="0.2">
      <c r="A550" s="17"/>
      <c r="B550" s="9"/>
    </row>
    <row r="551" spans="1:2" x14ac:dyDescent="0.2">
      <c r="A551" s="17"/>
      <c r="B551" s="9"/>
    </row>
    <row r="552" spans="1:2" x14ac:dyDescent="0.2">
      <c r="A552" s="17"/>
      <c r="B552" s="9"/>
    </row>
    <row r="553" spans="1:2" x14ac:dyDescent="0.2">
      <c r="A553" s="17"/>
      <c r="B553" s="9"/>
    </row>
    <row r="554" spans="1:2" x14ac:dyDescent="0.2">
      <c r="A554" s="17"/>
      <c r="B554" s="9"/>
    </row>
    <row r="555" spans="1:2" x14ac:dyDescent="0.2">
      <c r="A555" s="17"/>
      <c r="B555" s="9"/>
    </row>
    <row r="556" spans="1:2" x14ac:dyDescent="0.2">
      <c r="A556" s="17"/>
      <c r="B556" s="9"/>
    </row>
    <row r="557" spans="1:2" x14ac:dyDescent="0.2">
      <c r="A557" s="17"/>
      <c r="B557" s="9"/>
    </row>
    <row r="558" spans="1:2" x14ac:dyDescent="0.2">
      <c r="A558" s="17"/>
      <c r="B558" s="9"/>
    </row>
    <row r="559" spans="1:2" x14ac:dyDescent="0.2">
      <c r="A559" s="17"/>
      <c r="B559" s="9"/>
    </row>
    <row r="560" spans="1:2" x14ac:dyDescent="0.2">
      <c r="A560" s="17"/>
      <c r="B560" s="9"/>
    </row>
    <row r="561" spans="1:2" x14ac:dyDescent="0.2">
      <c r="A561" s="17"/>
      <c r="B561" s="9"/>
    </row>
    <row r="562" spans="1:2" x14ac:dyDescent="0.2">
      <c r="A562" s="17"/>
      <c r="B562" s="9"/>
    </row>
    <row r="563" spans="1:2" x14ac:dyDescent="0.2">
      <c r="A563" s="17"/>
      <c r="B563" s="9"/>
    </row>
    <row r="564" spans="1:2" x14ac:dyDescent="0.2">
      <c r="A564" s="17"/>
      <c r="B564" s="9"/>
    </row>
    <row r="565" spans="1:2" x14ac:dyDescent="0.2">
      <c r="A565" s="17"/>
      <c r="B565" s="9"/>
    </row>
    <row r="566" spans="1:2" x14ac:dyDescent="0.2">
      <c r="A566" s="17"/>
      <c r="B566" s="9"/>
    </row>
    <row r="567" spans="1:2" x14ac:dyDescent="0.2">
      <c r="A567" s="17"/>
      <c r="B567" s="9"/>
    </row>
    <row r="568" spans="1:2" x14ac:dyDescent="0.2">
      <c r="A568" s="17"/>
      <c r="B568" s="9"/>
    </row>
    <row r="569" spans="1:2" x14ac:dyDescent="0.2">
      <c r="A569" s="17"/>
      <c r="B569" s="9"/>
    </row>
    <row r="570" spans="1:2" x14ac:dyDescent="0.2">
      <c r="A570" s="17"/>
      <c r="B570" s="9"/>
    </row>
    <row r="571" spans="1:2" x14ac:dyDescent="0.2">
      <c r="A571" s="17"/>
      <c r="B571" s="9"/>
    </row>
    <row r="572" spans="1:2" x14ac:dyDescent="0.2">
      <c r="A572" s="17"/>
      <c r="B572" s="9"/>
    </row>
    <row r="573" spans="1:2" x14ac:dyDescent="0.2">
      <c r="A573" s="17"/>
      <c r="B573" s="9"/>
    </row>
    <row r="574" spans="1:2" x14ac:dyDescent="0.2">
      <c r="A574" s="17"/>
      <c r="B574" s="9"/>
    </row>
    <row r="575" spans="1:2" x14ac:dyDescent="0.2">
      <c r="A575" s="17"/>
      <c r="B575" s="9"/>
    </row>
    <row r="576" spans="1:2" x14ac:dyDescent="0.2">
      <c r="A576" s="17"/>
      <c r="B576" s="9"/>
    </row>
    <row r="577" spans="1:2" x14ac:dyDescent="0.2">
      <c r="A577" s="17"/>
      <c r="B577" s="9"/>
    </row>
    <row r="578" spans="1:2" x14ac:dyDescent="0.2">
      <c r="A578" s="17"/>
      <c r="B578" s="9"/>
    </row>
    <row r="579" spans="1:2" x14ac:dyDescent="0.2">
      <c r="A579" s="17"/>
      <c r="B579" s="9"/>
    </row>
    <row r="580" spans="1:2" x14ac:dyDescent="0.2">
      <c r="A580" s="17"/>
      <c r="B580" s="9"/>
    </row>
    <row r="581" spans="1:2" x14ac:dyDescent="0.2">
      <c r="A581" s="17"/>
      <c r="B581" s="9"/>
    </row>
    <row r="582" spans="1:2" x14ac:dyDescent="0.2">
      <c r="A582" s="17"/>
      <c r="B582" s="9"/>
    </row>
    <row r="583" spans="1:2" x14ac:dyDescent="0.2">
      <c r="A583" s="17"/>
      <c r="B583" s="9"/>
    </row>
    <row r="584" spans="1:2" x14ac:dyDescent="0.2">
      <c r="A584" s="17"/>
      <c r="B584" s="9"/>
    </row>
    <row r="585" spans="1:2" x14ac:dyDescent="0.2">
      <c r="A585" s="17"/>
      <c r="B585" s="9"/>
    </row>
    <row r="586" spans="1:2" x14ac:dyDescent="0.2">
      <c r="A586" s="17"/>
      <c r="B586" s="9"/>
    </row>
    <row r="587" spans="1:2" x14ac:dyDescent="0.2">
      <c r="A587" s="17"/>
      <c r="B587" s="9"/>
    </row>
    <row r="588" spans="1:2" x14ac:dyDescent="0.2">
      <c r="A588" s="17"/>
      <c r="B588" s="9"/>
    </row>
    <row r="589" spans="1:2" x14ac:dyDescent="0.2">
      <c r="A589" s="17"/>
      <c r="B589" s="9"/>
    </row>
    <row r="590" spans="1:2" x14ac:dyDescent="0.2">
      <c r="A590" s="17"/>
      <c r="B590" s="9"/>
    </row>
    <row r="591" spans="1:2" x14ac:dyDescent="0.2">
      <c r="A591" s="17"/>
      <c r="B591" s="9"/>
    </row>
    <row r="592" spans="1:2" x14ac:dyDescent="0.2">
      <c r="A592" s="17"/>
      <c r="B592" s="9"/>
    </row>
    <row r="593" spans="1:2" x14ac:dyDescent="0.2">
      <c r="A593" s="17"/>
      <c r="B593" s="9"/>
    </row>
    <row r="594" spans="1:2" x14ac:dyDescent="0.2">
      <c r="A594" s="17"/>
      <c r="B594" s="9"/>
    </row>
    <row r="595" spans="1:2" x14ac:dyDescent="0.2">
      <c r="A595" s="17"/>
      <c r="B595" s="9"/>
    </row>
    <row r="596" spans="1:2" x14ac:dyDescent="0.2">
      <c r="A596" s="17"/>
      <c r="B596" s="9"/>
    </row>
    <row r="597" spans="1:2" x14ac:dyDescent="0.2">
      <c r="A597" s="17"/>
      <c r="B597" s="9"/>
    </row>
    <row r="598" spans="1:2" x14ac:dyDescent="0.2">
      <c r="A598" s="17"/>
      <c r="B598" s="9"/>
    </row>
    <row r="599" spans="1:2" x14ac:dyDescent="0.2">
      <c r="A599" s="17"/>
      <c r="B599" s="9"/>
    </row>
    <row r="600" spans="1:2" x14ac:dyDescent="0.2">
      <c r="A600" s="17"/>
      <c r="B600" s="9"/>
    </row>
    <row r="601" spans="1:2" x14ac:dyDescent="0.2">
      <c r="A601" s="17"/>
      <c r="B601" s="9"/>
    </row>
    <row r="602" spans="1:2" x14ac:dyDescent="0.2">
      <c r="A602" s="17"/>
      <c r="B602" s="9"/>
    </row>
    <row r="603" spans="1:2" x14ac:dyDescent="0.2">
      <c r="A603" s="17"/>
      <c r="B603" s="9"/>
    </row>
    <row r="604" spans="1:2" x14ac:dyDescent="0.2">
      <c r="A604" s="17"/>
      <c r="B604" s="9"/>
    </row>
    <row r="605" spans="1:2" x14ac:dyDescent="0.2">
      <c r="A605" s="17"/>
      <c r="B605" s="9"/>
    </row>
    <row r="606" spans="1:2" x14ac:dyDescent="0.2">
      <c r="A606" s="17"/>
      <c r="B606" s="9"/>
    </row>
    <row r="607" spans="1:2" x14ac:dyDescent="0.2">
      <c r="A607" s="17"/>
      <c r="B607" s="9"/>
    </row>
    <row r="608" spans="1:2" x14ac:dyDescent="0.2">
      <c r="A608" s="17"/>
      <c r="B608" s="9"/>
    </row>
    <row r="609" spans="1:2" x14ac:dyDescent="0.2">
      <c r="A609" s="17"/>
      <c r="B609" s="9"/>
    </row>
    <row r="610" spans="1:2" x14ac:dyDescent="0.2">
      <c r="A610" s="17"/>
      <c r="B610" s="9"/>
    </row>
    <row r="611" spans="1:2" x14ac:dyDescent="0.2">
      <c r="A611" s="17"/>
      <c r="B611" s="9"/>
    </row>
    <row r="612" spans="1:2" x14ac:dyDescent="0.2">
      <c r="A612" s="17"/>
      <c r="B612" s="9"/>
    </row>
    <row r="613" spans="1:2" x14ac:dyDescent="0.2">
      <c r="A613" s="17"/>
      <c r="B613" s="9"/>
    </row>
    <row r="614" spans="1:2" x14ac:dyDescent="0.2">
      <c r="A614" s="17"/>
      <c r="B614" s="9"/>
    </row>
    <row r="615" spans="1:2" x14ac:dyDescent="0.2">
      <c r="A615" s="17"/>
      <c r="B615" s="9"/>
    </row>
    <row r="616" spans="1:2" x14ac:dyDescent="0.2">
      <c r="A616" s="17"/>
      <c r="B616" s="9"/>
    </row>
    <row r="617" spans="1:2" x14ac:dyDescent="0.2">
      <c r="A617" s="17"/>
      <c r="B617" s="9"/>
    </row>
    <row r="618" spans="1:2" x14ac:dyDescent="0.2">
      <c r="A618" s="17"/>
      <c r="B618" s="9"/>
    </row>
    <row r="619" spans="1:2" x14ac:dyDescent="0.2">
      <c r="A619" s="17"/>
      <c r="B619" s="9"/>
    </row>
    <row r="620" spans="1:2" x14ac:dyDescent="0.2">
      <c r="A620" s="17"/>
      <c r="B620" s="9"/>
    </row>
    <row r="621" spans="1:2" x14ac:dyDescent="0.2">
      <c r="A621" s="17"/>
      <c r="B621" s="9"/>
    </row>
    <row r="622" spans="1:2" x14ac:dyDescent="0.2">
      <c r="A622" s="17"/>
      <c r="B622" s="9"/>
    </row>
    <row r="623" spans="1:2" x14ac:dyDescent="0.2">
      <c r="A623" s="17"/>
      <c r="B623" s="9"/>
    </row>
    <row r="624" spans="1:2" x14ac:dyDescent="0.2">
      <c r="A624" s="17"/>
      <c r="B624" s="9"/>
    </row>
    <row r="625" spans="1:2" x14ac:dyDescent="0.2">
      <c r="A625" s="17"/>
      <c r="B625" s="9"/>
    </row>
    <row r="626" spans="1:2" x14ac:dyDescent="0.2">
      <c r="A626" s="17"/>
      <c r="B626" s="9"/>
    </row>
    <row r="627" spans="1:2" x14ac:dyDescent="0.2">
      <c r="A627" s="17"/>
      <c r="B627" s="9"/>
    </row>
    <row r="628" spans="1:2" x14ac:dyDescent="0.2">
      <c r="A628" s="17"/>
      <c r="B628" s="9"/>
    </row>
    <row r="629" spans="1:2" x14ac:dyDescent="0.2">
      <c r="A629" s="17"/>
      <c r="B629" s="9"/>
    </row>
    <row r="630" spans="1:2" x14ac:dyDescent="0.2">
      <c r="A630" s="17"/>
      <c r="B630" s="9"/>
    </row>
    <row r="631" spans="1:2" x14ac:dyDescent="0.2">
      <c r="A631" s="17"/>
      <c r="B631" s="9"/>
    </row>
    <row r="632" spans="1:2" x14ac:dyDescent="0.2">
      <c r="A632" s="17"/>
      <c r="B632" s="9"/>
    </row>
    <row r="633" spans="1:2" x14ac:dyDescent="0.2">
      <c r="A633" s="17"/>
      <c r="B633" s="9"/>
    </row>
    <row r="634" spans="1:2" x14ac:dyDescent="0.2">
      <c r="A634" s="17"/>
      <c r="B634" s="9"/>
    </row>
    <row r="635" spans="1:2" x14ac:dyDescent="0.2">
      <c r="A635" s="17"/>
      <c r="B635" s="9"/>
    </row>
    <row r="636" spans="1:2" x14ac:dyDescent="0.2">
      <c r="A636" s="17"/>
      <c r="B636" s="9"/>
    </row>
    <row r="637" spans="1:2" x14ac:dyDescent="0.2">
      <c r="A637" s="17"/>
      <c r="B637" s="9"/>
    </row>
    <row r="638" spans="1:2" x14ac:dyDescent="0.2">
      <c r="A638" s="17"/>
      <c r="B638" s="9"/>
    </row>
    <row r="639" spans="1:2" x14ac:dyDescent="0.2">
      <c r="A639" s="17"/>
      <c r="B639" s="9"/>
    </row>
    <row r="640" spans="1:2" x14ac:dyDescent="0.2">
      <c r="A640" s="17"/>
      <c r="B640" s="9"/>
    </row>
    <row r="641" spans="1:2" x14ac:dyDescent="0.2">
      <c r="A641" s="17"/>
      <c r="B641" s="9"/>
    </row>
    <row r="642" spans="1:2" x14ac:dyDescent="0.2">
      <c r="A642" s="17"/>
      <c r="B642" s="9"/>
    </row>
    <row r="643" spans="1:2" x14ac:dyDescent="0.2">
      <c r="A643" s="17"/>
      <c r="B643" s="9"/>
    </row>
    <row r="644" spans="1:2" x14ac:dyDescent="0.2">
      <c r="A644" s="17"/>
      <c r="B644" s="9"/>
    </row>
    <row r="645" spans="1:2" x14ac:dyDescent="0.2">
      <c r="A645" s="17"/>
      <c r="B645" s="9"/>
    </row>
    <row r="646" spans="1:2" x14ac:dyDescent="0.2">
      <c r="A646" s="17"/>
      <c r="B646" s="9"/>
    </row>
    <row r="647" spans="1:2" x14ac:dyDescent="0.2">
      <c r="A647" s="17"/>
      <c r="B647" s="9"/>
    </row>
    <row r="648" spans="1:2" x14ac:dyDescent="0.2">
      <c r="A648" s="17"/>
      <c r="B648" s="9"/>
    </row>
    <row r="649" spans="1:2" x14ac:dyDescent="0.2">
      <c r="A649" s="17"/>
      <c r="B649" s="9"/>
    </row>
    <row r="650" spans="1:2" x14ac:dyDescent="0.2">
      <c r="A650" s="17"/>
      <c r="B650" s="9"/>
    </row>
    <row r="651" spans="1:2" x14ac:dyDescent="0.2">
      <c r="A651" s="17"/>
      <c r="B651" s="9"/>
    </row>
    <row r="652" spans="1:2" x14ac:dyDescent="0.2">
      <c r="A652" s="17"/>
      <c r="B652" s="9"/>
    </row>
    <row r="653" spans="1:2" x14ac:dyDescent="0.2">
      <c r="A653" s="17"/>
      <c r="B653" s="9"/>
    </row>
    <row r="654" spans="1:2" x14ac:dyDescent="0.2">
      <c r="A654" s="17"/>
      <c r="B654" s="9"/>
    </row>
    <row r="655" spans="1:2" x14ac:dyDescent="0.2">
      <c r="A655" s="17"/>
      <c r="B655" s="9"/>
    </row>
    <row r="656" spans="1:2" x14ac:dyDescent="0.2">
      <c r="A656" s="17"/>
      <c r="B656" s="9"/>
    </row>
    <row r="657" spans="1:2" x14ac:dyDescent="0.2">
      <c r="A657" s="17"/>
      <c r="B657" s="9"/>
    </row>
    <row r="658" spans="1:2" x14ac:dyDescent="0.2">
      <c r="A658" s="17"/>
      <c r="B658" s="9"/>
    </row>
    <row r="659" spans="1:2" x14ac:dyDescent="0.2">
      <c r="A659" s="17"/>
      <c r="B659" s="9"/>
    </row>
    <row r="660" spans="1:2" x14ac:dyDescent="0.2">
      <c r="A660" s="17"/>
      <c r="B660" s="9"/>
    </row>
    <row r="661" spans="1:2" x14ac:dyDescent="0.2">
      <c r="A661" s="17"/>
      <c r="B661" s="9"/>
    </row>
    <row r="662" spans="1:2" x14ac:dyDescent="0.2">
      <c r="A662" s="17"/>
      <c r="B662" s="9"/>
    </row>
    <row r="663" spans="1:2" x14ac:dyDescent="0.2">
      <c r="A663" s="17"/>
      <c r="B663" s="9"/>
    </row>
    <row r="664" spans="1:2" x14ac:dyDescent="0.2">
      <c r="A664" s="17"/>
      <c r="B664" s="9"/>
    </row>
    <row r="665" spans="1:2" x14ac:dyDescent="0.2">
      <c r="A665" s="17"/>
      <c r="B665" s="9"/>
    </row>
    <row r="666" spans="1:2" x14ac:dyDescent="0.2">
      <c r="A666" s="17"/>
      <c r="B666" s="9"/>
    </row>
    <row r="667" spans="1:2" x14ac:dyDescent="0.2">
      <c r="A667" s="17"/>
      <c r="B667" s="9"/>
    </row>
    <row r="668" spans="1:2" x14ac:dyDescent="0.2">
      <c r="A668" s="17"/>
      <c r="B668" s="9"/>
    </row>
    <row r="669" spans="1:2" x14ac:dyDescent="0.2">
      <c r="A669" s="17"/>
      <c r="B669" s="9"/>
    </row>
    <row r="670" spans="1:2" x14ac:dyDescent="0.2">
      <c r="A670" s="17"/>
      <c r="B670" s="9"/>
    </row>
    <row r="671" spans="1:2" x14ac:dyDescent="0.2">
      <c r="A671" s="17"/>
      <c r="B671" s="9"/>
    </row>
    <row r="672" spans="1:2" x14ac:dyDescent="0.2">
      <c r="A672" s="17"/>
      <c r="B672" s="9"/>
    </row>
    <row r="673" spans="1:2" x14ac:dyDescent="0.2">
      <c r="A673" s="17"/>
      <c r="B673" s="9"/>
    </row>
    <row r="674" spans="1:2" x14ac:dyDescent="0.2">
      <c r="A674" s="17"/>
      <c r="B674" s="9"/>
    </row>
    <row r="675" spans="1:2" x14ac:dyDescent="0.2">
      <c r="A675" s="17"/>
      <c r="B675" s="9"/>
    </row>
    <row r="676" spans="1:2" x14ac:dyDescent="0.2">
      <c r="A676" s="17"/>
      <c r="B676" s="9"/>
    </row>
    <row r="677" spans="1:2" x14ac:dyDescent="0.2">
      <c r="A677" s="17"/>
      <c r="B677" s="9"/>
    </row>
    <row r="678" spans="1:2" x14ac:dyDescent="0.2">
      <c r="A678" s="17"/>
      <c r="B678" s="9"/>
    </row>
    <row r="679" spans="1:2" x14ac:dyDescent="0.2">
      <c r="A679" s="17"/>
      <c r="B679" s="9"/>
    </row>
    <row r="680" spans="1:2" x14ac:dyDescent="0.2">
      <c r="A680" s="17"/>
      <c r="B680" s="9"/>
    </row>
    <row r="681" spans="1:2" x14ac:dyDescent="0.2">
      <c r="A681" s="17"/>
      <c r="B681" s="9"/>
    </row>
    <row r="682" spans="1:2" x14ac:dyDescent="0.2">
      <c r="A682" s="17"/>
      <c r="B682" s="9"/>
    </row>
    <row r="683" spans="1:2" x14ac:dyDescent="0.2">
      <c r="A683" s="17"/>
      <c r="B683" s="9"/>
    </row>
    <row r="684" spans="1:2" x14ac:dyDescent="0.2">
      <c r="A684" s="17"/>
      <c r="B684" s="9"/>
    </row>
    <row r="685" spans="1:2" x14ac:dyDescent="0.2">
      <c r="B685" s="9"/>
    </row>
    <row r="686" spans="1:2" x14ac:dyDescent="0.2">
      <c r="B686" s="9"/>
    </row>
    <row r="687" spans="1:2" x14ac:dyDescent="0.2">
      <c r="B687" s="9"/>
    </row>
    <row r="688" spans="1:2" x14ac:dyDescent="0.2">
      <c r="B688" s="9"/>
    </row>
    <row r="689" spans="2:2" x14ac:dyDescent="0.2">
      <c r="B689" s="9"/>
    </row>
    <row r="690" spans="2:2" x14ac:dyDescent="0.2">
      <c r="B690" s="9"/>
    </row>
    <row r="691" spans="2:2" x14ac:dyDescent="0.2">
      <c r="B691" s="9"/>
    </row>
    <row r="692" spans="2:2" x14ac:dyDescent="0.2">
      <c r="B692" s="9"/>
    </row>
    <row r="693" spans="2:2" x14ac:dyDescent="0.2">
      <c r="B693" s="9"/>
    </row>
    <row r="694" spans="2:2" x14ac:dyDescent="0.2">
      <c r="B694" s="9"/>
    </row>
    <row r="695" spans="2:2" x14ac:dyDescent="0.2">
      <c r="B695" s="9"/>
    </row>
    <row r="696" spans="2:2" x14ac:dyDescent="0.2">
      <c r="B696" s="9"/>
    </row>
    <row r="697" spans="2:2" x14ac:dyDescent="0.2">
      <c r="B697" s="9"/>
    </row>
    <row r="698" spans="2:2" x14ac:dyDescent="0.2">
      <c r="B698" s="9"/>
    </row>
    <row r="699" spans="2:2" x14ac:dyDescent="0.2">
      <c r="B699" s="9"/>
    </row>
    <row r="700" spans="2:2" x14ac:dyDescent="0.2">
      <c r="B700" s="9"/>
    </row>
    <row r="701" spans="2:2" x14ac:dyDescent="0.2">
      <c r="B701" s="9"/>
    </row>
    <row r="702" spans="2:2" x14ac:dyDescent="0.2">
      <c r="B702" s="9"/>
    </row>
    <row r="703" spans="2:2" x14ac:dyDescent="0.2">
      <c r="B703" s="9"/>
    </row>
    <row r="704" spans="2:2" x14ac:dyDescent="0.2">
      <c r="B704" s="9"/>
    </row>
    <row r="705" spans="2:2" x14ac:dyDescent="0.2">
      <c r="B705" s="9"/>
    </row>
    <row r="706" spans="2:2" x14ac:dyDescent="0.2">
      <c r="B706" s="9"/>
    </row>
    <row r="707" spans="2:2" x14ac:dyDescent="0.2">
      <c r="B707" s="9"/>
    </row>
    <row r="708" spans="2:2" x14ac:dyDescent="0.2">
      <c r="B708" s="9"/>
    </row>
    <row r="709" spans="2:2" x14ac:dyDescent="0.2">
      <c r="B709" s="9"/>
    </row>
    <row r="710" spans="2:2" x14ac:dyDescent="0.2">
      <c r="B710" s="9"/>
    </row>
    <row r="711" spans="2:2" x14ac:dyDescent="0.2">
      <c r="B711" s="9"/>
    </row>
    <row r="712" spans="2:2" x14ac:dyDescent="0.2">
      <c r="B712" s="9"/>
    </row>
    <row r="713" spans="2:2" x14ac:dyDescent="0.2">
      <c r="B713" s="9"/>
    </row>
    <row r="714" spans="2:2" x14ac:dyDescent="0.2">
      <c r="B714" s="9"/>
    </row>
    <row r="715" spans="2:2" x14ac:dyDescent="0.2">
      <c r="B715" s="9"/>
    </row>
    <row r="716" spans="2:2" x14ac:dyDescent="0.2">
      <c r="B716" s="9"/>
    </row>
    <row r="717" spans="2:2" x14ac:dyDescent="0.2">
      <c r="B717" s="9"/>
    </row>
    <row r="718" spans="2:2" x14ac:dyDescent="0.2">
      <c r="B718" s="9"/>
    </row>
    <row r="719" spans="2:2" x14ac:dyDescent="0.2">
      <c r="B719" s="9"/>
    </row>
    <row r="720" spans="2:2" x14ac:dyDescent="0.2">
      <c r="B720" s="9"/>
    </row>
    <row r="721" spans="2:2" x14ac:dyDescent="0.2">
      <c r="B721" s="9"/>
    </row>
    <row r="722" spans="2:2" x14ac:dyDescent="0.2">
      <c r="B722" s="9"/>
    </row>
    <row r="723" spans="2:2" x14ac:dyDescent="0.2">
      <c r="B723" s="9"/>
    </row>
    <row r="724" spans="2:2" x14ac:dyDescent="0.2">
      <c r="B724" s="9"/>
    </row>
    <row r="725" spans="2:2" x14ac:dyDescent="0.2">
      <c r="B725" s="9"/>
    </row>
    <row r="726" spans="2:2" x14ac:dyDescent="0.2">
      <c r="B726" s="9"/>
    </row>
    <row r="727" spans="2:2" x14ac:dyDescent="0.2">
      <c r="B727" s="9"/>
    </row>
    <row r="728" spans="2:2" x14ac:dyDescent="0.2">
      <c r="B728" s="9"/>
    </row>
    <row r="729" spans="2:2" x14ac:dyDescent="0.2">
      <c r="B729" s="9"/>
    </row>
    <row r="730" spans="2:2" x14ac:dyDescent="0.2">
      <c r="B730" s="9"/>
    </row>
    <row r="731" spans="2:2" x14ac:dyDescent="0.2">
      <c r="B731" s="9"/>
    </row>
    <row r="732" spans="2:2" x14ac:dyDescent="0.2">
      <c r="B732" s="9"/>
    </row>
    <row r="733" spans="2:2" x14ac:dyDescent="0.2">
      <c r="B733" s="9"/>
    </row>
    <row r="734" spans="2:2" x14ac:dyDescent="0.2">
      <c r="B734" s="9"/>
    </row>
    <row r="735" spans="2:2" x14ac:dyDescent="0.2">
      <c r="B735" s="9"/>
    </row>
    <row r="736" spans="2:2" x14ac:dyDescent="0.2">
      <c r="B736" s="9"/>
    </row>
    <row r="737" spans="2:2" x14ac:dyDescent="0.2">
      <c r="B737" s="9"/>
    </row>
    <row r="738" spans="2:2" x14ac:dyDescent="0.2">
      <c r="B738" s="9"/>
    </row>
    <row r="739" spans="2:2" x14ac:dyDescent="0.2">
      <c r="B739" s="9"/>
    </row>
    <row r="740" spans="2:2" x14ac:dyDescent="0.2">
      <c r="B740" s="9"/>
    </row>
    <row r="741" spans="2:2" x14ac:dyDescent="0.2">
      <c r="B741" s="9"/>
    </row>
    <row r="742" spans="2:2" x14ac:dyDescent="0.2">
      <c r="B742" s="9"/>
    </row>
    <row r="743" spans="2:2" x14ac:dyDescent="0.2">
      <c r="B743" s="9"/>
    </row>
    <row r="744" spans="2:2" x14ac:dyDescent="0.2">
      <c r="B744" s="9"/>
    </row>
    <row r="745" spans="2:2" x14ac:dyDescent="0.2">
      <c r="B745" s="9"/>
    </row>
    <row r="746" spans="2:2" x14ac:dyDescent="0.2">
      <c r="B746" s="9"/>
    </row>
    <row r="747" spans="2:2" x14ac:dyDescent="0.2">
      <c r="B747" s="9"/>
    </row>
    <row r="748" spans="2:2" x14ac:dyDescent="0.2">
      <c r="B748" s="9"/>
    </row>
    <row r="749" spans="2:2" x14ac:dyDescent="0.2">
      <c r="B749" s="9"/>
    </row>
    <row r="750" spans="2:2" x14ac:dyDescent="0.2">
      <c r="B750" s="9"/>
    </row>
    <row r="751" spans="2:2" x14ac:dyDescent="0.2">
      <c r="B751" s="9"/>
    </row>
    <row r="752" spans="2:2" x14ac:dyDescent="0.2">
      <c r="B752" s="9"/>
    </row>
    <row r="753" spans="2:2" x14ac:dyDescent="0.2">
      <c r="B753" s="9"/>
    </row>
    <row r="754" spans="2:2" x14ac:dyDescent="0.2">
      <c r="B754" s="9"/>
    </row>
    <row r="755" spans="2:2" x14ac:dyDescent="0.2">
      <c r="B755" s="9"/>
    </row>
    <row r="756" spans="2:2" x14ac:dyDescent="0.2">
      <c r="B756" s="9"/>
    </row>
    <row r="757" spans="2:2" x14ac:dyDescent="0.2">
      <c r="B757" s="9"/>
    </row>
    <row r="758" spans="2:2" x14ac:dyDescent="0.2">
      <c r="B758" s="9"/>
    </row>
    <row r="759" spans="2:2" x14ac:dyDescent="0.2">
      <c r="B759" s="9"/>
    </row>
    <row r="760" spans="2:2" x14ac:dyDescent="0.2">
      <c r="B760" s="9"/>
    </row>
    <row r="761" spans="2:2" x14ac:dyDescent="0.2">
      <c r="B761" s="9"/>
    </row>
    <row r="762" spans="2:2" x14ac:dyDescent="0.2">
      <c r="B762" s="9"/>
    </row>
    <row r="763" spans="2:2" x14ac:dyDescent="0.2">
      <c r="B763" s="9"/>
    </row>
    <row r="764" spans="2:2" x14ac:dyDescent="0.2">
      <c r="B764" s="9"/>
    </row>
    <row r="765" spans="2:2" x14ac:dyDescent="0.2">
      <c r="B765" s="9"/>
    </row>
    <row r="766" spans="2:2" x14ac:dyDescent="0.2">
      <c r="B766" s="9"/>
    </row>
    <row r="767" spans="2:2" x14ac:dyDescent="0.2">
      <c r="B767" s="9"/>
    </row>
    <row r="768" spans="2:2" x14ac:dyDescent="0.2">
      <c r="B768" s="9"/>
    </row>
    <row r="769" spans="2:2" x14ac:dyDescent="0.2">
      <c r="B769" s="9"/>
    </row>
    <row r="770" spans="2:2" x14ac:dyDescent="0.2">
      <c r="B770" s="9"/>
    </row>
    <row r="771" spans="2:2" x14ac:dyDescent="0.2">
      <c r="B771" s="9"/>
    </row>
    <row r="772" spans="2:2" x14ac:dyDescent="0.2">
      <c r="B772" s="9"/>
    </row>
    <row r="773" spans="2:2" x14ac:dyDescent="0.2">
      <c r="B773" s="9"/>
    </row>
    <row r="774" spans="2:2" x14ac:dyDescent="0.2">
      <c r="B774" s="9"/>
    </row>
    <row r="775" spans="2:2" x14ac:dyDescent="0.2">
      <c r="B775" s="9"/>
    </row>
    <row r="776" spans="2:2" x14ac:dyDescent="0.2">
      <c r="B776" s="9"/>
    </row>
    <row r="777" spans="2:2" x14ac:dyDescent="0.2">
      <c r="B777" s="9"/>
    </row>
    <row r="778" spans="2:2" x14ac:dyDescent="0.2">
      <c r="B778" s="9"/>
    </row>
    <row r="779" spans="2:2" x14ac:dyDescent="0.2">
      <c r="B779" s="9"/>
    </row>
    <row r="780" spans="2:2" x14ac:dyDescent="0.2">
      <c r="B780" s="9"/>
    </row>
    <row r="781" spans="2:2" x14ac:dyDescent="0.2">
      <c r="B781" s="9"/>
    </row>
    <row r="782" spans="2:2" x14ac:dyDescent="0.2">
      <c r="B782" s="9"/>
    </row>
    <row r="783" spans="2:2" x14ac:dyDescent="0.2">
      <c r="B783" s="9"/>
    </row>
    <row r="784" spans="2:2" x14ac:dyDescent="0.2">
      <c r="B784" s="9"/>
    </row>
    <row r="785" spans="2:2" x14ac:dyDescent="0.2">
      <c r="B785" s="9"/>
    </row>
    <row r="786" spans="2:2" x14ac:dyDescent="0.2">
      <c r="B786" s="9"/>
    </row>
    <row r="787" spans="2:2" x14ac:dyDescent="0.2">
      <c r="B787" s="9"/>
    </row>
    <row r="788" spans="2:2" x14ac:dyDescent="0.2">
      <c r="B788" s="9"/>
    </row>
    <row r="789" spans="2:2" x14ac:dyDescent="0.2">
      <c r="B789" s="9"/>
    </row>
    <row r="790" spans="2:2" x14ac:dyDescent="0.2">
      <c r="B790" s="9"/>
    </row>
    <row r="791" spans="2:2" x14ac:dyDescent="0.2">
      <c r="B791" s="9"/>
    </row>
    <row r="792" spans="2:2" x14ac:dyDescent="0.2">
      <c r="B792" s="9"/>
    </row>
    <row r="793" spans="2:2" x14ac:dyDescent="0.2">
      <c r="B793" s="9"/>
    </row>
    <row r="794" spans="2:2" x14ac:dyDescent="0.2">
      <c r="B794" s="9"/>
    </row>
    <row r="795" spans="2:2" x14ac:dyDescent="0.2">
      <c r="B795" s="9"/>
    </row>
    <row r="796" spans="2:2" x14ac:dyDescent="0.2">
      <c r="B796" s="9"/>
    </row>
    <row r="797" spans="2:2" x14ac:dyDescent="0.2">
      <c r="B797" s="9"/>
    </row>
    <row r="798" spans="2:2" x14ac:dyDescent="0.2">
      <c r="B798" s="9"/>
    </row>
    <row r="799" spans="2:2" x14ac:dyDescent="0.2">
      <c r="B799" s="9"/>
    </row>
    <row r="800" spans="2:2" x14ac:dyDescent="0.2">
      <c r="B800" s="9"/>
    </row>
    <row r="801" spans="2:2" x14ac:dyDescent="0.2">
      <c r="B801" s="9"/>
    </row>
    <row r="802" spans="2:2" x14ac:dyDescent="0.2">
      <c r="B802" s="9"/>
    </row>
    <row r="803" spans="2:2" x14ac:dyDescent="0.2">
      <c r="B803" s="9"/>
    </row>
    <row r="804" spans="2:2" x14ac:dyDescent="0.2">
      <c r="B804" s="9"/>
    </row>
    <row r="805" spans="2:2" x14ac:dyDescent="0.2">
      <c r="B805" s="9"/>
    </row>
    <row r="806" spans="2:2" x14ac:dyDescent="0.2">
      <c r="B806" s="9"/>
    </row>
    <row r="807" spans="2:2" x14ac:dyDescent="0.2">
      <c r="B807" s="9"/>
    </row>
    <row r="808" spans="2:2" x14ac:dyDescent="0.2">
      <c r="B808" s="9"/>
    </row>
    <row r="809" spans="2:2" x14ac:dyDescent="0.2">
      <c r="B809" s="9"/>
    </row>
    <row r="810" spans="2:2" x14ac:dyDescent="0.2">
      <c r="B810" s="9"/>
    </row>
    <row r="811" spans="2:2" x14ac:dyDescent="0.2">
      <c r="B811" s="9"/>
    </row>
    <row r="812" spans="2:2" x14ac:dyDescent="0.2">
      <c r="B812" s="9"/>
    </row>
    <row r="813" spans="2:2" x14ac:dyDescent="0.2">
      <c r="B813" s="9"/>
    </row>
    <row r="814" spans="2:2" x14ac:dyDescent="0.2">
      <c r="B814" s="9"/>
    </row>
    <row r="815" spans="2:2" x14ac:dyDescent="0.2">
      <c r="B815" s="9"/>
    </row>
    <row r="816" spans="2:2" x14ac:dyDescent="0.2">
      <c r="B816" s="9"/>
    </row>
    <row r="817" spans="2:2" x14ac:dyDescent="0.2">
      <c r="B817" s="9"/>
    </row>
    <row r="818" spans="2:2" x14ac:dyDescent="0.2">
      <c r="B818" s="9"/>
    </row>
    <row r="819" spans="2:2" x14ac:dyDescent="0.2">
      <c r="B819" s="9"/>
    </row>
    <row r="820" spans="2:2" x14ac:dyDescent="0.2">
      <c r="B820" s="9"/>
    </row>
    <row r="821" spans="2:2" x14ac:dyDescent="0.2">
      <c r="B821" s="9"/>
    </row>
    <row r="822" spans="2:2" x14ac:dyDescent="0.2">
      <c r="B822" s="9"/>
    </row>
    <row r="823" spans="2:2" x14ac:dyDescent="0.2">
      <c r="B823" s="9"/>
    </row>
    <row r="824" spans="2:2" x14ac:dyDescent="0.2">
      <c r="B824" s="9"/>
    </row>
    <row r="825" spans="2:2" x14ac:dyDescent="0.2">
      <c r="B825" s="9"/>
    </row>
    <row r="826" spans="2:2" x14ac:dyDescent="0.2">
      <c r="B826" s="9"/>
    </row>
    <row r="827" spans="2:2" x14ac:dyDescent="0.2">
      <c r="B827" s="9"/>
    </row>
    <row r="828" spans="2:2" x14ac:dyDescent="0.2">
      <c r="B828" s="9"/>
    </row>
    <row r="829" spans="2:2" x14ac:dyDescent="0.2">
      <c r="B829" s="9"/>
    </row>
    <row r="830" spans="2:2" x14ac:dyDescent="0.2">
      <c r="B830" s="9"/>
    </row>
    <row r="831" spans="2:2" x14ac:dyDescent="0.2">
      <c r="B831" s="9"/>
    </row>
    <row r="832" spans="2:2" x14ac:dyDescent="0.2">
      <c r="B832" s="9"/>
    </row>
    <row r="833" spans="2:2" x14ac:dyDescent="0.2">
      <c r="B833" s="9"/>
    </row>
    <row r="834" spans="2:2" x14ac:dyDescent="0.2">
      <c r="B834" s="9"/>
    </row>
    <row r="835" spans="2:2" x14ac:dyDescent="0.2">
      <c r="B835" s="9"/>
    </row>
    <row r="836" spans="2:2" x14ac:dyDescent="0.2">
      <c r="B836" s="9"/>
    </row>
    <row r="837" spans="2:2" x14ac:dyDescent="0.2">
      <c r="B837" s="9"/>
    </row>
    <row r="838" spans="2:2" x14ac:dyDescent="0.2">
      <c r="B838" s="9"/>
    </row>
    <row r="839" spans="2:2" x14ac:dyDescent="0.2">
      <c r="B839" s="9"/>
    </row>
    <row r="840" spans="2:2" x14ac:dyDescent="0.2">
      <c r="B840" s="9"/>
    </row>
    <row r="841" spans="2:2" x14ac:dyDescent="0.2">
      <c r="B841" s="9"/>
    </row>
    <row r="842" spans="2:2" x14ac:dyDescent="0.2">
      <c r="B842" s="9"/>
    </row>
    <row r="843" spans="2:2" x14ac:dyDescent="0.2">
      <c r="B843" s="9"/>
    </row>
    <row r="844" spans="2:2" x14ac:dyDescent="0.2">
      <c r="B844" s="9"/>
    </row>
    <row r="845" spans="2:2" x14ac:dyDescent="0.2">
      <c r="B845" s="9"/>
    </row>
    <row r="846" spans="2:2" x14ac:dyDescent="0.2">
      <c r="B846" s="9"/>
    </row>
    <row r="847" spans="2:2" x14ac:dyDescent="0.2">
      <c r="B847" s="9"/>
    </row>
    <row r="848" spans="2:2" x14ac:dyDescent="0.2">
      <c r="B848" s="9"/>
    </row>
    <row r="849" spans="2:2" x14ac:dyDescent="0.2">
      <c r="B849" s="9"/>
    </row>
    <row r="850" spans="2:2" x14ac:dyDescent="0.2">
      <c r="B850" s="9"/>
    </row>
    <row r="851" spans="2:2" x14ac:dyDescent="0.2">
      <c r="B851" s="9"/>
    </row>
    <row r="852" spans="2:2" x14ac:dyDescent="0.2">
      <c r="B852" s="9"/>
    </row>
    <row r="853" spans="2:2" x14ac:dyDescent="0.2">
      <c r="B853" s="9"/>
    </row>
    <row r="854" spans="2:2" x14ac:dyDescent="0.2">
      <c r="B854" s="9"/>
    </row>
    <row r="855" spans="2:2" x14ac:dyDescent="0.2">
      <c r="B855" s="9"/>
    </row>
    <row r="856" spans="2:2" x14ac:dyDescent="0.2">
      <c r="B856" s="9"/>
    </row>
    <row r="857" spans="2:2" x14ac:dyDescent="0.2">
      <c r="B857" s="9"/>
    </row>
    <row r="858" spans="2:2" x14ac:dyDescent="0.2">
      <c r="B858" s="9"/>
    </row>
    <row r="859" spans="2:2" x14ac:dyDescent="0.2">
      <c r="B859" s="9"/>
    </row>
    <row r="860" spans="2:2" x14ac:dyDescent="0.2">
      <c r="B860" s="9"/>
    </row>
    <row r="861" spans="2:2" x14ac:dyDescent="0.2">
      <c r="B861" s="9"/>
    </row>
    <row r="862" spans="2:2" x14ac:dyDescent="0.2">
      <c r="B862" s="9"/>
    </row>
    <row r="863" spans="2:2" x14ac:dyDescent="0.2">
      <c r="B863" s="9"/>
    </row>
    <row r="864" spans="2:2" x14ac:dyDescent="0.2">
      <c r="B864" s="9"/>
    </row>
    <row r="865" spans="2:2" x14ac:dyDescent="0.2">
      <c r="B865" s="9"/>
    </row>
    <row r="866" spans="2:2" x14ac:dyDescent="0.2">
      <c r="B866" s="9"/>
    </row>
    <row r="867" spans="2:2" x14ac:dyDescent="0.2">
      <c r="B867" s="9"/>
    </row>
    <row r="868" spans="2:2" x14ac:dyDescent="0.2">
      <c r="B868" s="9"/>
    </row>
    <row r="869" spans="2:2" x14ac:dyDescent="0.2">
      <c r="B869" s="9"/>
    </row>
    <row r="870" spans="2:2" x14ac:dyDescent="0.2">
      <c r="B870" s="9"/>
    </row>
    <row r="871" spans="2:2" x14ac:dyDescent="0.2">
      <c r="B871" s="9"/>
    </row>
    <row r="872" spans="2:2" x14ac:dyDescent="0.2">
      <c r="B872" s="9"/>
    </row>
    <row r="873" spans="2:2" x14ac:dyDescent="0.2">
      <c r="B873" s="9"/>
    </row>
    <row r="874" spans="2:2" x14ac:dyDescent="0.2">
      <c r="B874" s="9"/>
    </row>
    <row r="875" spans="2:2" x14ac:dyDescent="0.2">
      <c r="B875" s="9"/>
    </row>
    <row r="876" spans="2:2" x14ac:dyDescent="0.2">
      <c r="B876" s="9"/>
    </row>
    <row r="877" spans="2:2" x14ac:dyDescent="0.2">
      <c r="B877" s="9"/>
    </row>
    <row r="878" spans="2:2" x14ac:dyDescent="0.2">
      <c r="B878" s="9"/>
    </row>
    <row r="879" spans="2:2" x14ac:dyDescent="0.2">
      <c r="B879" s="9"/>
    </row>
    <row r="880" spans="2:2" x14ac:dyDescent="0.2">
      <c r="B880" s="9"/>
    </row>
    <row r="881" spans="2:2" x14ac:dyDescent="0.2">
      <c r="B881" s="9"/>
    </row>
    <row r="882" spans="2:2" x14ac:dyDescent="0.2">
      <c r="B882" s="9"/>
    </row>
    <row r="883" spans="2:2" x14ac:dyDescent="0.2">
      <c r="B883" s="9"/>
    </row>
    <row r="884" spans="2:2" x14ac:dyDescent="0.2">
      <c r="B884" s="9"/>
    </row>
    <row r="885" spans="2:2" x14ac:dyDescent="0.2">
      <c r="B885" s="9"/>
    </row>
    <row r="886" spans="2:2" x14ac:dyDescent="0.2">
      <c r="B886" s="9"/>
    </row>
    <row r="887" spans="2:2" x14ac:dyDescent="0.2">
      <c r="B887" s="9"/>
    </row>
    <row r="888" spans="2:2" x14ac:dyDescent="0.2">
      <c r="B888" s="9"/>
    </row>
    <row r="889" spans="2:2" x14ac:dyDescent="0.2">
      <c r="B889" s="9"/>
    </row>
    <row r="890" spans="2:2" x14ac:dyDescent="0.2">
      <c r="B890" s="9"/>
    </row>
    <row r="891" spans="2:2" x14ac:dyDescent="0.2">
      <c r="B891" s="9"/>
    </row>
    <row r="892" spans="2:2" x14ac:dyDescent="0.2">
      <c r="B892" s="9"/>
    </row>
    <row r="893" spans="2:2" x14ac:dyDescent="0.2">
      <c r="B893" s="9"/>
    </row>
    <row r="894" spans="2:2" x14ac:dyDescent="0.2">
      <c r="B894" s="9"/>
    </row>
    <row r="895" spans="2:2" x14ac:dyDescent="0.2">
      <c r="B895" s="9"/>
    </row>
    <row r="896" spans="2:2" x14ac:dyDescent="0.2">
      <c r="B896" s="9"/>
    </row>
    <row r="897" spans="2:2" x14ac:dyDescent="0.2">
      <c r="B897" s="9"/>
    </row>
    <row r="898" spans="2:2" x14ac:dyDescent="0.2">
      <c r="B898" s="9"/>
    </row>
    <row r="899" spans="2:2" x14ac:dyDescent="0.2">
      <c r="B899" s="9"/>
    </row>
    <row r="900" spans="2:2" x14ac:dyDescent="0.2">
      <c r="B900" s="9"/>
    </row>
    <row r="901" spans="2:2" x14ac:dyDescent="0.2">
      <c r="B901" s="9"/>
    </row>
    <row r="902" spans="2:2" x14ac:dyDescent="0.2">
      <c r="B902" s="9"/>
    </row>
    <row r="903" spans="2:2" x14ac:dyDescent="0.2">
      <c r="B903" s="9"/>
    </row>
    <row r="904" spans="2:2" x14ac:dyDescent="0.2">
      <c r="B904" s="9"/>
    </row>
    <row r="905" spans="2:2" x14ac:dyDescent="0.2">
      <c r="B905" s="9"/>
    </row>
    <row r="906" spans="2:2" x14ac:dyDescent="0.2">
      <c r="B906" s="9"/>
    </row>
    <row r="907" spans="2:2" x14ac:dyDescent="0.2">
      <c r="B907" s="9"/>
    </row>
    <row r="908" spans="2:2" x14ac:dyDescent="0.2">
      <c r="B908" s="9"/>
    </row>
    <row r="909" spans="2:2" x14ac:dyDescent="0.2">
      <c r="B909" s="9"/>
    </row>
    <row r="910" spans="2:2" x14ac:dyDescent="0.2">
      <c r="B910" s="9"/>
    </row>
    <row r="911" spans="2:2" x14ac:dyDescent="0.2">
      <c r="B911" s="9"/>
    </row>
    <row r="912" spans="2:2" x14ac:dyDescent="0.2">
      <c r="B912" s="9"/>
    </row>
    <row r="913" spans="2:2" x14ac:dyDescent="0.2">
      <c r="B913" s="9"/>
    </row>
    <row r="914" spans="2:2" x14ac:dyDescent="0.2">
      <c r="B914" s="9"/>
    </row>
    <row r="915" spans="2:2" x14ac:dyDescent="0.2">
      <c r="B915" s="9"/>
    </row>
    <row r="916" spans="2:2" x14ac:dyDescent="0.2">
      <c r="B916" s="9"/>
    </row>
    <row r="917" spans="2:2" x14ac:dyDescent="0.2">
      <c r="B917" s="9"/>
    </row>
    <row r="918" spans="2:2" x14ac:dyDescent="0.2">
      <c r="B918" s="9"/>
    </row>
    <row r="919" spans="2:2" x14ac:dyDescent="0.2">
      <c r="B919" s="9"/>
    </row>
    <row r="920" spans="2:2" x14ac:dyDescent="0.2">
      <c r="B920" s="9"/>
    </row>
    <row r="921" spans="2:2" x14ac:dyDescent="0.2">
      <c r="B921" s="9"/>
    </row>
    <row r="922" spans="2:2" x14ac:dyDescent="0.2">
      <c r="B922" s="9"/>
    </row>
    <row r="923" spans="2:2" x14ac:dyDescent="0.2">
      <c r="B923" s="9"/>
    </row>
    <row r="924" spans="2:2" x14ac:dyDescent="0.2">
      <c r="B924" s="9"/>
    </row>
    <row r="925" spans="2:2" x14ac:dyDescent="0.2">
      <c r="B925" s="9"/>
    </row>
    <row r="926" spans="2:2" x14ac:dyDescent="0.2">
      <c r="B926" s="9"/>
    </row>
    <row r="927" spans="2:2" x14ac:dyDescent="0.2">
      <c r="B927" s="9"/>
    </row>
    <row r="928" spans="2:2" x14ac:dyDescent="0.2">
      <c r="B928" s="9"/>
    </row>
    <row r="929" spans="2:2" x14ac:dyDescent="0.2">
      <c r="B929" s="9"/>
    </row>
    <row r="930" spans="2:2" x14ac:dyDescent="0.2">
      <c r="B930" s="9"/>
    </row>
    <row r="931" spans="2:2" x14ac:dyDescent="0.2">
      <c r="B931" s="9"/>
    </row>
    <row r="932" spans="2:2" x14ac:dyDescent="0.2">
      <c r="B932" s="9"/>
    </row>
    <row r="933" spans="2:2" x14ac:dyDescent="0.2">
      <c r="B933" s="9"/>
    </row>
    <row r="934" spans="2:2" x14ac:dyDescent="0.2">
      <c r="B934" s="9"/>
    </row>
    <row r="935" spans="2:2" x14ac:dyDescent="0.2">
      <c r="B935" s="9"/>
    </row>
    <row r="936" spans="2:2" x14ac:dyDescent="0.2">
      <c r="B936" s="9"/>
    </row>
    <row r="937" spans="2:2" x14ac:dyDescent="0.2">
      <c r="B937" s="9"/>
    </row>
    <row r="938" spans="2:2" x14ac:dyDescent="0.2">
      <c r="B938" s="9"/>
    </row>
    <row r="939" spans="2:2" x14ac:dyDescent="0.2">
      <c r="B939" s="9"/>
    </row>
    <row r="940" spans="2:2" x14ac:dyDescent="0.2">
      <c r="B940" s="9"/>
    </row>
    <row r="941" spans="2:2" x14ac:dyDescent="0.2">
      <c r="B941" s="9"/>
    </row>
    <row r="942" spans="2:2" x14ac:dyDescent="0.2">
      <c r="B942" s="9"/>
    </row>
    <row r="943" spans="2:2" x14ac:dyDescent="0.2">
      <c r="B943" s="9"/>
    </row>
    <row r="944" spans="2:2" x14ac:dyDescent="0.2">
      <c r="B944" s="9"/>
    </row>
    <row r="945" spans="2:2" x14ac:dyDescent="0.2">
      <c r="B945" s="9"/>
    </row>
    <row r="946" spans="2:2" x14ac:dyDescent="0.2">
      <c r="B946" s="9"/>
    </row>
    <row r="947" spans="2:2" x14ac:dyDescent="0.2">
      <c r="B947" s="9"/>
    </row>
    <row r="948" spans="2:2" x14ac:dyDescent="0.2">
      <c r="B948" s="9"/>
    </row>
    <row r="949" spans="2:2" x14ac:dyDescent="0.2">
      <c r="B949" s="9"/>
    </row>
    <row r="950" spans="2:2" x14ac:dyDescent="0.2">
      <c r="B950" s="9"/>
    </row>
    <row r="951" spans="2:2" x14ac:dyDescent="0.2">
      <c r="B951" s="9"/>
    </row>
    <row r="952" spans="2:2" x14ac:dyDescent="0.2">
      <c r="B952" s="9"/>
    </row>
    <row r="953" spans="2:2" x14ac:dyDescent="0.2">
      <c r="B953" s="9"/>
    </row>
    <row r="954" spans="2:2" x14ac:dyDescent="0.2">
      <c r="B954" s="9"/>
    </row>
    <row r="955" spans="2:2" x14ac:dyDescent="0.2">
      <c r="B955" s="9"/>
    </row>
    <row r="956" spans="2:2" x14ac:dyDescent="0.2">
      <c r="B956" s="9"/>
    </row>
    <row r="957" spans="2:2" x14ac:dyDescent="0.2">
      <c r="B957" s="9"/>
    </row>
    <row r="958" spans="2:2" x14ac:dyDescent="0.2">
      <c r="B958" s="9"/>
    </row>
    <row r="959" spans="2:2" x14ac:dyDescent="0.2">
      <c r="B959" s="9"/>
    </row>
    <row r="960" spans="2:2" x14ac:dyDescent="0.2">
      <c r="B960" s="9"/>
    </row>
    <row r="961" spans="2:2" x14ac:dyDescent="0.2">
      <c r="B961" s="9"/>
    </row>
    <row r="962" spans="2:2" x14ac:dyDescent="0.2">
      <c r="B962" s="9"/>
    </row>
    <row r="963" spans="2:2" x14ac:dyDescent="0.2">
      <c r="B963" s="9"/>
    </row>
    <row r="964" spans="2:2" x14ac:dyDescent="0.2">
      <c r="B964" s="9"/>
    </row>
    <row r="965" spans="2:2" x14ac:dyDescent="0.2">
      <c r="B965" s="9"/>
    </row>
    <row r="966" spans="2:2" x14ac:dyDescent="0.2">
      <c r="B966" s="9"/>
    </row>
    <row r="967" spans="2:2" x14ac:dyDescent="0.2">
      <c r="B967" s="9"/>
    </row>
    <row r="968" spans="2:2" x14ac:dyDescent="0.2">
      <c r="B968" s="9"/>
    </row>
    <row r="969" spans="2:2" x14ac:dyDescent="0.2">
      <c r="B969" s="9"/>
    </row>
    <row r="970" spans="2:2" x14ac:dyDescent="0.2">
      <c r="B970" s="9"/>
    </row>
    <row r="971" spans="2:2" x14ac:dyDescent="0.2">
      <c r="B971" s="9"/>
    </row>
    <row r="972" spans="2:2" x14ac:dyDescent="0.2">
      <c r="B972" s="9"/>
    </row>
    <row r="973" spans="2:2" x14ac:dyDescent="0.2">
      <c r="B973" s="9"/>
    </row>
    <row r="974" spans="2:2" x14ac:dyDescent="0.2">
      <c r="B974" s="9"/>
    </row>
    <row r="975" spans="2:2" x14ac:dyDescent="0.2">
      <c r="B975" s="9"/>
    </row>
    <row r="976" spans="2:2" x14ac:dyDescent="0.2">
      <c r="B976" s="9"/>
    </row>
    <row r="977" spans="2:2" x14ac:dyDescent="0.2">
      <c r="B977" s="9"/>
    </row>
    <row r="978" spans="2:2" x14ac:dyDescent="0.2">
      <c r="B978" s="9"/>
    </row>
    <row r="979" spans="2:2" x14ac:dyDescent="0.2">
      <c r="B979" s="9"/>
    </row>
    <row r="980" spans="2:2" x14ac:dyDescent="0.2">
      <c r="B980" s="9"/>
    </row>
    <row r="981" spans="2:2" x14ac:dyDescent="0.2">
      <c r="B981" s="9"/>
    </row>
    <row r="982" spans="2:2" x14ac:dyDescent="0.2">
      <c r="B982" s="9"/>
    </row>
    <row r="983" spans="2:2" x14ac:dyDescent="0.2">
      <c r="B983" s="9"/>
    </row>
    <row r="984" spans="2:2" x14ac:dyDescent="0.2">
      <c r="B984" s="9"/>
    </row>
    <row r="985" spans="2:2" x14ac:dyDescent="0.2">
      <c r="B985" s="9"/>
    </row>
    <row r="986" spans="2:2" x14ac:dyDescent="0.2">
      <c r="B986" s="9"/>
    </row>
    <row r="987" spans="2:2" x14ac:dyDescent="0.2">
      <c r="B987" s="9"/>
    </row>
    <row r="988" spans="2:2" x14ac:dyDescent="0.2">
      <c r="B988" s="9"/>
    </row>
    <row r="989" spans="2:2" x14ac:dyDescent="0.2">
      <c r="B989" s="9"/>
    </row>
    <row r="990" spans="2:2" x14ac:dyDescent="0.2">
      <c r="B990" s="9"/>
    </row>
    <row r="991" spans="2:2" x14ac:dyDescent="0.2">
      <c r="B991" s="9"/>
    </row>
    <row r="992" spans="2:2" x14ac:dyDescent="0.2">
      <c r="B992" s="9"/>
    </row>
    <row r="993" spans="2:2" x14ac:dyDescent="0.2">
      <c r="B993" s="9"/>
    </row>
    <row r="994" spans="2:2" x14ac:dyDescent="0.2">
      <c r="B994" s="9"/>
    </row>
    <row r="995" spans="2:2" x14ac:dyDescent="0.2">
      <c r="B995" s="9"/>
    </row>
    <row r="996" spans="2:2" x14ac:dyDescent="0.2">
      <c r="B996" s="9"/>
    </row>
    <row r="997" spans="2:2" x14ac:dyDescent="0.2">
      <c r="B997" s="9"/>
    </row>
    <row r="998" spans="2:2" x14ac:dyDescent="0.2">
      <c r="B998" s="9"/>
    </row>
    <row r="999" spans="2:2" x14ac:dyDescent="0.2">
      <c r="B999" s="9"/>
    </row>
    <row r="1000" spans="2:2" x14ac:dyDescent="0.2">
      <c r="B1000" s="9"/>
    </row>
    <row r="1001" spans="2:2" x14ac:dyDescent="0.2">
      <c r="B1001" s="9"/>
    </row>
    <row r="1002" spans="2:2" x14ac:dyDescent="0.2">
      <c r="B1002" s="9"/>
    </row>
    <row r="1003" spans="2:2" x14ac:dyDescent="0.2">
      <c r="B1003" s="9"/>
    </row>
    <row r="1004" spans="2:2" x14ac:dyDescent="0.2">
      <c r="B1004" s="9"/>
    </row>
    <row r="1005" spans="2:2" x14ac:dyDescent="0.2">
      <c r="B1005" s="9"/>
    </row>
    <row r="1006" spans="2:2" x14ac:dyDescent="0.2">
      <c r="B1006" s="9"/>
    </row>
    <row r="1007" spans="2:2" x14ac:dyDescent="0.2">
      <c r="B1007" s="9"/>
    </row>
    <row r="1008" spans="2:2" x14ac:dyDescent="0.2">
      <c r="B1008" s="9"/>
    </row>
    <row r="1009" spans="2:2" x14ac:dyDescent="0.2">
      <c r="B1009" s="9"/>
    </row>
    <row r="1010" spans="2:2" x14ac:dyDescent="0.2">
      <c r="B1010" s="9"/>
    </row>
    <row r="1011" spans="2:2" x14ac:dyDescent="0.2">
      <c r="B1011" s="9"/>
    </row>
    <row r="1012" spans="2:2" x14ac:dyDescent="0.2">
      <c r="B1012" s="9"/>
    </row>
    <row r="1013" spans="2:2" x14ac:dyDescent="0.2">
      <c r="B1013" s="9"/>
    </row>
    <row r="1014" spans="2:2" x14ac:dyDescent="0.2">
      <c r="B1014" s="9"/>
    </row>
    <row r="1015" spans="2:2" x14ac:dyDescent="0.2">
      <c r="B1015" s="9"/>
    </row>
    <row r="1016" spans="2:2" x14ac:dyDescent="0.2">
      <c r="B1016" s="9"/>
    </row>
    <row r="1017" spans="2:2" x14ac:dyDescent="0.2">
      <c r="B1017" s="9"/>
    </row>
    <row r="1018" spans="2:2" x14ac:dyDescent="0.2">
      <c r="B1018" s="9"/>
    </row>
    <row r="1019" spans="2:2" x14ac:dyDescent="0.2">
      <c r="B1019" s="9"/>
    </row>
    <row r="1020" spans="2:2" x14ac:dyDescent="0.2">
      <c r="B1020" s="9"/>
    </row>
    <row r="1021" spans="2:2" x14ac:dyDescent="0.2">
      <c r="B1021" s="9"/>
    </row>
    <row r="1022" spans="2:2" x14ac:dyDescent="0.2">
      <c r="B1022" s="9"/>
    </row>
    <row r="1023" spans="2:2" x14ac:dyDescent="0.2">
      <c r="B1023" s="9"/>
    </row>
    <row r="1024" spans="2:2" x14ac:dyDescent="0.2">
      <c r="B1024" s="9"/>
    </row>
    <row r="1025" spans="2:2" x14ac:dyDescent="0.2">
      <c r="B1025" s="9"/>
    </row>
    <row r="1026" spans="2:2" x14ac:dyDescent="0.2">
      <c r="B1026" s="9"/>
    </row>
    <row r="1027" spans="2:2" x14ac:dyDescent="0.2">
      <c r="B1027" s="9"/>
    </row>
    <row r="1028" spans="2:2" x14ac:dyDescent="0.2">
      <c r="B1028" s="9"/>
    </row>
    <row r="1029" spans="2:2" x14ac:dyDescent="0.2">
      <c r="B1029" s="9"/>
    </row>
    <row r="1030" spans="2:2" x14ac:dyDescent="0.2">
      <c r="B1030" s="9"/>
    </row>
    <row r="1031" spans="2:2" x14ac:dyDescent="0.2">
      <c r="B1031" s="9"/>
    </row>
    <row r="1032" spans="2:2" x14ac:dyDescent="0.2">
      <c r="B1032" s="9"/>
    </row>
    <row r="1033" spans="2:2" x14ac:dyDescent="0.2">
      <c r="B1033" s="9"/>
    </row>
    <row r="1034" spans="2:2" x14ac:dyDescent="0.2">
      <c r="B1034" s="9"/>
    </row>
    <row r="1035" spans="2:2" x14ac:dyDescent="0.2">
      <c r="B1035" s="9"/>
    </row>
    <row r="1036" spans="2:2" x14ac:dyDescent="0.2">
      <c r="B1036" s="9"/>
    </row>
    <row r="1037" spans="2:2" x14ac:dyDescent="0.2">
      <c r="B1037" s="9"/>
    </row>
    <row r="1038" spans="2:2" x14ac:dyDescent="0.2">
      <c r="B1038" s="9"/>
    </row>
    <row r="1039" spans="2:2" x14ac:dyDescent="0.2">
      <c r="B1039" s="9"/>
    </row>
    <row r="1040" spans="2:2" x14ac:dyDescent="0.2">
      <c r="B1040" s="9"/>
    </row>
    <row r="1041" spans="2:2" x14ac:dyDescent="0.2">
      <c r="B1041" s="9"/>
    </row>
    <row r="1042" spans="2:2" x14ac:dyDescent="0.2">
      <c r="B1042" s="9"/>
    </row>
    <row r="1043" spans="2:2" x14ac:dyDescent="0.2">
      <c r="B1043" s="9"/>
    </row>
    <row r="1044" spans="2:2" x14ac:dyDescent="0.2">
      <c r="B1044" s="9"/>
    </row>
    <row r="1045" spans="2:2" x14ac:dyDescent="0.2">
      <c r="B1045" s="9"/>
    </row>
    <row r="1046" spans="2:2" x14ac:dyDescent="0.2">
      <c r="B1046" s="9"/>
    </row>
    <row r="1047" spans="2:2" x14ac:dyDescent="0.2">
      <c r="B1047" s="9"/>
    </row>
    <row r="1048" spans="2:2" x14ac:dyDescent="0.2">
      <c r="B1048" s="9"/>
    </row>
    <row r="1049" spans="2:2" x14ac:dyDescent="0.2">
      <c r="B1049" s="9"/>
    </row>
    <row r="1050" spans="2:2" x14ac:dyDescent="0.2">
      <c r="B1050" s="9"/>
    </row>
    <row r="1051" spans="2:2" x14ac:dyDescent="0.2">
      <c r="B1051" s="9"/>
    </row>
    <row r="1052" spans="2:2" x14ac:dyDescent="0.2">
      <c r="B1052" s="9"/>
    </row>
    <row r="1053" spans="2:2" x14ac:dyDescent="0.2">
      <c r="B1053" s="9"/>
    </row>
    <row r="1054" spans="2:2" x14ac:dyDescent="0.2">
      <c r="B1054" s="9"/>
    </row>
    <row r="1055" spans="2:2" x14ac:dyDescent="0.2">
      <c r="B1055" s="9"/>
    </row>
    <row r="1056" spans="2:2" x14ac:dyDescent="0.2">
      <c r="B1056" s="9"/>
    </row>
    <row r="1057" spans="2:2" x14ac:dyDescent="0.2">
      <c r="B1057" s="9"/>
    </row>
    <row r="1058" spans="2:2" x14ac:dyDescent="0.2">
      <c r="B1058" s="9"/>
    </row>
    <row r="1059" spans="2:2" x14ac:dyDescent="0.2">
      <c r="B1059" s="9"/>
    </row>
    <row r="1060" spans="2:2" x14ac:dyDescent="0.2">
      <c r="B1060" s="9"/>
    </row>
    <row r="1061" spans="2:2" x14ac:dyDescent="0.2">
      <c r="B1061" s="9"/>
    </row>
    <row r="1062" spans="2:2" x14ac:dyDescent="0.2">
      <c r="B1062" s="9"/>
    </row>
    <row r="1063" spans="2:2" x14ac:dyDescent="0.2">
      <c r="B1063" s="9"/>
    </row>
    <row r="1064" spans="2:2" x14ac:dyDescent="0.2">
      <c r="B1064" s="9"/>
    </row>
    <row r="1065" spans="2:2" x14ac:dyDescent="0.2">
      <c r="B1065" s="9"/>
    </row>
    <row r="1066" spans="2:2" x14ac:dyDescent="0.2">
      <c r="B1066" s="9"/>
    </row>
    <row r="1067" spans="2:2" x14ac:dyDescent="0.2">
      <c r="B1067" s="9"/>
    </row>
    <row r="1068" spans="2:2" x14ac:dyDescent="0.2">
      <c r="B1068" s="9"/>
    </row>
    <row r="1069" spans="2:2" x14ac:dyDescent="0.2">
      <c r="B1069" s="9"/>
    </row>
    <row r="1070" spans="2:2" x14ac:dyDescent="0.2">
      <c r="B1070" s="9"/>
    </row>
    <row r="1071" spans="2:2" x14ac:dyDescent="0.2">
      <c r="B1071" s="9"/>
    </row>
    <row r="1072" spans="2:2" x14ac:dyDescent="0.2">
      <c r="B1072" s="9"/>
    </row>
    <row r="1073" spans="2:2" x14ac:dyDescent="0.2">
      <c r="B1073" s="9"/>
    </row>
    <row r="1074" spans="2:2" x14ac:dyDescent="0.2">
      <c r="B1074" s="9"/>
    </row>
    <row r="1075" spans="2:2" x14ac:dyDescent="0.2">
      <c r="B1075" s="9"/>
    </row>
    <row r="1076" spans="2:2" x14ac:dyDescent="0.2">
      <c r="B1076" s="9"/>
    </row>
    <row r="1077" spans="2:2" x14ac:dyDescent="0.2">
      <c r="B1077" s="9"/>
    </row>
    <row r="1078" spans="2:2" x14ac:dyDescent="0.2">
      <c r="B1078" s="9"/>
    </row>
    <row r="1079" spans="2:2" x14ac:dyDescent="0.2">
      <c r="B1079" s="9"/>
    </row>
    <row r="1080" spans="2:2" x14ac:dyDescent="0.2">
      <c r="B1080" s="9"/>
    </row>
    <row r="1081" spans="2:2" x14ac:dyDescent="0.2">
      <c r="B1081" s="9"/>
    </row>
    <row r="1082" spans="2:2" x14ac:dyDescent="0.2">
      <c r="B1082" s="9"/>
    </row>
    <row r="1083" spans="2:2" x14ac:dyDescent="0.2">
      <c r="B1083" s="9"/>
    </row>
    <row r="1084" spans="2:2" x14ac:dyDescent="0.2">
      <c r="B1084" s="9"/>
    </row>
    <row r="1085" spans="2:2" x14ac:dyDescent="0.2">
      <c r="B1085" s="9"/>
    </row>
    <row r="1086" spans="2:2" x14ac:dyDescent="0.2">
      <c r="B1086" s="9"/>
    </row>
    <row r="1087" spans="2:2" x14ac:dyDescent="0.2">
      <c r="B1087" s="9"/>
    </row>
    <row r="1088" spans="2:2" x14ac:dyDescent="0.2">
      <c r="B1088" s="9"/>
    </row>
    <row r="1089" spans="2:2" x14ac:dyDescent="0.2">
      <c r="B1089" s="9"/>
    </row>
    <row r="1090" spans="2:2" x14ac:dyDescent="0.2">
      <c r="B1090" s="9"/>
    </row>
    <row r="1091" spans="2:2" x14ac:dyDescent="0.2">
      <c r="B1091" s="9"/>
    </row>
    <row r="1092" spans="2:2" x14ac:dyDescent="0.2">
      <c r="B1092" s="9"/>
    </row>
    <row r="1093" spans="2:2" x14ac:dyDescent="0.2">
      <c r="B1093" s="9"/>
    </row>
    <row r="1094" spans="2:2" x14ac:dyDescent="0.2">
      <c r="B1094" s="9"/>
    </row>
    <row r="1095" spans="2:2" x14ac:dyDescent="0.2">
      <c r="B1095" s="9"/>
    </row>
    <row r="1096" spans="2:2" x14ac:dyDescent="0.2">
      <c r="B1096" s="9"/>
    </row>
    <row r="1097" spans="2:2" x14ac:dyDescent="0.2">
      <c r="B1097" s="9"/>
    </row>
    <row r="1098" spans="2:2" x14ac:dyDescent="0.2">
      <c r="B1098" s="9"/>
    </row>
    <row r="1099" spans="2:2" x14ac:dyDescent="0.2">
      <c r="B1099" s="9"/>
    </row>
    <row r="1100" spans="2:2" x14ac:dyDescent="0.2">
      <c r="B1100" s="9"/>
    </row>
    <row r="1101" spans="2:2" x14ac:dyDescent="0.2">
      <c r="B1101" s="9"/>
    </row>
    <row r="1102" spans="2:2" x14ac:dyDescent="0.2">
      <c r="B1102" s="9"/>
    </row>
    <row r="1103" spans="2:2" x14ac:dyDescent="0.2">
      <c r="B1103" s="9"/>
    </row>
    <row r="1104" spans="2:2" x14ac:dyDescent="0.2">
      <c r="B1104" s="9"/>
    </row>
    <row r="1105" spans="2:2" x14ac:dyDescent="0.2">
      <c r="B1105" s="9"/>
    </row>
    <row r="1106" spans="2:2" x14ac:dyDescent="0.2">
      <c r="B1106" s="9"/>
    </row>
    <row r="1107" spans="2:2" x14ac:dyDescent="0.2">
      <c r="B1107" s="9"/>
    </row>
    <row r="1108" spans="2:2" x14ac:dyDescent="0.2">
      <c r="B1108" s="9"/>
    </row>
    <row r="1109" spans="2:2" x14ac:dyDescent="0.2">
      <c r="B1109" s="9"/>
    </row>
    <row r="1110" spans="2:2" x14ac:dyDescent="0.2">
      <c r="B1110" s="9"/>
    </row>
    <row r="1111" spans="2:2" x14ac:dyDescent="0.2">
      <c r="B1111" s="9"/>
    </row>
    <row r="1112" spans="2:2" x14ac:dyDescent="0.2">
      <c r="B1112" s="9"/>
    </row>
    <row r="1113" spans="2:2" x14ac:dyDescent="0.2">
      <c r="B1113" s="9"/>
    </row>
    <row r="1114" spans="2:2" x14ac:dyDescent="0.2">
      <c r="B1114" s="9"/>
    </row>
    <row r="1115" spans="2:2" x14ac:dyDescent="0.2">
      <c r="B1115" s="9"/>
    </row>
    <row r="1116" spans="2:2" x14ac:dyDescent="0.2">
      <c r="B1116" s="9"/>
    </row>
    <row r="1117" spans="2:2" x14ac:dyDescent="0.2">
      <c r="B1117" s="9"/>
    </row>
    <row r="1118" spans="2:2" x14ac:dyDescent="0.2">
      <c r="B1118" s="9"/>
    </row>
    <row r="1119" spans="2:2" x14ac:dyDescent="0.2">
      <c r="B1119" s="9"/>
    </row>
    <row r="1120" spans="2:2" x14ac:dyDescent="0.2">
      <c r="B1120" s="9"/>
    </row>
    <row r="1121" spans="2:2" x14ac:dyDescent="0.2">
      <c r="B1121" s="9"/>
    </row>
    <row r="1122" spans="2:2" x14ac:dyDescent="0.2">
      <c r="B1122" s="9"/>
    </row>
    <row r="1123" spans="2:2" x14ac:dyDescent="0.2">
      <c r="B1123" s="9"/>
    </row>
    <row r="1124" spans="2:2" x14ac:dyDescent="0.2">
      <c r="B1124" s="9"/>
    </row>
    <row r="1125" spans="2:2" x14ac:dyDescent="0.2">
      <c r="B1125" s="9"/>
    </row>
    <row r="1126" spans="2:2" x14ac:dyDescent="0.2">
      <c r="B1126" s="9"/>
    </row>
    <row r="1127" spans="2:2" x14ac:dyDescent="0.2">
      <c r="B1127" s="9"/>
    </row>
    <row r="1128" spans="2:2" x14ac:dyDescent="0.2">
      <c r="B1128" s="9"/>
    </row>
    <row r="1129" spans="2:2" x14ac:dyDescent="0.2">
      <c r="B1129" s="9"/>
    </row>
    <row r="1130" spans="2:2" x14ac:dyDescent="0.2">
      <c r="B1130" s="9"/>
    </row>
    <row r="1131" spans="2:2" x14ac:dyDescent="0.2">
      <c r="B1131" s="9"/>
    </row>
    <row r="1132" spans="2:2" x14ac:dyDescent="0.2">
      <c r="B1132" s="9"/>
    </row>
    <row r="1133" spans="2:2" x14ac:dyDescent="0.2">
      <c r="B1133" s="9"/>
    </row>
    <row r="1134" spans="2:2" x14ac:dyDescent="0.2">
      <c r="B1134" s="9"/>
    </row>
    <row r="1135" spans="2:2" x14ac:dyDescent="0.2">
      <c r="B1135" s="9"/>
    </row>
    <row r="1136" spans="2:2" x14ac:dyDescent="0.2">
      <c r="B1136" s="9"/>
    </row>
    <row r="1137" spans="2:2" x14ac:dyDescent="0.2">
      <c r="B1137" s="9"/>
    </row>
    <row r="1138" spans="2:2" x14ac:dyDescent="0.2">
      <c r="B1138" s="9"/>
    </row>
    <row r="1139" spans="2:2" x14ac:dyDescent="0.2">
      <c r="B1139" s="9"/>
    </row>
    <row r="1140" spans="2:2" x14ac:dyDescent="0.2">
      <c r="B1140" s="9"/>
    </row>
    <row r="1141" spans="2:2" x14ac:dyDescent="0.2">
      <c r="B1141" s="9"/>
    </row>
    <row r="1142" spans="2:2" x14ac:dyDescent="0.2">
      <c r="B1142" s="9"/>
    </row>
    <row r="1143" spans="2:2" x14ac:dyDescent="0.2">
      <c r="B1143" s="9"/>
    </row>
    <row r="1144" spans="2:2" x14ac:dyDescent="0.2">
      <c r="B1144" s="9"/>
    </row>
    <row r="1145" spans="2:2" x14ac:dyDescent="0.2">
      <c r="B1145" s="9"/>
    </row>
    <row r="1146" spans="2:2" x14ac:dyDescent="0.2">
      <c r="B1146" s="9"/>
    </row>
    <row r="1147" spans="2:2" x14ac:dyDescent="0.2">
      <c r="B1147" s="9"/>
    </row>
    <row r="1148" spans="2:2" x14ac:dyDescent="0.2">
      <c r="B1148" s="9"/>
    </row>
    <row r="1149" spans="2:2" x14ac:dyDescent="0.2">
      <c r="B1149" s="9"/>
    </row>
    <row r="1150" spans="2:2" x14ac:dyDescent="0.2">
      <c r="B1150" s="9"/>
    </row>
    <row r="1151" spans="2:2" x14ac:dyDescent="0.2">
      <c r="B1151" s="9"/>
    </row>
    <row r="1152" spans="2:2" x14ac:dyDescent="0.2">
      <c r="B1152" s="9"/>
    </row>
    <row r="1153" spans="2:2" x14ac:dyDescent="0.2">
      <c r="B1153" s="9"/>
    </row>
    <row r="1154" spans="2:2" x14ac:dyDescent="0.2">
      <c r="B1154" s="9"/>
    </row>
    <row r="1155" spans="2:2" x14ac:dyDescent="0.2">
      <c r="B1155" s="9"/>
    </row>
    <row r="1156" spans="2:2" x14ac:dyDescent="0.2">
      <c r="B1156" s="9"/>
    </row>
    <row r="1157" spans="2:2" x14ac:dyDescent="0.2">
      <c r="B1157" s="9"/>
    </row>
    <row r="1158" spans="2:2" x14ac:dyDescent="0.2">
      <c r="B1158" s="9"/>
    </row>
    <row r="1159" spans="2:2" x14ac:dyDescent="0.2">
      <c r="B1159" s="9"/>
    </row>
    <row r="1160" spans="2:2" x14ac:dyDescent="0.2">
      <c r="B1160" s="9"/>
    </row>
    <row r="1161" spans="2:2" x14ac:dyDescent="0.2">
      <c r="B1161" s="9"/>
    </row>
    <row r="1162" spans="2:2" x14ac:dyDescent="0.2">
      <c r="B1162" s="9"/>
    </row>
    <row r="1163" spans="2:2" x14ac:dyDescent="0.2">
      <c r="B1163" s="9"/>
    </row>
    <row r="1164" spans="2:2" x14ac:dyDescent="0.2">
      <c r="B1164" s="9"/>
    </row>
    <row r="1165" spans="2:2" x14ac:dyDescent="0.2">
      <c r="B1165" s="9"/>
    </row>
    <row r="1166" spans="2:2" x14ac:dyDescent="0.2">
      <c r="B1166" s="9"/>
    </row>
    <row r="1167" spans="2:2" x14ac:dyDescent="0.2">
      <c r="B1167" s="9"/>
    </row>
    <row r="1168" spans="2:2" x14ac:dyDescent="0.2">
      <c r="B1168" s="9"/>
    </row>
    <row r="1169" spans="2:2" x14ac:dyDescent="0.2">
      <c r="B1169" s="9"/>
    </row>
    <row r="1170" spans="2:2" x14ac:dyDescent="0.2">
      <c r="B1170" s="9"/>
    </row>
    <row r="1171" spans="2:2" x14ac:dyDescent="0.2">
      <c r="B1171" s="9"/>
    </row>
    <row r="1172" spans="2:2" x14ac:dyDescent="0.2">
      <c r="B1172" s="9"/>
    </row>
    <row r="1173" spans="2:2" x14ac:dyDescent="0.2">
      <c r="B1173" s="9"/>
    </row>
    <row r="1174" spans="2:2" x14ac:dyDescent="0.2">
      <c r="B1174" s="9"/>
    </row>
    <row r="1175" spans="2:2" x14ac:dyDescent="0.2">
      <c r="B1175" s="9"/>
    </row>
    <row r="1176" spans="2:2" x14ac:dyDescent="0.2">
      <c r="B1176" s="9"/>
    </row>
    <row r="1177" spans="2:2" x14ac:dyDescent="0.2">
      <c r="B1177" s="9"/>
    </row>
    <row r="1178" spans="2:2" x14ac:dyDescent="0.2">
      <c r="B1178" s="9"/>
    </row>
    <row r="1179" spans="2:2" x14ac:dyDescent="0.2">
      <c r="B1179" s="9"/>
    </row>
    <row r="1180" spans="2:2" x14ac:dyDescent="0.2">
      <c r="B1180" s="9"/>
    </row>
    <row r="1181" spans="2:2" x14ac:dyDescent="0.2">
      <c r="B1181" s="9"/>
    </row>
    <row r="1182" spans="2:2" x14ac:dyDescent="0.2">
      <c r="B1182" s="9"/>
    </row>
    <row r="1183" spans="2:2" x14ac:dyDescent="0.2">
      <c r="B1183" s="9"/>
    </row>
    <row r="1184" spans="2:2" x14ac:dyDescent="0.2">
      <c r="B1184" s="9"/>
    </row>
    <row r="1185" spans="2:2" x14ac:dyDescent="0.2">
      <c r="B1185" s="9"/>
    </row>
    <row r="1186" spans="2:2" x14ac:dyDescent="0.2">
      <c r="B1186" s="9"/>
    </row>
    <row r="1187" spans="2:2" x14ac:dyDescent="0.2">
      <c r="B1187" s="9"/>
    </row>
    <row r="1188" spans="2:2" x14ac:dyDescent="0.2">
      <c r="B1188" s="9"/>
    </row>
    <row r="1189" spans="2:2" x14ac:dyDescent="0.2">
      <c r="B1189" s="9"/>
    </row>
    <row r="1190" spans="2:2" x14ac:dyDescent="0.2">
      <c r="B1190" s="9"/>
    </row>
    <row r="1191" spans="2:2" x14ac:dyDescent="0.2">
      <c r="B1191" s="9"/>
    </row>
    <row r="1192" spans="2:2" x14ac:dyDescent="0.2">
      <c r="B1192" s="9"/>
    </row>
    <row r="1193" spans="2:2" x14ac:dyDescent="0.2">
      <c r="B1193" s="9"/>
    </row>
    <row r="1194" spans="2:2" x14ac:dyDescent="0.2">
      <c r="B1194" s="9"/>
    </row>
    <row r="1195" spans="2:2" x14ac:dyDescent="0.2">
      <c r="B1195" s="9"/>
    </row>
    <row r="1196" spans="2:2" x14ac:dyDescent="0.2">
      <c r="B1196" s="9"/>
    </row>
    <row r="1197" spans="2:2" x14ac:dyDescent="0.2">
      <c r="B1197" s="9"/>
    </row>
    <row r="1198" spans="2:2" x14ac:dyDescent="0.2">
      <c r="B1198" s="9"/>
    </row>
    <row r="1199" spans="2:2" x14ac:dyDescent="0.2">
      <c r="B1199" s="9"/>
    </row>
    <row r="1200" spans="2:2" x14ac:dyDescent="0.2">
      <c r="B1200" s="9"/>
    </row>
    <row r="1201" spans="2:2" x14ac:dyDescent="0.2">
      <c r="B1201" s="9"/>
    </row>
    <row r="1202" spans="2:2" x14ac:dyDescent="0.2">
      <c r="B1202" s="9"/>
    </row>
    <row r="1203" spans="2:2" x14ac:dyDescent="0.2">
      <c r="B1203" s="9"/>
    </row>
    <row r="1204" spans="2:2" x14ac:dyDescent="0.2">
      <c r="B1204" s="9"/>
    </row>
    <row r="1205" spans="2:2" x14ac:dyDescent="0.2">
      <c r="B1205" s="9"/>
    </row>
    <row r="1206" spans="2:2" x14ac:dyDescent="0.2">
      <c r="B1206" s="9"/>
    </row>
    <row r="1207" spans="2:2" x14ac:dyDescent="0.2">
      <c r="B1207" s="9"/>
    </row>
    <row r="1208" spans="2:2" x14ac:dyDescent="0.2">
      <c r="B1208" s="9"/>
    </row>
    <row r="1209" spans="2:2" x14ac:dyDescent="0.2">
      <c r="B1209" s="9"/>
    </row>
    <row r="1210" spans="2:2" x14ac:dyDescent="0.2">
      <c r="B1210" s="9"/>
    </row>
    <row r="1211" spans="2:2" x14ac:dyDescent="0.2">
      <c r="B1211" s="9"/>
    </row>
    <row r="1212" spans="2:2" x14ac:dyDescent="0.2">
      <c r="B1212" s="9"/>
    </row>
    <row r="1213" spans="2:2" x14ac:dyDescent="0.2">
      <c r="B1213" s="9"/>
    </row>
    <row r="1214" spans="2:2" x14ac:dyDescent="0.2">
      <c r="B1214" s="9"/>
    </row>
    <row r="1215" spans="2:2" x14ac:dyDescent="0.2">
      <c r="B1215" s="9"/>
    </row>
    <row r="1216" spans="2:2" x14ac:dyDescent="0.2">
      <c r="B1216" s="9"/>
    </row>
    <row r="1217" spans="2:2" x14ac:dyDescent="0.2">
      <c r="B1217" s="9"/>
    </row>
    <row r="1218" spans="2:2" x14ac:dyDescent="0.2">
      <c r="B1218" s="9"/>
    </row>
    <row r="1219" spans="2:2" x14ac:dyDescent="0.2">
      <c r="B1219" s="9"/>
    </row>
    <row r="1220" spans="2:2" x14ac:dyDescent="0.2">
      <c r="B1220" s="9"/>
    </row>
    <row r="1221" spans="2:2" x14ac:dyDescent="0.2">
      <c r="B1221" s="9"/>
    </row>
    <row r="1222" spans="2:2" x14ac:dyDescent="0.2">
      <c r="B1222" s="9"/>
    </row>
    <row r="1223" spans="2:2" x14ac:dyDescent="0.2">
      <c r="B1223" s="9"/>
    </row>
    <row r="1224" spans="2:2" x14ac:dyDescent="0.2">
      <c r="B1224" s="9"/>
    </row>
    <row r="1225" spans="2:2" x14ac:dyDescent="0.2">
      <c r="B1225" s="9"/>
    </row>
    <row r="1226" spans="2:2" x14ac:dyDescent="0.2">
      <c r="B1226" s="9"/>
    </row>
    <row r="1227" spans="2:2" x14ac:dyDescent="0.2">
      <c r="B1227" s="9"/>
    </row>
    <row r="1228" spans="2:2" x14ac:dyDescent="0.2">
      <c r="B1228" s="9"/>
    </row>
    <row r="1229" spans="2:2" x14ac:dyDescent="0.2">
      <c r="B1229" s="9"/>
    </row>
    <row r="1230" spans="2:2" x14ac:dyDescent="0.2">
      <c r="B1230" s="9"/>
    </row>
    <row r="1231" spans="2:2" x14ac:dyDescent="0.2">
      <c r="B1231" s="9"/>
    </row>
    <row r="1232" spans="2:2" x14ac:dyDescent="0.2">
      <c r="B1232" s="9"/>
    </row>
    <row r="1233" spans="2:2" x14ac:dyDescent="0.2">
      <c r="B1233" s="9"/>
    </row>
    <row r="1234" spans="2:2" x14ac:dyDescent="0.2">
      <c r="B1234" s="9"/>
    </row>
    <row r="1235" spans="2:2" x14ac:dyDescent="0.2">
      <c r="B1235" s="9"/>
    </row>
    <row r="1236" spans="2:2" x14ac:dyDescent="0.2">
      <c r="B1236" s="9"/>
    </row>
    <row r="1237" spans="2:2" x14ac:dyDescent="0.2">
      <c r="B1237" s="9"/>
    </row>
    <row r="1238" spans="2:2" x14ac:dyDescent="0.2">
      <c r="B1238" s="9"/>
    </row>
    <row r="1239" spans="2:2" x14ac:dyDescent="0.2">
      <c r="B1239" s="9"/>
    </row>
    <row r="1240" spans="2:2" x14ac:dyDescent="0.2">
      <c r="B1240" s="9"/>
    </row>
    <row r="1241" spans="2:2" x14ac:dyDescent="0.2">
      <c r="B1241" s="9"/>
    </row>
    <row r="1242" spans="2:2" x14ac:dyDescent="0.2">
      <c r="B1242" s="9"/>
    </row>
    <row r="1243" spans="2:2" x14ac:dyDescent="0.2">
      <c r="B1243" s="9"/>
    </row>
    <row r="1244" spans="2:2" x14ac:dyDescent="0.2">
      <c r="B1244" s="9"/>
    </row>
    <row r="1245" spans="2:2" x14ac:dyDescent="0.2">
      <c r="B1245" s="9"/>
    </row>
    <row r="1246" spans="2:2" x14ac:dyDescent="0.2">
      <c r="B1246" s="9"/>
    </row>
    <row r="1247" spans="2:2" x14ac:dyDescent="0.2">
      <c r="B1247" s="9"/>
    </row>
    <row r="1248" spans="2:2" x14ac:dyDescent="0.2">
      <c r="B1248" s="9"/>
    </row>
    <row r="1249" spans="2:2" x14ac:dyDescent="0.2">
      <c r="B1249" s="9"/>
    </row>
    <row r="1250" spans="2:2" x14ac:dyDescent="0.2">
      <c r="B1250" s="9"/>
    </row>
    <row r="1251" spans="2:2" x14ac:dyDescent="0.2">
      <c r="B1251" s="9"/>
    </row>
    <row r="1252" spans="2:2" x14ac:dyDescent="0.2">
      <c r="B1252" s="9"/>
    </row>
    <row r="1253" spans="2:2" x14ac:dyDescent="0.2">
      <c r="B1253" s="9"/>
    </row>
    <row r="1254" spans="2:2" x14ac:dyDescent="0.2">
      <c r="B1254" s="9"/>
    </row>
    <row r="1255" spans="2:2" x14ac:dyDescent="0.2">
      <c r="B1255" s="9"/>
    </row>
    <row r="1256" spans="2:2" x14ac:dyDescent="0.2">
      <c r="B1256" s="9"/>
    </row>
    <row r="1257" spans="2:2" x14ac:dyDescent="0.2">
      <c r="B1257" s="9"/>
    </row>
    <row r="1258" spans="2:2" x14ac:dyDescent="0.2">
      <c r="B1258" s="9"/>
    </row>
    <row r="1259" spans="2:2" x14ac:dyDescent="0.2">
      <c r="B1259" s="9"/>
    </row>
    <row r="1260" spans="2:2" x14ac:dyDescent="0.2">
      <c r="B1260" s="9"/>
    </row>
    <row r="1261" spans="2:2" x14ac:dyDescent="0.2">
      <c r="B1261" s="9"/>
    </row>
    <row r="1262" spans="2:2" x14ac:dyDescent="0.2">
      <c r="B1262" s="9"/>
    </row>
    <row r="1263" spans="2:2" x14ac:dyDescent="0.2">
      <c r="B1263" s="9"/>
    </row>
    <row r="1264" spans="2:2" x14ac:dyDescent="0.2">
      <c r="B1264" s="9"/>
    </row>
    <row r="1265" spans="2:2" x14ac:dyDescent="0.2">
      <c r="B1265" s="9"/>
    </row>
    <row r="1266" spans="2:2" x14ac:dyDescent="0.2">
      <c r="B1266" s="9"/>
    </row>
    <row r="1267" spans="2:2" x14ac:dyDescent="0.2">
      <c r="B1267" s="9"/>
    </row>
    <row r="1268" spans="2:2" x14ac:dyDescent="0.2">
      <c r="B1268" s="9"/>
    </row>
    <row r="1269" spans="2:2" x14ac:dyDescent="0.2">
      <c r="B1269" s="9"/>
    </row>
    <row r="1270" spans="2:2" x14ac:dyDescent="0.2">
      <c r="B1270" s="9"/>
    </row>
    <row r="1271" spans="2:2" x14ac:dyDescent="0.2">
      <c r="B1271" s="9"/>
    </row>
    <row r="1272" spans="2:2" x14ac:dyDescent="0.2">
      <c r="B1272" s="9"/>
    </row>
    <row r="1273" spans="2:2" x14ac:dyDescent="0.2">
      <c r="B1273" s="9"/>
    </row>
    <row r="1274" spans="2:2" x14ac:dyDescent="0.2">
      <c r="B1274" s="9"/>
    </row>
    <row r="1275" spans="2:2" x14ac:dyDescent="0.2">
      <c r="B1275" s="9"/>
    </row>
    <row r="1276" spans="2:2" x14ac:dyDescent="0.2">
      <c r="B1276" s="9"/>
    </row>
    <row r="1277" spans="2:2" x14ac:dyDescent="0.2">
      <c r="B1277" s="9"/>
    </row>
    <row r="1278" spans="2:2" x14ac:dyDescent="0.2">
      <c r="B1278" s="9"/>
    </row>
    <row r="1279" spans="2:2" x14ac:dyDescent="0.2">
      <c r="B1279" s="9"/>
    </row>
    <row r="1280" spans="2:2" x14ac:dyDescent="0.2">
      <c r="B1280" s="9"/>
    </row>
    <row r="1281" spans="2:2" x14ac:dyDescent="0.2">
      <c r="B1281" s="9"/>
    </row>
    <row r="1282" spans="2:2" x14ac:dyDescent="0.2">
      <c r="B1282" s="9"/>
    </row>
    <row r="1283" spans="2:2" x14ac:dyDescent="0.2">
      <c r="B1283" s="9"/>
    </row>
    <row r="1284" spans="2:2" x14ac:dyDescent="0.2">
      <c r="B1284" s="9"/>
    </row>
    <row r="1285" spans="2:2" x14ac:dyDescent="0.2">
      <c r="B1285" s="9"/>
    </row>
    <row r="1286" spans="2:2" x14ac:dyDescent="0.2">
      <c r="B1286" s="9"/>
    </row>
    <row r="1287" spans="2:2" x14ac:dyDescent="0.2">
      <c r="B1287" s="9"/>
    </row>
    <row r="1288" spans="2:2" x14ac:dyDescent="0.2">
      <c r="B1288" s="9"/>
    </row>
    <row r="1289" spans="2:2" x14ac:dyDescent="0.2">
      <c r="B1289" s="9"/>
    </row>
    <row r="1290" spans="2:2" x14ac:dyDescent="0.2">
      <c r="B1290" s="9"/>
    </row>
    <row r="1291" spans="2:2" x14ac:dyDescent="0.2">
      <c r="B1291" s="9"/>
    </row>
    <row r="1292" spans="2:2" x14ac:dyDescent="0.2">
      <c r="B1292" s="9"/>
    </row>
    <row r="1293" spans="2:2" x14ac:dyDescent="0.2">
      <c r="B1293" s="9"/>
    </row>
    <row r="1294" spans="2:2" x14ac:dyDescent="0.2">
      <c r="B1294" s="9"/>
    </row>
    <row r="1295" spans="2:2" x14ac:dyDescent="0.2">
      <c r="B1295" s="9"/>
    </row>
    <row r="1296" spans="2:2" x14ac:dyDescent="0.2">
      <c r="B1296" s="9"/>
    </row>
    <row r="1297" spans="2:2" x14ac:dyDescent="0.2">
      <c r="B1297" s="9"/>
    </row>
    <row r="1298" spans="2:2" x14ac:dyDescent="0.2">
      <c r="B1298" s="9"/>
    </row>
    <row r="1299" spans="2:2" x14ac:dyDescent="0.2">
      <c r="B1299" s="9"/>
    </row>
    <row r="1300" spans="2:2" x14ac:dyDescent="0.2">
      <c r="B1300" s="9"/>
    </row>
    <row r="1301" spans="2:2" x14ac:dyDescent="0.2">
      <c r="B1301" s="9"/>
    </row>
    <row r="1302" spans="2:2" x14ac:dyDescent="0.2">
      <c r="B1302" s="9"/>
    </row>
    <row r="1303" spans="2:2" x14ac:dyDescent="0.2">
      <c r="B1303" s="9"/>
    </row>
    <row r="1304" spans="2:2" x14ac:dyDescent="0.2">
      <c r="B1304" s="9"/>
    </row>
    <row r="1305" spans="2:2" x14ac:dyDescent="0.2">
      <c r="B1305" s="9"/>
    </row>
    <row r="1306" spans="2:2" x14ac:dyDescent="0.2">
      <c r="B1306" s="9"/>
    </row>
    <row r="1307" spans="2:2" x14ac:dyDescent="0.2">
      <c r="B1307" s="9"/>
    </row>
    <row r="1308" spans="2:2" x14ac:dyDescent="0.2">
      <c r="B1308" s="9"/>
    </row>
    <row r="1309" spans="2:2" x14ac:dyDescent="0.2">
      <c r="B1309" s="9"/>
    </row>
    <row r="1310" spans="2:2" x14ac:dyDescent="0.2">
      <c r="B1310" s="9"/>
    </row>
    <row r="1311" spans="2:2" x14ac:dyDescent="0.2">
      <c r="B1311" s="9"/>
    </row>
    <row r="1312" spans="2:2" x14ac:dyDescent="0.2">
      <c r="B1312" s="9"/>
    </row>
    <row r="1313" spans="2:2" x14ac:dyDescent="0.2">
      <c r="B1313" s="9"/>
    </row>
    <row r="1314" spans="2:2" x14ac:dyDescent="0.2">
      <c r="B1314" s="9"/>
    </row>
    <row r="1315" spans="2:2" x14ac:dyDescent="0.2">
      <c r="B1315" s="9"/>
    </row>
    <row r="1316" spans="2:2" x14ac:dyDescent="0.2">
      <c r="B1316" s="9"/>
    </row>
    <row r="1317" spans="2:2" x14ac:dyDescent="0.2">
      <c r="B1317" s="9"/>
    </row>
    <row r="1318" spans="2:2" x14ac:dyDescent="0.2">
      <c r="B1318" s="9"/>
    </row>
    <row r="1319" spans="2:2" x14ac:dyDescent="0.2">
      <c r="B1319" s="9"/>
    </row>
    <row r="1320" spans="2:2" x14ac:dyDescent="0.2">
      <c r="B1320" s="9"/>
    </row>
    <row r="1321" spans="2:2" x14ac:dyDescent="0.2">
      <c r="B1321" s="9"/>
    </row>
    <row r="1322" spans="2:2" x14ac:dyDescent="0.2">
      <c r="B1322" s="9"/>
    </row>
    <row r="1323" spans="2:2" x14ac:dyDescent="0.2">
      <c r="B1323" s="9"/>
    </row>
    <row r="1324" spans="2:2" x14ac:dyDescent="0.2">
      <c r="B1324" s="9"/>
    </row>
    <row r="1325" spans="2:2" x14ac:dyDescent="0.2">
      <c r="B1325" s="9"/>
    </row>
    <row r="1326" spans="2:2" x14ac:dyDescent="0.2">
      <c r="B1326" s="9"/>
    </row>
    <row r="1327" spans="2:2" x14ac:dyDescent="0.2">
      <c r="B1327" s="9"/>
    </row>
    <row r="1328" spans="2:2" x14ac:dyDescent="0.2">
      <c r="B1328" s="9"/>
    </row>
    <row r="1329" spans="2:2" x14ac:dyDescent="0.2">
      <c r="B1329" s="9"/>
    </row>
    <row r="1330" spans="2:2" x14ac:dyDescent="0.2">
      <c r="B1330" s="9"/>
    </row>
    <row r="1331" spans="2:2" x14ac:dyDescent="0.2">
      <c r="B1331" s="9"/>
    </row>
    <row r="1332" spans="2:2" x14ac:dyDescent="0.2">
      <c r="B1332" s="9"/>
    </row>
    <row r="1333" spans="2:2" x14ac:dyDescent="0.2">
      <c r="B1333" s="9"/>
    </row>
    <row r="1334" spans="2:2" x14ac:dyDescent="0.2">
      <c r="B1334" s="9"/>
    </row>
    <row r="1335" spans="2:2" x14ac:dyDescent="0.2">
      <c r="B1335" s="9"/>
    </row>
    <row r="1336" spans="2:2" x14ac:dyDescent="0.2">
      <c r="B1336" s="9"/>
    </row>
    <row r="1337" spans="2:2" x14ac:dyDescent="0.2">
      <c r="B1337" s="9"/>
    </row>
    <row r="1338" spans="2:2" x14ac:dyDescent="0.2">
      <c r="B1338" s="9"/>
    </row>
    <row r="1339" spans="2:2" x14ac:dyDescent="0.2">
      <c r="B1339" s="9"/>
    </row>
    <row r="1340" spans="2:2" x14ac:dyDescent="0.2">
      <c r="B1340" s="9"/>
    </row>
    <row r="1341" spans="2:2" x14ac:dyDescent="0.2">
      <c r="B1341" s="9"/>
    </row>
    <row r="1342" spans="2:2" x14ac:dyDescent="0.2">
      <c r="B1342" s="9"/>
    </row>
    <row r="1343" spans="2:2" x14ac:dyDescent="0.2">
      <c r="B1343" s="9"/>
    </row>
    <row r="1344" spans="2:2" x14ac:dyDescent="0.2">
      <c r="B1344" s="9"/>
    </row>
    <row r="1345" spans="2:2" x14ac:dyDescent="0.2">
      <c r="B1345" s="9"/>
    </row>
    <row r="1346" spans="2:2" x14ac:dyDescent="0.2">
      <c r="B1346" s="9"/>
    </row>
    <row r="1347" spans="2:2" x14ac:dyDescent="0.2">
      <c r="B1347" s="9"/>
    </row>
    <row r="1348" spans="2:2" x14ac:dyDescent="0.2">
      <c r="B1348" s="9"/>
    </row>
    <row r="1349" spans="2:2" x14ac:dyDescent="0.2">
      <c r="B1349" s="9"/>
    </row>
    <row r="1350" spans="2:2" x14ac:dyDescent="0.2">
      <c r="B1350" s="9"/>
    </row>
    <row r="1351" spans="2:2" x14ac:dyDescent="0.2">
      <c r="B1351" s="9"/>
    </row>
    <row r="1352" spans="2:2" x14ac:dyDescent="0.2">
      <c r="B1352" s="9"/>
    </row>
    <row r="1353" spans="2:2" x14ac:dyDescent="0.2">
      <c r="B1353" s="9"/>
    </row>
    <row r="1354" spans="2:2" x14ac:dyDescent="0.2">
      <c r="B1354" s="9"/>
    </row>
    <row r="1355" spans="2:2" x14ac:dyDescent="0.2">
      <c r="B1355" s="9"/>
    </row>
    <row r="1356" spans="2:2" x14ac:dyDescent="0.2">
      <c r="B1356" s="9"/>
    </row>
    <row r="1357" spans="2:2" x14ac:dyDescent="0.2">
      <c r="B1357" s="9"/>
    </row>
    <row r="1358" spans="2:2" x14ac:dyDescent="0.2">
      <c r="B1358" s="9"/>
    </row>
    <row r="1359" spans="2:2" x14ac:dyDescent="0.2">
      <c r="B1359" s="9"/>
    </row>
    <row r="1360" spans="2:2" x14ac:dyDescent="0.2">
      <c r="B1360" s="9"/>
    </row>
    <row r="1361" spans="2:2" x14ac:dyDescent="0.2">
      <c r="B1361" s="9"/>
    </row>
    <row r="1362" spans="2:2" x14ac:dyDescent="0.2">
      <c r="B1362" s="9"/>
    </row>
    <row r="1363" spans="2:2" x14ac:dyDescent="0.2">
      <c r="B1363" s="9"/>
    </row>
    <row r="1364" spans="2:2" x14ac:dyDescent="0.2">
      <c r="B1364" s="9"/>
    </row>
    <row r="1365" spans="2:2" x14ac:dyDescent="0.2">
      <c r="B1365" s="9"/>
    </row>
    <row r="1366" spans="2:2" x14ac:dyDescent="0.2">
      <c r="B1366" s="9"/>
    </row>
    <row r="1367" spans="2:2" x14ac:dyDescent="0.2">
      <c r="B1367" s="9"/>
    </row>
    <row r="1368" spans="2:2" x14ac:dyDescent="0.2">
      <c r="B1368" s="9"/>
    </row>
    <row r="1369" spans="2:2" x14ac:dyDescent="0.2">
      <c r="B1369" s="9"/>
    </row>
    <row r="1370" spans="2:2" x14ac:dyDescent="0.2">
      <c r="B1370" s="9"/>
    </row>
    <row r="1371" spans="2:2" x14ac:dyDescent="0.2">
      <c r="B1371" s="9"/>
    </row>
    <row r="1372" spans="2:2" x14ac:dyDescent="0.2">
      <c r="B1372" s="9"/>
    </row>
    <row r="1373" spans="2:2" x14ac:dyDescent="0.2">
      <c r="B1373" s="9"/>
    </row>
    <row r="1374" spans="2:2" x14ac:dyDescent="0.2">
      <c r="B1374" s="9"/>
    </row>
    <row r="1375" spans="2:2" x14ac:dyDescent="0.2">
      <c r="B1375" s="9"/>
    </row>
    <row r="1376" spans="2:2" x14ac:dyDescent="0.2">
      <c r="B1376" s="9"/>
    </row>
    <row r="1377" spans="2:2" x14ac:dyDescent="0.2">
      <c r="B1377" s="9"/>
    </row>
    <row r="1378" spans="2:2" x14ac:dyDescent="0.2">
      <c r="B1378" s="9"/>
    </row>
    <row r="1379" spans="2:2" x14ac:dyDescent="0.2">
      <c r="B1379" s="9"/>
    </row>
    <row r="1380" spans="2:2" x14ac:dyDescent="0.2">
      <c r="B1380" s="9"/>
    </row>
    <row r="1381" spans="2:2" x14ac:dyDescent="0.2">
      <c r="B1381" s="9"/>
    </row>
    <row r="1382" spans="2:2" x14ac:dyDescent="0.2">
      <c r="B1382" s="9"/>
    </row>
    <row r="1383" spans="2:2" x14ac:dyDescent="0.2">
      <c r="B1383" s="9"/>
    </row>
    <row r="1384" spans="2:2" x14ac:dyDescent="0.2">
      <c r="B1384" s="9"/>
    </row>
    <row r="1385" spans="2:2" x14ac:dyDescent="0.2">
      <c r="B1385" s="9"/>
    </row>
    <row r="1386" spans="2:2" x14ac:dyDescent="0.2">
      <c r="B1386" s="9"/>
    </row>
    <row r="1387" spans="2:2" x14ac:dyDescent="0.2">
      <c r="B1387" s="9"/>
    </row>
    <row r="1388" spans="2:2" x14ac:dyDescent="0.2">
      <c r="B1388" s="9"/>
    </row>
    <row r="1389" spans="2:2" x14ac:dyDescent="0.2">
      <c r="B1389" s="9"/>
    </row>
    <row r="1390" spans="2:2" x14ac:dyDescent="0.2">
      <c r="B1390" s="9"/>
    </row>
    <row r="1391" spans="2:2" x14ac:dyDescent="0.2">
      <c r="B1391" s="9"/>
    </row>
    <row r="1392" spans="2:2" x14ac:dyDescent="0.2">
      <c r="B1392" s="9"/>
    </row>
    <row r="1393" spans="2:2" x14ac:dyDescent="0.2">
      <c r="B1393" s="9"/>
    </row>
    <row r="1394" spans="2:2" x14ac:dyDescent="0.2">
      <c r="B1394" s="9"/>
    </row>
    <row r="1395" spans="2:2" x14ac:dyDescent="0.2">
      <c r="B1395" s="9"/>
    </row>
    <row r="1396" spans="2:2" x14ac:dyDescent="0.2">
      <c r="B1396" s="9"/>
    </row>
    <row r="1397" spans="2:2" x14ac:dyDescent="0.2">
      <c r="B1397" s="9"/>
    </row>
    <row r="1398" spans="2:2" x14ac:dyDescent="0.2">
      <c r="B1398" s="9"/>
    </row>
    <row r="1399" spans="2:2" x14ac:dyDescent="0.2">
      <c r="B1399" s="9"/>
    </row>
    <row r="1400" spans="2:2" x14ac:dyDescent="0.2">
      <c r="B1400" s="9"/>
    </row>
    <row r="1401" spans="2:2" x14ac:dyDescent="0.2">
      <c r="B1401" s="9"/>
    </row>
    <row r="1402" spans="2:2" x14ac:dyDescent="0.2">
      <c r="B1402" s="9"/>
    </row>
    <row r="1403" spans="2:2" x14ac:dyDescent="0.2">
      <c r="B1403" s="9"/>
    </row>
    <row r="1404" spans="2:2" x14ac:dyDescent="0.2">
      <c r="B1404" s="9"/>
    </row>
    <row r="1405" spans="2:2" x14ac:dyDescent="0.2">
      <c r="B1405" s="9"/>
    </row>
    <row r="1406" spans="2:2" x14ac:dyDescent="0.2">
      <c r="B1406" s="9"/>
    </row>
    <row r="1407" spans="2:2" x14ac:dyDescent="0.2">
      <c r="B1407" s="9"/>
    </row>
    <row r="1408" spans="2:2" x14ac:dyDescent="0.2">
      <c r="B1408" s="9"/>
    </row>
    <row r="1409" spans="2:2" x14ac:dyDescent="0.2">
      <c r="B1409" s="9"/>
    </row>
    <row r="1410" spans="2:2" x14ac:dyDescent="0.2">
      <c r="B1410" s="9"/>
    </row>
    <row r="1411" spans="2:2" x14ac:dyDescent="0.2">
      <c r="B1411" s="9"/>
    </row>
    <row r="1412" spans="2:2" x14ac:dyDescent="0.2">
      <c r="B1412" s="9"/>
    </row>
    <row r="1413" spans="2:2" x14ac:dyDescent="0.2">
      <c r="B1413" s="9"/>
    </row>
    <row r="1414" spans="2:2" x14ac:dyDescent="0.2">
      <c r="B1414" s="9"/>
    </row>
    <row r="1415" spans="2:2" x14ac:dyDescent="0.2">
      <c r="B1415" s="9"/>
    </row>
    <row r="1416" spans="2:2" x14ac:dyDescent="0.2">
      <c r="B1416" s="9"/>
    </row>
    <row r="1417" spans="2:2" x14ac:dyDescent="0.2">
      <c r="B1417" s="9"/>
    </row>
    <row r="1418" spans="2:2" x14ac:dyDescent="0.2">
      <c r="B1418" s="9"/>
    </row>
    <row r="1419" spans="2:2" x14ac:dyDescent="0.2">
      <c r="B1419" s="9"/>
    </row>
    <row r="1420" spans="2:2" x14ac:dyDescent="0.2">
      <c r="B1420" s="9"/>
    </row>
    <row r="1421" spans="2:2" x14ac:dyDescent="0.2">
      <c r="B1421" s="9"/>
    </row>
    <row r="1422" spans="2:2" x14ac:dyDescent="0.2">
      <c r="B1422" s="9"/>
    </row>
    <row r="1423" spans="2:2" x14ac:dyDescent="0.2">
      <c r="B1423" s="9"/>
    </row>
    <row r="1424" spans="2:2" x14ac:dyDescent="0.2">
      <c r="B1424" s="9"/>
    </row>
    <row r="1425" spans="2:2" x14ac:dyDescent="0.2">
      <c r="B1425" s="9"/>
    </row>
    <row r="1426" spans="2:2" x14ac:dyDescent="0.2">
      <c r="B1426" s="9"/>
    </row>
    <row r="1427" spans="2:2" x14ac:dyDescent="0.2">
      <c r="B1427" s="9"/>
    </row>
    <row r="1428" spans="2:2" x14ac:dyDescent="0.2">
      <c r="B1428" s="9"/>
    </row>
    <row r="1429" spans="2:2" x14ac:dyDescent="0.2">
      <c r="B1429" s="9"/>
    </row>
    <row r="1430" spans="2:2" x14ac:dyDescent="0.2">
      <c r="B1430" s="9"/>
    </row>
    <row r="1431" spans="2:2" x14ac:dyDescent="0.2">
      <c r="B1431" s="9"/>
    </row>
    <row r="1432" spans="2:2" x14ac:dyDescent="0.2">
      <c r="B1432" s="9"/>
    </row>
    <row r="1433" spans="2:2" x14ac:dyDescent="0.2">
      <c r="B1433" s="9"/>
    </row>
    <row r="1434" spans="2:2" x14ac:dyDescent="0.2">
      <c r="B1434" s="9"/>
    </row>
    <row r="1435" spans="2:2" x14ac:dyDescent="0.2">
      <c r="B1435" s="9"/>
    </row>
    <row r="1436" spans="2:2" x14ac:dyDescent="0.2">
      <c r="B1436" s="9"/>
    </row>
    <row r="1437" spans="2:2" x14ac:dyDescent="0.2">
      <c r="B1437" s="9"/>
    </row>
    <row r="1438" spans="2:2" x14ac:dyDescent="0.2">
      <c r="B1438" s="9"/>
    </row>
    <row r="1439" spans="2:2" x14ac:dyDescent="0.2">
      <c r="B1439" s="9"/>
    </row>
    <row r="1440" spans="2:2" x14ac:dyDescent="0.2">
      <c r="B1440" s="9"/>
    </row>
    <row r="1441" spans="2:2" x14ac:dyDescent="0.2">
      <c r="B1441" s="9"/>
    </row>
    <row r="1442" spans="2:2" x14ac:dyDescent="0.2">
      <c r="B1442" s="9"/>
    </row>
    <row r="1443" spans="2:2" x14ac:dyDescent="0.2">
      <c r="B1443" s="9"/>
    </row>
    <row r="1444" spans="2:2" x14ac:dyDescent="0.2">
      <c r="B1444" s="9"/>
    </row>
    <row r="1445" spans="2:2" x14ac:dyDescent="0.2">
      <c r="B1445" s="9"/>
    </row>
    <row r="1446" spans="2:2" x14ac:dyDescent="0.2">
      <c r="B1446" s="9"/>
    </row>
    <row r="1447" spans="2:2" x14ac:dyDescent="0.2">
      <c r="B1447" s="9"/>
    </row>
    <row r="1448" spans="2:2" x14ac:dyDescent="0.2">
      <c r="B1448" s="9"/>
    </row>
    <row r="1449" spans="2:2" x14ac:dyDescent="0.2">
      <c r="B1449" s="9"/>
    </row>
    <row r="1450" spans="2:2" x14ac:dyDescent="0.2">
      <c r="B1450" s="9"/>
    </row>
    <row r="1451" spans="2:2" x14ac:dyDescent="0.2">
      <c r="B1451" s="9"/>
    </row>
    <row r="1452" spans="2:2" x14ac:dyDescent="0.2">
      <c r="B1452" s="9"/>
    </row>
    <row r="1453" spans="2:2" x14ac:dyDescent="0.2">
      <c r="B1453" s="9"/>
    </row>
    <row r="1454" spans="2:2" x14ac:dyDescent="0.2">
      <c r="B1454" s="9"/>
    </row>
    <row r="1455" spans="2:2" x14ac:dyDescent="0.2">
      <c r="B1455" s="9"/>
    </row>
    <row r="1456" spans="2:2" x14ac:dyDescent="0.2">
      <c r="B1456" s="9"/>
    </row>
    <row r="1457" spans="2:2" x14ac:dyDescent="0.2">
      <c r="B1457" s="9"/>
    </row>
    <row r="1458" spans="2:2" x14ac:dyDescent="0.2">
      <c r="B1458" s="9"/>
    </row>
    <row r="1459" spans="2:2" x14ac:dyDescent="0.2">
      <c r="B1459" s="9"/>
    </row>
    <row r="1460" spans="2:2" x14ac:dyDescent="0.2">
      <c r="B1460" s="9"/>
    </row>
    <row r="1461" spans="2:2" x14ac:dyDescent="0.2">
      <c r="B1461" s="9"/>
    </row>
    <row r="1462" spans="2:2" x14ac:dyDescent="0.2">
      <c r="B1462" s="9"/>
    </row>
    <row r="1463" spans="2:2" x14ac:dyDescent="0.2">
      <c r="B1463" s="9"/>
    </row>
    <row r="1464" spans="2:2" x14ac:dyDescent="0.2">
      <c r="B1464" s="9"/>
    </row>
    <row r="1465" spans="2:2" x14ac:dyDescent="0.2">
      <c r="B1465" s="9"/>
    </row>
    <row r="1466" spans="2:2" x14ac:dyDescent="0.2">
      <c r="B1466" s="9"/>
    </row>
    <row r="1467" spans="2:2" x14ac:dyDescent="0.2">
      <c r="B1467" s="9"/>
    </row>
    <row r="1468" spans="2:2" x14ac:dyDescent="0.2">
      <c r="B1468" s="9"/>
    </row>
    <row r="1469" spans="2:2" x14ac:dyDescent="0.2">
      <c r="B1469" s="9"/>
    </row>
    <row r="1470" spans="2:2" x14ac:dyDescent="0.2">
      <c r="B1470" s="9"/>
    </row>
    <row r="1471" spans="2:2" x14ac:dyDescent="0.2">
      <c r="B1471" s="9"/>
    </row>
    <row r="1472" spans="2:2" x14ac:dyDescent="0.2">
      <c r="B1472" s="9"/>
    </row>
    <row r="1473" spans="2:2" x14ac:dyDescent="0.2">
      <c r="B1473" s="9"/>
    </row>
    <row r="1474" spans="2:2" x14ac:dyDescent="0.2">
      <c r="B1474" s="9"/>
    </row>
    <row r="1475" spans="2:2" x14ac:dyDescent="0.2">
      <c r="B1475" s="9"/>
    </row>
    <row r="1476" spans="2:2" x14ac:dyDescent="0.2">
      <c r="B1476" s="9"/>
    </row>
    <row r="1477" spans="2:2" x14ac:dyDescent="0.2">
      <c r="B1477" s="9"/>
    </row>
    <row r="1478" spans="2:2" x14ac:dyDescent="0.2">
      <c r="B1478" s="9"/>
    </row>
    <row r="1479" spans="2:2" x14ac:dyDescent="0.2">
      <c r="B1479" s="9"/>
    </row>
    <row r="1480" spans="2:2" x14ac:dyDescent="0.2">
      <c r="B1480" s="9"/>
    </row>
    <row r="1481" spans="2:2" x14ac:dyDescent="0.2">
      <c r="B1481" s="9"/>
    </row>
    <row r="1482" spans="2:2" x14ac:dyDescent="0.2">
      <c r="B1482" s="9"/>
    </row>
    <row r="1483" spans="2:2" x14ac:dyDescent="0.2">
      <c r="B1483" s="9"/>
    </row>
    <row r="1484" spans="2:2" x14ac:dyDescent="0.2">
      <c r="B1484" s="9"/>
    </row>
    <row r="1485" spans="2:2" x14ac:dyDescent="0.2">
      <c r="B1485" s="9"/>
    </row>
    <row r="1486" spans="2:2" x14ac:dyDescent="0.2">
      <c r="B1486" s="9"/>
    </row>
    <row r="1487" spans="2:2" x14ac:dyDescent="0.2">
      <c r="B1487" s="9"/>
    </row>
    <row r="1488" spans="2:2" x14ac:dyDescent="0.2">
      <c r="B1488" s="9"/>
    </row>
    <row r="1489" spans="2:2" x14ac:dyDescent="0.2">
      <c r="B1489" s="9"/>
    </row>
    <row r="1490" spans="2:2" x14ac:dyDescent="0.2">
      <c r="B1490" s="9"/>
    </row>
    <row r="1491" spans="2:2" x14ac:dyDescent="0.2">
      <c r="B1491" s="9"/>
    </row>
    <row r="1492" spans="2:2" x14ac:dyDescent="0.2">
      <c r="B1492" s="9"/>
    </row>
    <row r="1493" spans="2:2" x14ac:dyDescent="0.2">
      <c r="B1493" s="9"/>
    </row>
    <row r="1494" spans="2:2" x14ac:dyDescent="0.2">
      <c r="B1494" s="9"/>
    </row>
    <row r="1495" spans="2:2" x14ac:dyDescent="0.2">
      <c r="B1495" s="9"/>
    </row>
    <row r="1496" spans="2:2" x14ac:dyDescent="0.2">
      <c r="B1496" s="9"/>
    </row>
    <row r="1497" spans="2:2" x14ac:dyDescent="0.2">
      <c r="B1497" s="9"/>
    </row>
    <row r="1498" spans="2:2" x14ac:dyDescent="0.2">
      <c r="B1498" s="9"/>
    </row>
    <row r="1499" spans="2:2" x14ac:dyDescent="0.2">
      <c r="B1499" s="9"/>
    </row>
    <row r="1500" spans="2:2" x14ac:dyDescent="0.2">
      <c r="B1500" s="9"/>
    </row>
    <row r="1501" spans="2:2" x14ac:dyDescent="0.2">
      <c r="B1501" s="9"/>
    </row>
    <row r="1502" spans="2:2" x14ac:dyDescent="0.2">
      <c r="B1502" s="9"/>
    </row>
    <row r="1503" spans="2:2" x14ac:dyDescent="0.2">
      <c r="B1503" s="9"/>
    </row>
    <row r="1504" spans="2:2" x14ac:dyDescent="0.2">
      <c r="B1504" s="9"/>
    </row>
    <row r="1505" spans="2:2" x14ac:dyDescent="0.2">
      <c r="B1505" s="9"/>
    </row>
    <row r="1506" spans="2:2" x14ac:dyDescent="0.2">
      <c r="B1506" s="9"/>
    </row>
    <row r="1507" spans="2:2" x14ac:dyDescent="0.2">
      <c r="B1507" s="9"/>
    </row>
    <row r="1508" spans="2:2" x14ac:dyDescent="0.2">
      <c r="B1508" s="9"/>
    </row>
    <row r="1509" spans="2:2" x14ac:dyDescent="0.2">
      <c r="B1509" s="9"/>
    </row>
    <row r="1510" spans="2:2" x14ac:dyDescent="0.2">
      <c r="B1510" s="9"/>
    </row>
    <row r="1511" spans="2:2" x14ac:dyDescent="0.2">
      <c r="B1511" s="9"/>
    </row>
    <row r="1512" spans="2:2" x14ac:dyDescent="0.2">
      <c r="B1512" s="9"/>
    </row>
    <row r="1513" spans="2:2" x14ac:dyDescent="0.2">
      <c r="B1513" s="9"/>
    </row>
    <row r="1514" spans="2:2" x14ac:dyDescent="0.2">
      <c r="B1514" s="9"/>
    </row>
    <row r="1515" spans="2:2" x14ac:dyDescent="0.2">
      <c r="B1515" s="9"/>
    </row>
    <row r="1516" spans="2:2" x14ac:dyDescent="0.2">
      <c r="B1516" s="9"/>
    </row>
    <row r="1517" spans="2:2" x14ac:dyDescent="0.2">
      <c r="B1517" s="9"/>
    </row>
    <row r="1518" spans="2:2" x14ac:dyDescent="0.2">
      <c r="B1518" s="9"/>
    </row>
    <row r="1519" spans="2:2" x14ac:dyDescent="0.2">
      <c r="B1519" s="9"/>
    </row>
    <row r="1520" spans="2:2" x14ac:dyDescent="0.2">
      <c r="B1520" s="9"/>
    </row>
    <row r="1521" spans="2:2" x14ac:dyDescent="0.2">
      <c r="B1521" s="9"/>
    </row>
    <row r="1522" spans="2:2" x14ac:dyDescent="0.2">
      <c r="B1522" s="9"/>
    </row>
    <row r="1523" spans="2:2" x14ac:dyDescent="0.2">
      <c r="B1523" s="9"/>
    </row>
    <row r="1524" spans="2:2" x14ac:dyDescent="0.2">
      <c r="B1524" s="9"/>
    </row>
    <row r="1525" spans="2:2" x14ac:dyDescent="0.2">
      <c r="B1525" s="9"/>
    </row>
    <row r="1526" spans="2:2" x14ac:dyDescent="0.2">
      <c r="B1526" s="9"/>
    </row>
    <row r="1527" spans="2:2" x14ac:dyDescent="0.2">
      <c r="B1527" s="9"/>
    </row>
    <row r="1528" spans="2:2" x14ac:dyDescent="0.2">
      <c r="B1528" s="9"/>
    </row>
    <row r="1529" spans="2:2" x14ac:dyDescent="0.2">
      <c r="B1529" s="9"/>
    </row>
    <row r="1530" spans="2:2" x14ac:dyDescent="0.2">
      <c r="B1530" s="9"/>
    </row>
    <row r="1531" spans="2:2" x14ac:dyDescent="0.2">
      <c r="B1531" s="9"/>
    </row>
    <row r="1532" spans="2:2" x14ac:dyDescent="0.2">
      <c r="B1532" s="9"/>
    </row>
    <row r="1533" spans="2:2" x14ac:dyDescent="0.2">
      <c r="B1533" s="9"/>
    </row>
    <row r="1534" spans="2:2" x14ac:dyDescent="0.2">
      <c r="B1534" s="9"/>
    </row>
    <row r="1535" spans="2:2" x14ac:dyDescent="0.2">
      <c r="B1535" s="9"/>
    </row>
    <row r="1536" spans="2:2" x14ac:dyDescent="0.2">
      <c r="B1536" s="9"/>
    </row>
    <row r="1537" spans="2:2" x14ac:dyDescent="0.2">
      <c r="B1537" s="9"/>
    </row>
    <row r="1538" spans="2:2" x14ac:dyDescent="0.2">
      <c r="B1538" s="9"/>
    </row>
    <row r="1539" spans="2:2" x14ac:dyDescent="0.2">
      <c r="B1539" s="9"/>
    </row>
    <row r="1540" spans="2:2" x14ac:dyDescent="0.2">
      <c r="B1540" s="9"/>
    </row>
    <row r="1541" spans="2:2" x14ac:dyDescent="0.2">
      <c r="B1541" s="9"/>
    </row>
    <row r="1542" spans="2:2" x14ac:dyDescent="0.2">
      <c r="B1542" s="9"/>
    </row>
    <row r="1543" spans="2:2" x14ac:dyDescent="0.2">
      <c r="B1543" s="9"/>
    </row>
    <row r="1544" spans="2:2" x14ac:dyDescent="0.2">
      <c r="B1544" s="9"/>
    </row>
    <row r="1545" spans="2:2" x14ac:dyDescent="0.2">
      <c r="B1545" s="9"/>
    </row>
    <row r="1546" spans="2:2" x14ac:dyDescent="0.2">
      <c r="B1546" s="9"/>
    </row>
    <row r="1547" spans="2:2" x14ac:dyDescent="0.2">
      <c r="B1547" s="9"/>
    </row>
    <row r="1548" spans="2:2" x14ac:dyDescent="0.2">
      <c r="B1548" s="9"/>
    </row>
    <row r="1549" spans="2:2" x14ac:dyDescent="0.2">
      <c r="B1549" s="9"/>
    </row>
    <row r="1550" spans="2:2" x14ac:dyDescent="0.2">
      <c r="B1550" s="9"/>
    </row>
    <row r="1551" spans="2:2" x14ac:dyDescent="0.2">
      <c r="B1551" s="9"/>
    </row>
    <row r="1552" spans="2:2" x14ac:dyDescent="0.2">
      <c r="B1552" s="9"/>
    </row>
    <row r="1553" spans="2:2" x14ac:dyDescent="0.2">
      <c r="B1553" s="9"/>
    </row>
    <row r="1554" spans="2:2" x14ac:dyDescent="0.2">
      <c r="B1554" s="9"/>
    </row>
    <row r="1555" spans="2:2" x14ac:dyDescent="0.2">
      <c r="B1555" s="9"/>
    </row>
    <row r="1556" spans="2:2" x14ac:dyDescent="0.2">
      <c r="B1556" s="9"/>
    </row>
  </sheetData>
  <sheetProtection sheet="1"/>
  <phoneticPr fontId="8" type="noConversion"/>
  <pageMargins left="0.75" right="0.75" top="1" bottom="1" header="0.5" footer="0.5"/>
  <pageSetup orientation="portrait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17"/>
  </sheetPr>
  <dimension ref="A1:W340"/>
  <sheetViews>
    <sheetView workbookViewId="0">
      <selection activeCell="D8" sqref="D8"/>
    </sheetView>
  </sheetViews>
  <sheetFormatPr defaultRowHeight="12.75" x14ac:dyDescent="0.2"/>
  <cols>
    <col min="5" max="6" width="12.42578125" bestFit="1" customWidth="1"/>
  </cols>
  <sheetData>
    <row r="1" spans="1:23" ht="18.75" thickBot="1" x14ac:dyDescent="0.25">
      <c r="A1" s="42" t="s">
        <v>91</v>
      </c>
      <c r="B1" s="28"/>
      <c r="C1" s="28"/>
      <c r="D1" s="43" t="s">
        <v>160</v>
      </c>
      <c r="E1" s="28"/>
      <c r="F1" s="28"/>
      <c r="G1" s="28"/>
      <c r="H1" s="28"/>
      <c r="K1" s="44" t="s">
        <v>92</v>
      </c>
      <c r="L1" s="28" t="s">
        <v>93</v>
      </c>
      <c r="M1" s="28">
        <f ca="1">F18*H18-G18*G18</f>
        <v>1.9201384139473654</v>
      </c>
      <c r="N1" s="28"/>
      <c r="O1" s="28"/>
      <c r="P1" s="28"/>
      <c r="Q1" s="28"/>
      <c r="R1" s="28">
        <v>1</v>
      </c>
      <c r="S1" s="28" t="s">
        <v>94</v>
      </c>
      <c r="T1" s="28"/>
      <c r="V1" s="74" t="s">
        <v>146</v>
      </c>
      <c r="W1" s="75" t="s">
        <v>149</v>
      </c>
    </row>
    <row r="2" spans="1:23" x14ac:dyDescent="0.2">
      <c r="A2" s="79" t="s">
        <v>224</v>
      </c>
      <c r="B2" s="28"/>
      <c r="C2" s="28"/>
      <c r="D2" s="28"/>
      <c r="E2" s="28"/>
      <c r="F2" s="28"/>
      <c r="G2" s="28"/>
      <c r="H2" s="28"/>
      <c r="K2" s="44" t="s">
        <v>95</v>
      </c>
      <c r="L2" s="28" t="s">
        <v>96</v>
      </c>
      <c r="M2" s="28">
        <f ca="1">+D18*H18-F18*G18</f>
        <v>0.96418223043395113</v>
      </c>
      <c r="N2" s="28"/>
      <c r="O2" s="28"/>
      <c r="P2" s="28"/>
      <c r="Q2" s="28"/>
      <c r="R2" s="28">
        <v>2</v>
      </c>
      <c r="S2" s="28" t="s">
        <v>48</v>
      </c>
      <c r="T2" s="28"/>
      <c r="V2">
        <v>-1</v>
      </c>
      <c r="W2">
        <f ca="1">+E$4+E$5*V2+E$6*V2^2</f>
        <v>4.081076774180855E-2</v>
      </c>
    </row>
    <row r="3" spans="1:23" ht="13.5" thickBot="1" x14ac:dyDescent="0.25">
      <c r="A3" s="28" t="s">
        <v>97</v>
      </c>
      <c r="B3" s="28" t="s">
        <v>98</v>
      </c>
      <c r="C3" s="28"/>
      <c r="D3" s="28"/>
      <c r="E3" s="45" t="s">
        <v>99</v>
      </c>
      <c r="F3" s="45" t="s">
        <v>39</v>
      </c>
      <c r="G3" s="45" t="s">
        <v>100</v>
      </c>
      <c r="H3" s="45" t="s">
        <v>101</v>
      </c>
      <c r="K3" s="44" t="s">
        <v>102</v>
      </c>
      <c r="L3" s="28" t="s">
        <v>103</v>
      </c>
      <c r="M3" s="28">
        <f ca="1">+D18*G18-F18*F18</f>
        <v>-4.1014914102971254</v>
      </c>
      <c r="N3" s="28"/>
      <c r="O3" s="28"/>
      <c r="P3" s="28"/>
      <c r="Q3" s="28"/>
      <c r="R3" s="28">
        <v>3</v>
      </c>
      <c r="S3" s="28" t="s">
        <v>104</v>
      </c>
      <c r="T3" s="28"/>
      <c r="V3">
        <v>-0.9</v>
      </c>
      <c r="W3">
        <f t="shared" ref="W3:W20" ca="1" si="0">+E$4+E$5*V3+E$6*V3^2</f>
        <v>3.4286241242608664E-2</v>
      </c>
    </row>
    <row r="4" spans="1:23" x14ac:dyDescent="0.2">
      <c r="A4" s="28" t="s">
        <v>105</v>
      </c>
      <c r="B4" s="28" t="s">
        <v>106</v>
      </c>
      <c r="C4" s="28"/>
      <c r="D4" s="46" t="s">
        <v>107</v>
      </c>
      <c r="E4" s="47">
        <f ca="1">(E18*M1-I18*M2+J18*M3)/M7</f>
        <v>-1.4970721367060912E-3</v>
      </c>
      <c r="F4" s="48">
        <f ca="1">+E7/M7*M18</f>
        <v>3.2505678471428218E-3</v>
      </c>
      <c r="G4" s="49">
        <f>+B18</f>
        <v>1</v>
      </c>
      <c r="H4" s="50">
        <f ca="1">ABS(F4/E4)</f>
        <v>2.1712833786986585</v>
      </c>
      <c r="K4" s="44" t="s">
        <v>108</v>
      </c>
      <c r="L4" s="28" t="s">
        <v>109</v>
      </c>
      <c r="M4" s="28">
        <f ca="1">+D17*H18-F18*F18</f>
        <v>11.751539356625592</v>
      </c>
      <c r="N4" s="28"/>
      <c r="O4" s="28"/>
      <c r="P4" s="28"/>
      <c r="Q4" s="28"/>
      <c r="R4" s="28">
        <v>4</v>
      </c>
      <c r="S4" s="28" t="s">
        <v>110</v>
      </c>
      <c r="T4" s="28"/>
      <c r="V4">
        <v>-0.8</v>
      </c>
      <c r="W4">
        <f t="shared" ca="1" si="0"/>
        <v>2.8271435301486209E-2</v>
      </c>
    </row>
    <row r="5" spans="1:23" x14ac:dyDescent="0.2">
      <c r="A5" s="28" t="s">
        <v>111</v>
      </c>
      <c r="B5" s="51">
        <v>40323</v>
      </c>
      <c r="C5" s="28"/>
      <c r="D5" s="52" t="s">
        <v>112</v>
      </c>
      <c r="E5" s="53">
        <f ca="1">+(-E18*M2+I18*M4-J18*M5)/M7</f>
        <v>-1.6821811974643261E-2</v>
      </c>
      <c r="F5" s="54">
        <f ca="1">N18*E7/M7</f>
        <v>8.0415607444833496E-3</v>
      </c>
      <c r="G5" s="55">
        <f>+B18/A18</f>
        <v>1E-4</v>
      </c>
      <c r="H5" s="50">
        <f ca="1">ABS(F5/E5)</f>
        <v>0.47804367071781434</v>
      </c>
      <c r="K5" s="44" t="s">
        <v>113</v>
      </c>
      <c r="L5" s="28" t="s">
        <v>114</v>
      </c>
      <c r="M5" s="28">
        <f ca="1">+D17*G18-D18*F18</f>
        <v>-12.401224892244</v>
      </c>
      <c r="N5" s="28"/>
      <c r="O5" s="28"/>
      <c r="P5" s="28"/>
      <c r="Q5" s="28"/>
      <c r="R5" s="28">
        <v>5</v>
      </c>
      <c r="S5" s="28" t="s">
        <v>115</v>
      </c>
      <c r="T5" s="28"/>
      <c r="V5">
        <v>-0.7</v>
      </c>
      <c r="W5">
        <f t="shared" ca="1" si="0"/>
        <v>2.2766349918441169E-2</v>
      </c>
    </row>
    <row r="6" spans="1:23" ht="13.5" thickBot="1" x14ac:dyDescent="0.25">
      <c r="A6" s="28"/>
      <c r="B6" s="28"/>
      <c r="C6" s="28"/>
      <c r="D6" s="56" t="s">
        <v>116</v>
      </c>
      <c r="E6" s="57">
        <f ca="1">+(E18*M3-I18*M5+J18*M6)/M7</f>
        <v>2.5486027903871382E-2</v>
      </c>
      <c r="F6" s="58">
        <f ca="1">O18*E7/M7</f>
        <v>1.2331809559414904E-2</v>
      </c>
      <c r="G6" s="59">
        <f>+B18/A18^2</f>
        <v>1E-8</v>
      </c>
      <c r="H6" s="50">
        <f ca="1">ABS(F6/E6)</f>
        <v>0.48386549704521337</v>
      </c>
      <c r="K6" s="60" t="s">
        <v>117</v>
      </c>
      <c r="L6" s="61" t="s">
        <v>118</v>
      </c>
      <c r="M6" s="61">
        <f ca="1">+D17*F18-D18*D18</f>
        <v>27.635522760000004</v>
      </c>
      <c r="N6" s="28"/>
      <c r="O6" s="28"/>
      <c r="P6" s="28"/>
      <c r="Q6" s="28"/>
      <c r="R6" s="28">
        <v>6</v>
      </c>
      <c r="S6" s="28" t="s">
        <v>119</v>
      </c>
      <c r="T6" s="28"/>
      <c r="V6">
        <v>-0.6</v>
      </c>
      <c r="W6">
        <f t="shared" ca="1" si="0"/>
        <v>1.7770985093473562E-2</v>
      </c>
    </row>
    <row r="7" spans="1:23" x14ac:dyDescent="0.2">
      <c r="B7" s="28"/>
      <c r="C7" s="28"/>
      <c r="D7" s="43" t="s">
        <v>120</v>
      </c>
      <c r="E7" s="62">
        <f ca="1">SQRT(L18/(D17-3))</f>
        <v>8.8544529426360426E-3</v>
      </c>
      <c r="F7" s="28"/>
      <c r="G7" s="63">
        <f>+B22</f>
        <v>2.5306899995484855E-2</v>
      </c>
      <c r="H7" s="28"/>
      <c r="K7" s="44" t="s">
        <v>121</v>
      </c>
      <c r="L7" s="28" t="s">
        <v>122</v>
      </c>
      <c r="M7" s="28">
        <f ca="1">+D17*M1-D18*M2+F18*M3</f>
        <v>14.247462877254177</v>
      </c>
      <c r="N7" s="28"/>
      <c r="O7" s="28"/>
      <c r="P7" s="28"/>
      <c r="Q7" s="28"/>
      <c r="R7" s="28">
        <v>7</v>
      </c>
      <c r="S7" s="28" t="s">
        <v>123</v>
      </c>
      <c r="T7" s="28"/>
      <c r="V7">
        <v>-0.5</v>
      </c>
      <c r="W7">
        <f t="shared" ca="1" si="0"/>
        <v>1.3285340826583385E-2</v>
      </c>
    </row>
    <row r="8" spans="1:23" x14ac:dyDescent="0.2">
      <c r="B8" s="28"/>
      <c r="C8" s="28"/>
      <c r="D8" s="43" t="s">
        <v>159</v>
      </c>
      <c r="E8" s="28"/>
      <c r="F8" s="64">
        <f ca="1">CORREL(E21:E340,K21:K340)</f>
        <v>0.88466310786344349</v>
      </c>
      <c r="G8" s="62"/>
      <c r="I8" s="63"/>
      <c r="J8" s="28"/>
      <c r="K8" s="28"/>
      <c r="L8" s="28"/>
      <c r="M8" s="28"/>
      <c r="N8" s="28"/>
      <c r="O8" s="28"/>
      <c r="P8" s="28"/>
      <c r="Q8" s="28"/>
      <c r="R8" s="28">
        <v>8</v>
      </c>
      <c r="S8" s="28" t="s">
        <v>124</v>
      </c>
      <c r="T8" s="28"/>
      <c r="V8">
        <v>-0.4</v>
      </c>
      <c r="W8">
        <f t="shared" ca="1" si="0"/>
        <v>9.3094171177706356E-3</v>
      </c>
    </row>
    <row r="9" spans="1:23" x14ac:dyDescent="0.2">
      <c r="A9" s="28"/>
      <c r="B9" s="28"/>
      <c r="C9" s="28"/>
      <c r="D9" s="28"/>
      <c r="E9" s="65">
        <f ca="1">E6*G6</f>
        <v>2.5486027903871381E-10</v>
      </c>
      <c r="F9" s="66">
        <f ca="1">H6</f>
        <v>0.48386549704521337</v>
      </c>
      <c r="G9" s="67">
        <f ca="1">F8</f>
        <v>0.88466310786344349</v>
      </c>
      <c r="H9" s="28"/>
      <c r="I9" s="63"/>
      <c r="J9" s="28"/>
      <c r="K9" s="28"/>
      <c r="L9" s="28"/>
      <c r="M9" s="28"/>
      <c r="N9" s="28"/>
      <c r="O9" s="28"/>
      <c r="P9" s="28"/>
      <c r="Q9" s="28"/>
      <c r="R9" s="28">
        <v>9</v>
      </c>
      <c r="S9" s="28" t="s">
        <v>57</v>
      </c>
      <c r="T9" s="28"/>
      <c r="V9">
        <v>-0.3</v>
      </c>
      <c r="W9">
        <f t="shared" ca="1" si="0"/>
        <v>5.8432139670353111E-3</v>
      </c>
    </row>
    <row r="10" spans="1:23" x14ac:dyDescent="0.2">
      <c r="A10" s="38" t="s">
        <v>229</v>
      </c>
      <c r="B10" s="38">
        <f>'A (2)'!C8</f>
        <v>0.58272069999999998</v>
      </c>
      <c r="C10" s="28"/>
      <c r="D10" s="28" t="s">
        <v>230</v>
      </c>
      <c r="E10" s="28">
        <f ca="1">2*E9*365.2422/B10</f>
        <v>3.1948660484761817E-7</v>
      </c>
      <c r="F10" s="28">
        <f ca="1">+F9*E10</f>
        <v>1.5458854485388044E-7</v>
      </c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>
        <v>10</v>
      </c>
      <c r="S10" s="28" t="s">
        <v>125</v>
      </c>
      <c r="T10" s="28"/>
      <c r="V10">
        <v>-0.2</v>
      </c>
      <c r="W10">
        <f t="shared" ca="1" si="0"/>
        <v>2.8867313743774167E-3</v>
      </c>
    </row>
    <row r="11" spans="1:23" x14ac:dyDescent="0.2">
      <c r="A11" s="28"/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>
        <v>11</v>
      </c>
      <c r="S11" s="28" t="s">
        <v>43</v>
      </c>
      <c r="T11" s="28"/>
      <c r="V11">
        <v>-0.1</v>
      </c>
      <c r="W11">
        <f t="shared" ca="1" si="0"/>
        <v>4.3996933979694884E-4</v>
      </c>
    </row>
    <row r="12" spans="1:23" x14ac:dyDescent="0.2">
      <c r="A12" s="68">
        <v>21</v>
      </c>
      <c r="B12" s="28" t="s">
        <v>126</v>
      </c>
      <c r="C12" s="69">
        <v>21</v>
      </c>
      <c r="D12" s="9" t="str">
        <f>D$15&amp;$C12</f>
        <v>D21</v>
      </c>
      <c r="E12" s="9" t="str">
        <f t="shared" ref="E12:O12" si="1">E15&amp;$C12</f>
        <v>E21</v>
      </c>
      <c r="F12" s="9" t="str">
        <f t="shared" si="1"/>
        <v>F21</v>
      </c>
      <c r="G12" s="9" t="str">
        <f t="shared" si="1"/>
        <v>G21</v>
      </c>
      <c r="H12" s="9" t="str">
        <f t="shared" si="1"/>
        <v>H21</v>
      </c>
      <c r="I12" s="9" t="str">
        <f t="shared" si="1"/>
        <v>I21</v>
      </c>
      <c r="J12" s="9" t="str">
        <f t="shared" si="1"/>
        <v>J21</v>
      </c>
      <c r="K12" s="9" t="str">
        <f t="shared" si="1"/>
        <v>K21</v>
      </c>
      <c r="L12" s="9" t="str">
        <f t="shared" si="1"/>
        <v>L21</v>
      </c>
      <c r="M12" s="9" t="str">
        <f t="shared" si="1"/>
        <v>M21</v>
      </c>
      <c r="N12" s="9" t="str">
        <f t="shared" si="1"/>
        <v>N21</v>
      </c>
      <c r="O12" s="9" t="str">
        <f t="shared" si="1"/>
        <v>O21</v>
      </c>
      <c r="P12" s="28"/>
      <c r="Q12" s="28"/>
      <c r="R12" s="28">
        <v>12</v>
      </c>
      <c r="S12" s="28" t="s">
        <v>127</v>
      </c>
      <c r="T12" s="28"/>
      <c r="V12">
        <v>0</v>
      </c>
      <c r="W12">
        <f t="shared" ca="1" si="0"/>
        <v>-1.4970721367060912E-3</v>
      </c>
    </row>
    <row r="13" spans="1:23" x14ac:dyDescent="0.2">
      <c r="A13" s="68">
        <f>20+COUNT(A21:A1447)</f>
        <v>32</v>
      </c>
      <c r="B13" s="28" t="s">
        <v>128</v>
      </c>
      <c r="C13" s="69">
        <f>A13</f>
        <v>32</v>
      </c>
      <c r="D13" s="9" t="str">
        <f>D$15&amp;$C13</f>
        <v>D32</v>
      </c>
      <c r="E13" s="9" t="str">
        <f t="shared" ref="E13:O13" si="2">E$15&amp;$C13</f>
        <v>E32</v>
      </c>
      <c r="F13" s="9" t="str">
        <f t="shared" si="2"/>
        <v>F32</v>
      </c>
      <c r="G13" s="9" t="str">
        <f t="shared" si="2"/>
        <v>G32</v>
      </c>
      <c r="H13" s="9" t="str">
        <f t="shared" si="2"/>
        <v>H32</v>
      </c>
      <c r="I13" s="9" t="str">
        <f t="shared" si="2"/>
        <v>I32</v>
      </c>
      <c r="J13" s="9" t="str">
        <f t="shared" si="2"/>
        <v>J32</v>
      </c>
      <c r="K13" s="9" t="str">
        <f t="shared" si="2"/>
        <v>K32</v>
      </c>
      <c r="L13" s="9" t="str">
        <f t="shared" si="2"/>
        <v>L32</v>
      </c>
      <c r="M13" s="9" t="str">
        <f t="shared" si="2"/>
        <v>M32</v>
      </c>
      <c r="N13" s="9" t="str">
        <f t="shared" si="2"/>
        <v>N32</v>
      </c>
      <c r="O13" s="9" t="str">
        <f t="shared" si="2"/>
        <v>O32</v>
      </c>
      <c r="P13" s="28"/>
      <c r="Q13" s="28"/>
      <c r="R13" s="28">
        <v>13</v>
      </c>
      <c r="S13" s="28" t="s">
        <v>129</v>
      </c>
      <c r="T13" s="28"/>
      <c r="V13">
        <v>0.1</v>
      </c>
      <c r="W13">
        <f t="shared" ca="1" si="0"/>
        <v>-2.9243930551317034E-3</v>
      </c>
    </row>
    <row r="14" spans="1:23" x14ac:dyDescent="0.2">
      <c r="A14" s="28"/>
      <c r="B14" s="28"/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>
        <v>14</v>
      </c>
      <c r="S14" s="28" t="s">
        <v>130</v>
      </c>
      <c r="T14" s="28"/>
      <c r="V14">
        <v>0.2</v>
      </c>
      <c r="W14">
        <f t="shared" ca="1" si="0"/>
        <v>-3.8419934154798881E-3</v>
      </c>
    </row>
    <row r="15" spans="1:23" x14ac:dyDescent="0.2">
      <c r="A15" s="9"/>
      <c r="B15" s="28"/>
      <c r="C15" s="28"/>
      <c r="D15" s="9" t="str">
        <f t="shared" ref="D15:O15" si="3">VLOOKUP(D16,$R1:$S26,2,FALSE)</f>
        <v>D</v>
      </c>
      <c r="E15" s="9" t="str">
        <f t="shared" si="3"/>
        <v>E</v>
      </c>
      <c r="F15" s="9" t="str">
        <f t="shared" si="3"/>
        <v>F</v>
      </c>
      <c r="G15" s="9" t="str">
        <f t="shared" si="3"/>
        <v>G</v>
      </c>
      <c r="H15" s="9" t="str">
        <f t="shared" si="3"/>
        <v>H</v>
      </c>
      <c r="I15" s="9" t="str">
        <f t="shared" si="3"/>
        <v>I</v>
      </c>
      <c r="J15" s="9" t="str">
        <f t="shared" si="3"/>
        <v>J</v>
      </c>
      <c r="K15" s="9" t="str">
        <f t="shared" si="3"/>
        <v>K</v>
      </c>
      <c r="L15" s="9" t="str">
        <f t="shared" si="3"/>
        <v>L</v>
      </c>
      <c r="M15" s="9" t="str">
        <f t="shared" si="3"/>
        <v>M</v>
      </c>
      <c r="N15" s="9" t="str">
        <f t="shared" si="3"/>
        <v>N</v>
      </c>
      <c r="O15" s="9" t="str">
        <f t="shared" si="3"/>
        <v>O</v>
      </c>
      <c r="P15" s="28"/>
      <c r="Q15" s="28"/>
      <c r="R15" s="28">
        <v>15</v>
      </c>
      <c r="S15" s="28" t="s">
        <v>131</v>
      </c>
      <c r="T15" s="28"/>
      <c r="V15">
        <v>0.3</v>
      </c>
      <c r="W15">
        <f t="shared" ca="1" si="0"/>
        <v>-4.2498732177506451E-3</v>
      </c>
    </row>
    <row r="16" spans="1:23" x14ac:dyDescent="0.2">
      <c r="A16" s="9"/>
      <c r="B16" s="28"/>
      <c r="C16" s="28"/>
      <c r="D16" s="9">
        <f>COLUMN()</f>
        <v>4</v>
      </c>
      <c r="E16" s="9">
        <f>COLUMN()</f>
        <v>5</v>
      </c>
      <c r="F16" s="9">
        <f>COLUMN()</f>
        <v>6</v>
      </c>
      <c r="G16" s="9">
        <f>COLUMN()</f>
        <v>7</v>
      </c>
      <c r="H16" s="9">
        <f>COLUMN()</f>
        <v>8</v>
      </c>
      <c r="I16" s="9">
        <f>COLUMN()</f>
        <v>9</v>
      </c>
      <c r="J16" s="9">
        <f>COLUMN()</f>
        <v>10</v>
      </c>
      <c r="K16" s="9">
        <f>COLUMN()</f>
        <v>11</v>
      </c>
      <c r="L16" s="9">
        <f>COLUMN()</f>
        <v>12</v>
      </c>
      <c r="M16" s="9">
        <f>COLUMN()</f>
        <v>13</v>
      </c>
      <c r="N16" s="9">
        <f>COLUMN()</f>
        <v>14</v>
      </c>
      <c r="O16" s="9">
        <f>COLUMN()</f>
        <v>15</v>
      </c>
      <c r="P16" s="28"/>
      <c r="Q16" s="28"/>
      <c r="R16" s="28">
        <v>16</v>
      </c>
      <c r="S16" s="28" t="s">
        <v>132</v>
      </c>
      <c r="T16" s="28"/>
      <c r="V16">
        <v>0.4</v>
      </c>
      <c r="W16">
        <f t="shared" ca="1" si="0"/>
        <v>-4.1480324619439738E-3</v>
      </c>
    </row>
    <row r="17" spans="1:23" x14ac:dyDescent="0.2">
      <c r="A17" s="43" t="s">
        <v>133</v>
      </c>
      <c r="B17" s="28"/>
      <c r="C17" s="28" t="s">
        <v>134</v>
      </c>
      <c r="D17" s="28">
        <f>C13-C12+1</f>
        <v>12</v>
      </c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>
        <v>17</v>
      </c>
      <c r="S17" s="28" t="s">
        <v>135</v>
      </c>
      <c r="T17" s="28"/>
      <c r="V17">
        <v>0.5</v>
      </c>
      <c r="W17">
        <f t="shared" ca="1" si="0"/>
        <v>-3.5364711480598762E-3</v>
      </c>
    </row>
    <row r="18" spans="1:23" x14ac:dyDescent="0.2">
      <c r="A18" s="70">
        <v>10000</v>
      </c>
      <c r="B18" s="70">
        <v>1</v>
      </c>
      <c r="C18" s="28" t="s">
        <v>136</v>
      </c>
      <c r="D18" s="28">
        <f ca="1">SUM(INDIRECT(D12):INDIRECT(D13))</f>
        <v>-1.6997999999999998</v>
      </c>
      <c r="E18" s="28">
        <f ca="1">SUM(INDIRECT(E12):INDIRECT(E13))</f>
        <v>7.5458599967532791E-2</v>
      </c>
      <c r="F18" s="28">
        <f ca="1">SUM(INDIRECT(F12):INDIRECT(F13))</f>
        <v>2.5437369000000003</v>
      </c>
      <c r="G18" s="28">
        <f ca="1">SUM(INDIRECT(G12):INDIRECT(G13))</f>
        <v>-1.3937557395720002</v>
      </c>
      <c r="H18" s="28">
        <f ca="1">SUM(INDIRECT(H12):INDIRECT(H13))</f>
        <v>1.5185113977539337</v>
      </c>
      <c r="I18" s="28">
        <f ca="1">SUM(INDIRECT(I12):INDIRECT(I13))</f>
        <v>-7.5766838296701819E-2</v>
      </c>
      <c r="J18" s="28">
        <f ca="1">SUM(INDIRECT(J12):INDIRECT(J13))</f>
        <v>5.8338163209062405E-2</v>
      </c>
      <c r="K18" s="28"/>
      <c r="L18" s="28">
        <f ca="1">SUM(INDIRECT(L12):INDIRECT(L13))</f>
        <v>7.056120322202048E-4</v>
      </c>
      <c r="M18" s="28">
        <f ca="1">SQRT(SUM(INDIRECT(M12):INDIRECT(M13)))</f>
        <v>5.2304015880145194</v>
      </c>
      <c r="N18" s="28">
        <f ca="1">SQRT(SUM(INDIRECT(N12):INDIRECT(N13)))</f>
        <v>12.939459831620272</v>
      </c>
      <c r="O18" s="28">
        <f ca="1">SQRT(SUM(INDIRECT(O12):INDIRECT(O13)))</f>
        <v>19.842784195183221</v>
      </c>
      <c r="P18" s="28"/>
      <c r="Q18" s="28"/>
      <c r="R18" s="28">
        <v>18</v>
      </c>
      <c r="S18" s="28" t="s">
        <v>137</v>
      </c>
      <c r="T18" s="28"/>
      <c r="V18">
        <v>0.6</v>
      </c>
      <c r="W18">
        <f t="shared" ca="1" si="0"/>
        <v>-2.4151892760983507E-3</v>
      </c>
    </row>
    <row r="19" spans="1:23" x14ac:dyDescent="0.2">
      <c r="A19" s="71" t="s">
        <v>138</v>
      </c>
      <c r="B19" s="28"/>
      <c r="C19" s="28"/>
      <c r="D19" s="72" t="s">
        <v>139</v>
      </c>
      <c r="E19" s="72" t="s">
        <v>12</v>
      </c>
      <c r="F19" s="72" t="s">
        <v>140</v>
      </c>
      <c r="G19" s="72" t="s">
        <v>141</v>
      </c>
      <c r="H19" s="72" t="s">
        <v>142</v>
      </c>
      <c r="I19" s="72" t="s">
        <v>143</v>
      </c>
      <c r="J19" s="72" t="s">
        <v>144</v>
      </c>
      <c r="K19" s="73"/>
      <c r="L19" s="73"/>
      <c r="M19" s="73"/>
      <c r="N19" s="73"/>
      <c r="O19" s="73"/>
      <c r="P19" s="28"/>
      <c r="Q19" s="28"/>
      <c r="R19" s="28">
        <v>19</v>
      </c>
      <c r="S19" s="28" t="s">
        <v>145</v>
      </c>
      <c r="T19" s="28"/>
      <c r="V19">
        <v>0.7</v>
      </c>
      <c r="W19">
        <f t="shared" ca="1" si="0"/>
        <v>-7.8418684605939711E-4</v>
      </c>
    </row>
    <row r="20" spans="1:23" ht="15" thickBot="1" x14ac:dyDescent="0.25">
      <c r="A20" s="74" t="s">
        <v>146</v>
      </c>
      <c r="B20" s="74" t="s">
        <v>147</v>
      </c>
      <c r="C20" s="28"/>
      <c r="D20" s="74" t="s">
        <v>146</v>
      </c>
      <c r="E20" s="74" t="s">
        <v>147</v>
      </c>
      <c r="F20" s="74" t="s">
        <v>161</v>
      </c>
      <c r="G20" s="74" t="s">
        <v>162</v>
      </c>
      <c r="H20" s="74" t="s">
        <v>163</v>
      </c>
      <c r="I20" s="74" t="s">
        <v>148</v>
      </c>
      <c r="J20" s="74" t="s">
        <v>164</v>
      </c>
      <c r="K20" s="75" t="s">
        <v>149</v>
      </c>
      <c r="L20" s="74" t="s">
        <v>165</v>
      </c>
      <c r="M20" s="74" t="s">
        <v>150</v>
      </c>
      <c r="N20" s="74" t="s">
        <v>151</v>
      </c>
      <c r="O20" s="74" t="s">
        <v>152</v>
      </c>
      <c r="P20" s="45" t="s">
        <v>153</v>
      </c>
      <c r="Q20" s="28"/>
      <c r="R20" s="28">
        <v>20</v>
      </c>
      <c r="S20" s="28" t="s">
        <v>154</v>
      </c>
      <c r="T20" s="28"/>
      <c r="V20">
        <v>0.8</v>
      </c>
      <c r="W20">
        <f t="shared" ca="1" si="0"/>
        <v>1.3565361420569879E-3</v>
      </c>
    </row>
    <row r="21" spans="1:23" x14ac:dyDescent="0.2">
      <c r="A21" s="76">
        <v>-9228</v>
      </c>
      <c r="B21" s="76">
        <v>3.4619599999132333E-2</v>
      </c>
      <c r="C21" s="28"/>
      <c r="D21" s="77">
        <f t="shared" ref="D21:D84" si="4">A21/A$18</f>
        <v>-0.92279999999999995</v>
      </c>
      <c r="E21" s="77">
        <f t="shared" ref="E21:E84" si="5">B21/B$18</f>
        <v>3.4619599999132333E-2</v>
      </c>
      <c r="F21" s="68">
        <f t="shared" ref="F21:F84" si="6">D21*D21</f>
        <v>0.85155983999999996</v>
      </c>
      <c r="G21" s="68">
        <f t="shared" ref="G21:G84" si="7">D21*F21</f>
        <v>-0.78581942035199992</v>
      </c>
      <c r="H21" s="68">
        <f t="shared" ref="H21:H84" si="8">F21*F21</f>
        <v>0.72515416110082553</v>
      </c>
      <c r="I21" s="68">
        <f t="shared" ref="I21:I84" si="9">E21*D21</f>
        <v>-3.1946966879199318E-2</v>
      </c>
      <c r="J21" s="68">
        <f t="shared" ref="J21:J84" si="10">I21*D21</f>
        <v>2.9480661036125129E-2</v>
      </c>
      <c r="K21" s="68">
        <f t="shared" ref="K21:K84" ca="1" si="11">+E$4+E$5*D21+E$6*D21^2</f>
        <v>3.5728973797550953E-2</v>
      </c>
      <c r="L21" s="68">
        <f t="shared" ref="L21:L84" ca="1" si="12">+(K21-E21)^2</f>
        <v>1.2307102246177563E-6</v>
      </c>
      <c r="M21" s="68">
        <f t="shared" ref="M21:M84" ca="1" si="13">(M$1-M$2*D21+M$3*F21)^2</f>
        <v>0.46618797251097638</v>
      </c>
      <c r="N21" s="68">
        <f t="shared" ref="N21:N84" ca="1" si="14">(-M$2+M$4*D21-M$5*F21)^2</f>
        <v>1.5577977024018221</v>
      </c>
      <c r="O21" s="68">
        <f t="shared" ref="O21:O84" ca="1" si="15">+(M$3-D21*M$5+F21*M$6)^2</f>
        <v>63.807498554650323</v>
      </c>
      <c r="P21" s="28">
        <f t="shared" ref="P21:P84" ca="1" si="16">+E21-K21</f>
        <v>-1.1093737984186197E-3</v>
      </c>
      <c r="Q21" s="28"/>
      <c r="R21" s="28">
        <v>21</v>
      </c>
      <c r="S21" s="28" t="s">
        <v>155</v>
      </c>
      <c r="T21" s="28"/>
    </row>
    <row r="22" spans="1:23" x14ac:dyDescent="0.2">
      <c r="A22" s="76">
        <v>-8667</v>
      </c>
      <c r="B22" s="76">
        <v>2.5306899995484855E-2</v>
      </c>
      <c r="C22" s="28"/>
      <c r="D22" s="77">
        <f t="shared" si="4"/>
        <v>-0.86670000000000003</v>
      </c>
      <c r="E22" s="77">
        <f t="shared" si="5"/>
        <v>2.5306899995484855E-2</v>
      </c>
      <c r="F22" s="68">
        <f t="shared" si="6"/>
        <v>0.75116889000000009</v>
      </c>
      <c r="G22" s="68">
        <f t="shared" si="7"/>
        <v>-0.65103807696300009</v>
      </c>
      <c r="H22" s="68">
        <f t="shared" si="8"/>
        <v>0.56425470130383226</v>
      </c>
      <c r="I22" s="68">
        <f t="shared" si="9"/>
        <v>-2.1933490226086726E-2</v>
      </c>
      <c r="J22" s="68">
        <f t="shared" si="10"/>
        <v>1.9009755978949366E-2</v>
      </c>
      <c r="K22" s="68">
        <f t="shared" ca="1" si="11"/>
        <v>3.2226703592777316E-2</v>
      </c>
      <c r="L22" s="68">
        <f t="shared" ca="1" si="12"/>
        <v>4.7883681825101677E-5</v>
      </c>
      <c r="M22" s="68">
        <f t="shared" ca="1" si="13"/>
        <v>0.10570145184846449</v>
      </c>
      <c r="N22" s="68">
        <f t="shared" ca="1" si="14"/>
        <v>3.3629216635203956</v>
      </c>
      <c r="O22" s="68">
        <f t="shared" ca="1" si="15"/>
        <v>34.919967507242234</v>
      </c>
      <c r="P22" s="28">
        <f t="shared" ca="1" si="16"/>
        <v>-6.9198035972924607E-3</v>
      </c>
      <c r="Q22" s="28"/>
      <c r="R22" s="28">
        <v>22</v>
      </c>
      <c r="S22" s="28" t="s">
        <v>156</v>
      </c>
      <c r="T22" s="28"/>
    </row>
    <row r="23" spans="1:23" x14ac:dyDescent="0.2">
      <c r="A23" s="76">
        <v>-5607</v>
      </c>
      <c r="B23" s="76">
        <v>3.1964899997547036E-2</v>
      </c>
      <c r="C23" s="28"/>
      <c r="D23" s="77">
        <f t="shared" si="4"/>
        <v>-0.56069999999999998</v>
      </c>
      <c r="E23" s="77">
        <f t="shared" si="5"/>
        <v>3.1964899997547036E-2</v>
      </c>
      <c r="F23" s="68">
        <f t="shared" si="6"/>
        <v>0.31438448999999996</v>
      </c>
      <c r="G23" s="68">
        <f t="shared" si="7"/>
        <v>-0.17627538354299996</v>
      </c>
      <c r="H23" s="68">
        <f t="shared" si="8"/>
        <v>9.8837607552560075E-2</v>
      </c>
      <c r="I23" s="68">
        <f t="shared" si="9"/>
        <v>-1.7922719428624622E-2</v>
      </c>
      <c r="J23" s="68">
        <f t="shared" si="10"/>
        <v>1.0049268783629824E-2</v>
      </c>
      <c r="K23" s="68">
        <f t="shared" ca="1" si="11"/>
        <v>1.5947329722160758E-2</v>
      </c>
      <c r="L23" s="68">
        <f t="shared" ca="1" si="12"/>
        <v>2.5656255752693803E-4</v>
      </c>
      <c r="M23" s="68">
        <f t="shared" ca="1" si="13"/>
        <v>1.3719673627451929</v>
      </c>
      <c r="N23" s="68">
        <f t="shared" ca="1" si="14"/>
        <v>13.355498775934896</v>
      </c>
      <c r="O23" s="68">
        <f t="shared" ca="1" si="15"/>
        <v>5.6011670210321673</v>
      </c>
      <c r="P23" s="28">
        <f t="shared" ca="1" si="16"/>
        <v>1.6017570275386278E-2</v>
      </c>
      <c r="Q23" s="28"/>
      <c r="R23" s="28">
        <v>23</v>
      </c>
      <c r="S23" s="28" t="s">
        <v>157</v>
      </c>
      <c r="T23" s="28"/>
    </row>
    <row r="24" spans="1:23" x14ac:dyDescent="0.2">
      <c r="A24" s="76">
        <v>-2497</v>
      </c>
      <c r="B24" s="76">
        <v>1.5878999984124675E-3</v>
      </c>
      <c r="C24" s="28"/>
      <c r="D24" s="77">
        <f t="shared" si="4"/>
        <v>-0.24970000000000001</v>
      </c>
      <c r="E24" s="77">
        <f t="shared" si="5"/>
        <v>1.5878999984124675E-3</v>
      </c>
      <c r="F24" s="68">
        <f t="shared" si="6"/>
        <v>6.2350090000000004E-2</v>
      </c>
      <c r="G24" s="68">
        <f t="shared" si="7"/>
        <v>-1.5568817473000001E-2</v>
      </c>
      <c r="H24" s="68">
        <f t="shared" si="8"/>
        <v>3.8875337230081003E-3</v>
      </c>
      <c r="I24" s="68">
        <f t="shared" si="9"/>
        <v>-3.9649862960359318E-4</v>
      </c>
      <c r="J24" s="68">
        <f t="shared" si="10"/>
        <v>9.9005707812017214E-5</v>
      </c>
      <c r="K24" s="68">
        <f t="shared" ca="1" si="11"/>
        <v>4.2923904469112234E-3</v>
      </c>
      <c r="L24" s="68">
        <f t="shared" ca="1" si="12"/>
        <v>7.3142685860210019E-6</v>
      </c>
      <c r="M24" s="68">
        <f t="shared" ca="1" si="13"/>
        <v>3.6296588528760836</v>
      </c>
      <c r="N24" s="68">
        <f t="shared" ca="1" si="14"/>
        <v>9.7676508528142172</v>
      </c>
      <c r="O24" s="68">
        <f t="shared" ca="1" si="15"/>
        <v>29.97562428395107</v>
      </c>
      <c r="P24" s="28">
        <f t="shared" ca="1" si="16"/>
        <v>-2.7044904484987559E-3</v>
      </c>
      <c r="Q24" s="28"/>
      <c r="R24" s="28">
        <v>24</v>
      </c>
      <c r="S24" s="28" t="s">
        <v>146</v>
      </c>
      <c r="T24" s="28"/>
    </row>
    <row r="25" spans="1:23" x14ac:dyDescent="0.2">
      <c r="A25" s="76">
        <v>-1929</v>
      </c>
      <c r="B25" s="76">
        <v>7.230299997900147E-3</v>
      </c>
      <c r="C25" s="28"/>
      <c r="D25" s="77">
        <f t="shared" si="4"/>
        <v>-0.19289999999999999</v>
      </c>
      <c r="E25" s="77">
        <f t="shared" si="5"/>
        <v>7.230299997900147E-3</v>
      </c>
      <c r="F25" s="68">
        <f t="shared" si="6"/>
        <v>3.7210409999999992E-2</v>
      </c>
      <c r="G25" s="68">
        <f t="shared" si="7"/>
        <v>-7.1778880889999978E-3</v>
      </c>
      <c r="H25" s="68">
        <f t="shared" si="8"/>
        <v>1.3846146123680995E-3</v>
      </c>
      <c r="I25" s="68">
        <f t="shared" si="9"/>
        <v>-1.3947248695949383E-3</v>
      </c>
      <c r="J25" s="68">
        <f t="shared" si="10"/>
        <v>2.6904242734486359E-4</v>
      </c>
      <c r="K25" s="68">
        <f t="shared" ca="1" si="11"/>
        <v>2.6962009407770883E-3</v>
      </c>
      <c r="L25" s="68">
        <f t="shared" ca="1" si="12"/>
        <v>2.0558054259804209E-5</v>
      </c>
      <c r="M25" s="68">
        <f t="shared" ca="1" si="13"/>
        <v>3.8162051849620457</v>
      </c>
      <c r="N25" s="68">
        <f t="shared" ca="1" si="14"/>
        <v>7.6706814434902739</v>
      </c>
      <c r="O25" s="68">
        <f t="shared" ca="1" si="15"/>
        <v>29.870144184414329</v>
      </c>
      <c r="P25" s="28">
        <f t="shared" ca="1" si="16"/>
        <v>4.5340990571230587E-3</v>
      </c>
      <c r="Q25" s="28"/>
      <c r="R25" s="28">
        <v>25</v>
      </c>
      <c r="S25" s="28" t="s">
        <v>147</v>
      </c>
      <c r="T25" s="28"/>
    </row>
    <row r="26" spans="1:23" x14ac:dyDescent="0.2">
      <c r="A26" s="76">
        <v>-1095</v>
      </c>
      <c r="B26" s="76">
        <v>3.1664999987697229E-3</v>
      </c>
      <c r="C26" s="28"/>
      <c r="D26" s="77">
        <f t="shared" si="4"/>
        <v>-0.1095</v>
      </c>
      <c r="E26" s="77">
        <f t="shared" si="5"/>
        <v>3.1664999987697229E-3</v>
      </c>
      <c r="F26" s="68">
        <f t="shared" si="6"/>
        <v>1.1990249999999999E-2</v>
      </c>
      <c r="G26" s="68">
        <f t="shared" si="7"/>
        <v>-1.312932375E-3</v>
      </c>
      <c r="H26" s="68">
        <f t="shared" si="8"/>
        <v>1.4376609506249998E-4</v>
      </c>
      <c r="I26" s="68">
        <f t="shared" si="9"/>
        <v>-3.4673174986528464E-4</v>
      </c>
      <c r="J26" s="68">
        <f t="shared" si="10"/>
        <v>3.796712661024867E-5</v>
      </c>
      <c r="K26" s="68">
        <f t="shared" ca="1" si="11"/>
        <v>6.5050012059173976E-4</v>
      </c>
      <c r="L26" s="68">
        <f t="shared" ca="1" si="12"/>
        <v>6.3302553869916256E-6</v>
      </c>
      <c r="M26" s="68">
        <f t="shared" ca="1" si="13"/>
        <v>3.9067042870120194</v>
      </c>
      <c r="N26" s="68">
        <f t="shared" ca="1" si="14"/>
        <v>4.4195896210636407</v>
      </c>
      <c r="O26" s="68">
        <f t="shared" ca="1" si="15"/>
        <v>26.297088686530021</v>
      </c>
      <c r="P26" s="28">
        <f t="shared" ca="1" si="16"/>
        <v>2.5159998781779831E-3</v>
      </c>
      <c r="Q26" s="28"/>
      <c r="R26" s="28">
        <v>26</v>
      </c>
      <c r="S26" s="28" t="s">
        <v>158</v>
      </c>
      <c r="T26" s="28"/>
    </row>
    <row r="27" spans="1:23" x14ac:dyDescent="0.2">
      <c r="A27" s="76">
        <v>-508</v>
      </c>
      <c r="B27" s="76">
        <v>-1.5884400003415067E-2</v>
      </c>
      <c r="C27" s="28"/>
      <c r="D27" s="77">
        <f t="shared" si="4"/>
        <v>-5.0799999999999998E-2</v>
      </c>
      <c r="E27" s="77">
        <f t="shared" si="5"/>
        <v>-1.5884400003415067E-2</v>
      </c>
      <c r="F27" s="68">
        <f t="shared" si="6"/>
        <v>2.5806399999999999E-3</v>
      </c>
      <c r="G27" s="68">
        <f t="shared" si="7"/>
        <v>-1.3109651199999999E-4</v>
      </c>
      <c r="H27" s="68">
        <f t="shared" si="8"/>
        <v>6.6597028095999995E-6</v>
      </c>
      <c r="I27" s="68">
        <f t="shared" si="9"/>
        <v>8.0692752017348538E-4</v>
      </c>
      <c r="J27" s="68">
        <f t="shared" si="10"/>
        <v>-4.0991918024813057E-5</v>
      </c>
      <c r="K27" s="68">
        <f t="shared" ca="1" si="11"/>
        <v>-5.7675382534436701E-4</v>
      </c>
      <c r="L27" s="68">
        <f t="shared" ca="1" si="12"/>
        <v>2.343240315130025E-4</v>
      </c>
      <c r="M27" s="68">
        <f t="shared" ca="1" si="13"/>
        <v>3.8358569899524095</v>
      </c>
      <c r="N27" s="68">
        <f t="shared" ca="1" si="14"/>
        <v>2.3383221482866117</v>
      </c>
      <c r="O27" s="68">
        <f t="shared" ca="1" si="15"/>
        <v>21.717056734536964</v>
      </c>
      <c r="P27" s="28">
        <f t="shared" ca="1" si="16"/>
        <v>-1.53076461780707E-2</v>
      </c>
      <c r="Q27" s="28"/>
      <c r="R27" s="28"/>
      <c r="S27" s="28"/>
      <c r="T27" s="28"/>
    </row>
    <row r="28" spans="1:23" x14ac:dyDescent="0.2">
      <c r="A28" s="76">
        <v>0</v>
      </c>
      <c r="B28" s="76">
        <v>0</v>
      </c>
      <c r="C28" s="28"/>
      <c r="D28" s="77">
        <f t="shared" si="4"/>
        <v>0</v>
      </c>
      <c r="E28" s="77">
        <f t="shared" si="5"/>
        <v>0</v>
      </c>
      <c r="F28" s="68">
        <f t="shared" si="6"/>
        <v>0</v>
      </c>
      <c r="G28" s="68">
        <f t="shared" si="7"/>
        <v>0</v>
      </c>
      <c r="H28" s="68">
        <f t="shared" si="8"/>
        <v>0</v>
      </c>
      <c r="I28" s="68">
        <f t="shared" si="9"/>
        <v>0</v>
      </c>
      <c r="J28" s="68">
        <f t="shared" si="10"/>
        <v>0</v>
      </c>
      <c r="K28" s="68">
        <f t="shared" ca="1" si="11"/>
        <v>-1.4970721367060912E-3</v>
      </c>
      <c r="L28" s="68">
        <f t="shared" ca="1" si="12"/>
        <v>2.2412249825017417E-6</v>
      </c>
      <c r="M28" s="68">
        <f t="shared" ca="1" si="13"/>
        <v>3.686931528716304</v>
      </c>
      <c r="N28" s="68">
        <f t="shared" ca="1" si="14"/>
        <v>0.92964737348458881</v>
      </c>
      <c r="O28" s="68">
        <f t="shared" ca="1" si="15"/>
        <v>16.822231788741103</v>
      </c>
      <c r="P28" s="28">
        <f t="shared" ca="1" si="16"/>
        <v>1.4970721367060912E-3</v>
      </c>
      <c r="Q28" s="28"/>
      <c r="R28" s="28"/>
      <c r="S28" s="28"/>
      <c r="T28" s="28"/>
    </row>
    <row r="29" spans="1:23" x14ac:dyDescent="0.2">
      <c r="A29" s="76">
        <v>1215</v>
      </c>
      <c r="B29" s="76">
        <v>1.349499994830694E-3</v>
      </c>
      <c r="C29" s="28"/>
      <c r="D29" s="77">
        <f t="shared" si="4"/>
        <v>0.1215</v>
      </c>
      <c r="E29" s="77">
        <f t="shared" si="5"/>
        <v>1.349499994830694E-3</v>
      </c>
      <c r="F29" s="68">
        <f t="shared" si="6"/>
        <v>1.4762249999999999E-2</v>
      </c>
      <c r="G29" s="68">
        <f t="shared" si="7"/>
        <v>1.7936133749999999E-3</v>
      </c>
      <c r="H29" s="68">
        <f t="shared" si="8"/>
        <v>2.1792402506249999E-4</v>
      </c>
      <c r="I29" s="68">
        <f t="shared" si="9"/>
        <v>1.6396424937192933E-4</v>
      </c>
      <c r="J29" s="68">
        <f t="shared" si="10"/>
        <v>1.9921656298689414E-5</v>
      </c>
      <c r="K29" s="68">
        <f t="shared" ca="1" si="11"/>
        <v>-3.1646911762013225E-3</v>
      </c>
      <c r="L29" s="68">
        <f t="shared" ca="1" si="12"/>
        <v>2.037792192862341E-5</v>
      </c>
      <c r="M29" s="68">
        <f t="shared" ca="1" si="13"/>
        <v>3.0361077175976896</v>
      </c>
      <c r="N29" s="68">
        <f t="shared" ca="1" si="14"/>
        <v>0.41822061005860389</v>
      </c>
      <c r="O29" s="68">
        <f t="shared" ca="1" si="15"/>
        <v>4.7820071621326745</v>
      </c>
      <c r="P29" s="28">
        <f t="shared" ca="1" si="16"/>
        <v>4.5141911710320165E-3</v>
      </c>
      <c r="Q29" s="28"/>
      <c r="R29" s="28"/>
      <c r="S29" s="28"/>
      <c r="T29" s="28"/>
    </row>
    <row r="30" spans="1:23" x14ac:dyDescent="0.2">
      <c r="A30" s="76">
        <v>1922</v>
      </c>
      <c r="B30" s="76">
        <v>-1.3185400006477721E-2</v>
      </c>
      <c r="C30" s="28"/>
      <c r="D30" s="77">
        <f t="shared" si="4"/>
        <v>0.19220000000000001</v>
      </c>
      <c r="E30" s="77">
        <f t="shared" si="5"/>
        <v>-1.3185400006477721E-2</v>
      </c>
      <c r="F30" s="68">
        <f t="shared" si="6"/>
        <v>3.6940840000000003E-2</v>
      </c>
      <c r="G30" s="68">
        <f t="shared" si="7"/>
        <v>7.1000294480000007E-3</v>
      </c>
      <c r="H30" s="68">
        <f t="shared" si="8"/>
        <v>1.3646256599056002E-3</v>
      </c>
      <c r="I30" s="68">
        <f t="shared" si="9"/>
        <v>-2.5342338812450182E-3</v>
      </c>
      <c r="J30" s="68">
        <f t="shared" si="10"/>
        <v>-4.8707975197529254E-4</v>
      </c>
      <c r="K30" s="68">
        <f t="shared" ca="1" si="11"/>
        <v>-3.7887491192000787E-3</v>
      </c>
      <c r="L30" s="68">
        <f t="shared" ca="1" si="12"/>
        <v>8.8297047897375721E-5</v>
      </c>
      <c r="M30" s="68">
        <f t="shared" ca="1" si="13"/>
        <v>2.5068707185754739</v>
      </c>
      <c r="N30" s="68">
        <f t="shared" ca="1" si="14"/>
        <v>3.0715201767647651</v>
      </c>
      <c r="O30" s="68">
        <f t="shared" ca="1" si="15"/>
        <v>0.48594361593565438</v>
      </c>
      <c r="P30" s="28">
        <f t="shared" ca="1" si="16"/>
        <v>-9.3966508872776432E-3</v>
      </c>
      <c r="Q30" s="28"/>
      <c r="R30" s="28"/>
      <c r="S30" s="28"/>
      <c r="T30" s="28"/>
    </row>
    <row r="31" spans="1:23" x14ac:dyDescent="0.2">
      <c r="A31" s="76">
        <v>3714</v>
      </c>
      <c r="B31" s="76">
        <v>-6.7980000312672928E-4</v>
      </c>
      <c r="C31" s="28"/>
      <c r="D31" s="77">
        <f t="shared" si="4"/>
        <v>0.37140000000000001</v>
      </c>
      <c r="E31" s="77">
        <f t="shared" si="5"/>
        <v>-6.7980000312672928E-4</v>
      </c>
      <c r="F31" s="68">
        <f t="shared" si="6"/>
        <v>0.13793796</v>
      </c>
      <c r="G31" s="68">
        <f t="shared" si="7"/>
        <v>5.1230158344E-2</v>
      </c>
      <c r="H31" s="68">
        <f t="shared" si="8"/>
        <v>1.9026880808961599E-2</v>
      </c>
      <c r="I31" s="68">
        <f t="shared" si="9"/>
        <v>-2.5247772116126723E-4</v>
      </c>
      <c r="J31" s="68">
        <f t="shared" si="10"/>
        <v>-9.3770225639294648E-5</v>
      </c>
      <c r="K31" s="68">
        <f t="shared" ca="1" si="11"/>
        <v>-4.2292024065255038E-3</v>
      </c>
      <c r="L31" s="68">
        <f t="shared" ca="1" si="12"/>
        <v>1.2598257421252997E-5</v>
      </c>
      <c r="M31" s="68">
        <f t="shared" ca="1" si="13"/>
        <v>0.99259331670663586</v>
      </c>
      <c r="N31" s="68">
        <f t="shared" ca="1" si="14"/>
        <v>26.12169899248968</v>
      </c>
      <c r="O31" s="68">
        <f t="shared" ca="1" si="15"/>
        <v>18.630541924020566</v>
      </c>
      <c r="P31" s="28">
        <f t="shared" ca="1" si="16"/>
        <v>3.5494024033987746E-3</v>
      </c>
      <c r="Q31" s="28"/>
      <c r="R31" s="28"/>
      <c r="S31" s="28"/>
      <c r="T31" s="28"/>
    </row>
    <row r="32" spans="1:23" x14ac:dyDescent="0.2">
      <c r="A32" s="76">
        <v>5682</v>
      </c>
      <c r="B32" s="76">
        <v>-1.7400001524947584E-5</v>
      </c>
      <c r="C32" s="28"/>
      <c r="D32" s="77">
        <f t="shared" si="4"/>
        <v>0.56820000000000004</v>
      </c>
      <c r="E32" s="77">
        <f t="shared" si="5"/>
        <v>-1.7400001524947584E-5</v>
      </c>
      <c r="F32" s="68">
        <f t="shared" si="6"/>
        <v>0.32285124000000004</v>
      </c>
      <c r="G32" s="68">
        <f t="shared" si="7"/>
        <v>0.18344407456800005</v>
      </c>
      <c r="H32" s="68">
        <f t="shared" si="8"/>
        <v>0.10423292316953763</v>
      </c>
      <c r="I32" s="68">
        <f t="shared" si="9"/>
        <v>-9.8866808664752181E-6</v>
      </c>
      <c r="J32" s="68">
        <f t="shared" si="10"/>
        <v>-5.6176120683312191E-6</v>
      </c>
      <c r="K32" s="68">
        <f t="shared" ca="1" si="11"/>
        <v>-2.8270299892589161E-3</v>
      </c>
      <c r="L32" s="68">
        <f t="shared" ca="1" si="12"/>
        <v>7.8940206679739793E-6</v>
      </c>
      <c r="M32" s="68">
        <f t="shared" ca="1" si="13"/>
        <v>2.315388401507469E-3</v>
      </c>
      <c r="N32" s="68">
        <f t="shared" ca="1" si="14"/>
        <v>94.416071373805011</v>
      </c>
      <c r="O32" s="68">
        <f t="shared" ca="1" si="15"/>
        <v>140.82681315342583</v>
      </c>
      <c r="P32" s="28">
        <f t="shared" ca="1" si="16"/>
        <v>2.8096299877339685E-3</v>
      </c>
      <c r="Q32" s="28"/>
      <c r="R32" s="28"/>
      <c r="S32" s="28"/>
      <c r="T32" s="28"/>
    </row>
    <row r="33" spans="1:20" x14ac:dyDescent="0.2">
      <c r="A33" s="76"/>
      <c r="B33" s="76"/>
      <c r="C33" s="28"/>
      <c r="D33" s="77">
        <f t="shared" si="4"/>
        <v>0</v>
      </c>
      <c r="E33" s="77">
        <f t="shared" si="5"/>
        <v>0</v>
      </c>
      <c r="F33" s="68">
        <f t="shared" si="6"/>
        <v>0</v>
      </c>
      <c r="G33" s="68">
        <f t="shared" si="7"/>
        <v>0</v>
      </c>
      <c r="H33" s="68">
        <f t="shared" si="8"/>
        <v>0</v>
      </c>
      <c r="I33" s="68">
        <f t="shared" si="9"/>
        <v>0</v>
      </c>
      <c r="J33" s="68">
        <f t="shared" si="10"/>
        <v>0</v>
      </c>
      <c r="K33" s="68">
        <f t="shared" ca="1" si="11"/>
        <v>-1.4970721367060912E-3</v>
      </c>
      <c r="L33" s="68">
        <f t="shared" ca="1" si="12"/>
        <v>2.2412249825017417E-6</v>
      </c>
      <c r="M33" s="68">
        <f t="shared" ca="1" si="13"/>
        <v>3.686931528716304</v>
      </c>
      <c r="N33" s="68">
        <f t="shared" ca="1" si="14"/>
        <v>0.92964737348458881</v>
      </c>
      <c r="O33" s="68">
        <f t="shared" ca="1" si="15"/>
        <v>16.822231788741103</v>
      </c>
      <c r="P33" s="28">
        <f t="shared" ca="1" si="16"/>
        <v>1.4970721367060912E-3</v>
      </c>
      <c r="Q33" s="28"/>
      <c r="R33" s="28"/>
      <c r="S33" s="28"/>
      <c r="T33" s="28"/>
    </row>
    <row r="34" spans="1:20" x14ac:dyDescent="0.2">
      <c r="A34" s="76"/>
      <c r="B34" s="76"/>
      <c r="C34" s="28"/>
      <c r="D34" s="77">
        <f t="shared" si="4"/>
        <v>0</v>
      </c>
      <c r="E34" s="77">
        <f t="shared" si="5"/>
        <v>0</v>
      </c>
      <c r="F34" s="68">
        <f t="shared" si="6"/>
        <v>0</v>
      </c>
      <c r="G34" s="68">
        <f t="shared" si="7"/>
        <v>0</v>
      </c>
      <c r="H34" s="68">
        <f t="shared" si="8"/>
        <v>0</v>
      </c>
      <c r="I34" s="68">
        <f t="shared" si="9"/>
        <v>0</v>
      </c>
      <c r="J34" s="68">
        <f t="shared" si="10"/>
        <v>0</v>
      </c>
      <c r="K34" s="68">
        <f t="shared" ca="1" si="11"/>
        <v>-1.4970721367060912E-3</v>
      </c>
      <c r="L34" s="68">
        <f t="shared" ca="1" si="12"/>
        <v>2.2412249825017417E-6</v>
      </c>
      <c r="M34" s="68">
        <f t="shared" ca="1" si="13"/>
        <v>3.686931528716304</v>
      </c>
      <c r="N34" s="68">
        <f t="shared" ca="1" si="14"/>
        <v>0.92964737348458881</v>
      </c>
      <c r="O34" s="68">
        <f t="shared" ca="1" si="15"/>
        <v>16.822231788741103</v>
      </c>
      <c r="P34" s="28">
        <f t="shared" ca="1" si="16"/>
        <v>1.4970721367060912E-3</v>
      </c>
      <c r="Q34" s="28"/>
      <c r="R34" s="28"/>
      <c r="S34" s="28"/>
      <c r="T34" s="28"/>
    </row>
    <row r="35" spans="1:20" x14ac:dyDescent="0.2">
      <c r="A35" s="76"/>
      <c r="B35" s="76"/>
      <c r="C35" s="28"/>
      <c r="D35" s="77">
        <f t="shared" si="4"/>
        <v>0</v>
      </c>
      <c r="E35" s="77">
        <f t="shared" si="5"/>
        <v>0</v>
      </c>
      <c r="F35" s="68">
        <f t="shared" si="6"/>
        <v>0</v>
      </c>
      <c r="G35" s="68">
        <f t="shared" si="7"/>
        <v>0</v>
      </c>
      <c r="H35" s="68">
        <f t="shared" si="8"/>
        <v>0</v>
      </c>
      <c r="I35" s="68">
        <f t="shared" si="9"/>
        <v>0</v>
      </c>
      <c r="J35" s="68">
        <f t="shared" si="10"/>
        <v>0</v>
      </c>
      <c r="K35" s="68">
        <f t="shared" ca="1" si="11"/>
        <v>-1.4970721367060912E-3</v>
      </c>
      <c r="L35" s="68">
        <f t="shared" ca="1" si="12"/>
        <v>2.2412249825017417E-6</v>
      </c>
      <c r="M35" s="68">
        <f t="shared" ca="1" si="13"/>
        <v>3.686931528716304</v>
      </c>
      <c r="N35" s="68">
        <f t="shared" ca="1" si="14"/>
        <v>0.92964737348458881</v>
      </c>
      <c r="O35" s="68">
        <f t="shared" ca="1" si="15"/>
        <v>16.822231788741103</v>
      </c>
      <c r="P35" s="28">
        <f t="shared" ca="1" si="16"/>
        <v>1.4970721367060912E-3</v>
      </c>
      <c r="Q35" s="28"/>
      <c r="R35" s="28"/>
      <c r="S35" s="28"/>
      <c r="T35" s="28"/>
    </row>
    <row r="36" spans="1:20" x14ac:dyDescent="0.2">
      <c r="A36" s="76"/>
      <c r="B36" s="76"/>
      <c r="C36" s="28"/>
      <c r="D36" s="77">
        <f t="shared" si="4"/>
        <v>0</v>
      </c>
      <c r="E36" s="77">
        <f t="shared" si="5"/>
        <v>0</v>
      </c>
      <c r="F36" s="68">
        <f t="shared" si="6"/>
        <v>0</v>
      </c>
      <c r="G36" s="68">
        <f t="shared" si="7"/>
        <v>0</v>
      </c>
      <c r="H36" s="68">
        <f t="shared" si="8"/>
        <v>0</v>
      </c>
      <c r="I36" s="68">
        <f t="shared" si="9"/>
        <v>0</v>
      </c>
      <c r="J36" s="68">
        <f t="shared" si="10"/>
        <v>0</v>
      </c>
      <c r="K36" s="68">
        <f t="shared" ca="1" si="11"/>
        <v>-1.4970721367060912E-3</v>
      </c>
      <c r="L36" s="68">
        <f t="shared" ca="1" si="12"/>
        <v>2.2412249825017417E-6</v>
      </c>
      <c r="M36" s="68">
        <f t="shared" ca="1" si="13"/>
        <v>3.686931528716304</v>
      </c>
      <c r="N36" s="68">
        <f t="shared" ca="1" si="14"/>
        <v>0.92964737348458881</v>
      </c>
      <c r="O36" s="68">
        <f t="shared" ca="1" si="15"/>
        <v>16.822231788741103</v>
      </c>
      <c r="P36" s="28">
        <f t="shared" ca="1" si="16"/>
        <v>1.4970721367060912E-3</v>
      </c>
      <c r="Q36" s="28"/>
      <c r="R36" s="28"/>
      <c r="S36" s="28"/>
      <c r="T36" s="28"/>
    </row>
    <row r="37" spans="1:20" x14ac:dyDescent="0.2">
      <c r="A37" s="76"/>
      <c r="B37" s="76"/>
      <c r="C37" s="28"/>
      <c r="D37" s="77">
        <f t="shared" si="4"/>
        <v>0</v>
      </c>
      <c r="E37" s="77">
        <f t="shared" si="5"/>
        <v>0</v>
      </c>
      <c r="F37" s="68">
        <f t="shared" si="6"/>
        <v>0</v>
      </c>
      <c r="G37" s="68">
        <f t="shared" si="7"/>
        <v>0</v>
      </c>
      <c r="H37" s="68">
        <f t="shared" si="8"/>
        <v>0</v>
      </c>
      <c r="I37" s="68">
        <f t="shared" si="9"/>
        <v>0</v>
      </c>
      <c r="J37" s="68">
        <f t="shared" si="10"/>
        <v>0</v>
      </c>
      <c r="K37" s="68">
        <f t="shared" ca="1" si="11"/>
        <v>-1.4970721367060912E-3</v>
      </c>
      <c r="L37" s="68">
        <f t="shared" ca="1" si="12"/>
        <v>2.2412249825017417E-6</v>
      </c>
      <c r="M37" s="68">
        <f t="shared" ca="1" si="13"/>
        <v>3.686931528716304</v>
      </c>
      <c r="N37" s="68">
        <f t="shared" ca="1" si="14"/>
        <v>0.92964737348458881</v>
      </c>
      <c r="O37" s="68">
        <f t="shared" ca="1" si="15"/>
        <v>16.822231788741103</v>
      </c>
      <c r="P37" s="28">
        <f t="shared" ca="1" si="16"/>
        <v>1.4970721367060912E-3</v>
      </c>
      <c r="Q37" s="28"/>
      <c r="R37" s="28"/>
      <c r="S37" s="28"/>
      <c r="T37" s="28"/>
    </row>
    <row r="38" spans="1:20" x14ac:dyDescent="0.2">
      <c r="A38" s="76"/>
      <c r="B38" s="76"/>
      <c r="C38" s="28"/>
      <c r="D38" s="77">
        <f t="shared" si="4"/>
        <v>0</v>
      </c>
      <c r="E38" s="77">
        <f t="shared" si="5"/>
        <v>0</v>
      </c>
      <c r="F38" s="68">
        <f t="shared" si="6"/>
        <v>0</v>
      </c>
      <c r="G38" s="68">
        <f t="shared" si="7"/>
        <v>0</v>
      </c>
      <c r="H38" s="68">
        <f t="shared" si="8"/>
        <v>0</v>
      </c>
      <c r="I38" s="68">
        <f t="shared" si="9"/>
        <v>0</v>
      </c>
      <c r="J38" s="68">
        <f t="shared" si="10"/>
        <v>0</v>
      </c>
      <c r="K38" s="68">
        <f t="shared" ca="1" si="11"/>
        <v>-1.4970721367060912E-3</v>
      </c>
      <c r="L38" s="68">
        <f t="shared" ca="1" si="12"/>
        <v>2.2412249825017417E-6</v>
      </c>
      <c r="M38" s="68">
        <f t="shared" ca="1" si="13"/>
        <v>3.686931528716304</v>
      </c>
      <c r="N38" s="68">
        <f t="shared" ca="1" si="14"/>
        <v>0.92964737348458881</v>
      </c>
      <c r="O38" s="68">
        <f t="shared" ca="1" si="15"/>
        <v>16.822231788741103</v>
      </c>
      <c r="P38" s="28">
        <f t="shared" ca="1" si="16"/>
        <v>1.4970721367060912E-3</v>
      </c>
      <c r="Q38" s="28"/>
      <c r="R38" s="28"/>
      <c r="S38" s="28"/>
      <c r="T38" s="28"/>
    </row>
    <row r="39" spans="1:20" x14ac:dyDescent="0.2">
      <c r="A39" s="76"/>
      <c r="B39" s="76"/>
      <c r="C39" s="28"/>
      <c r="D39" s="77">
        <f t="shared" si="4"/>
        <v>0</v>
      </c>
      <c r="E39" s="77">
        <f t="shared" si="5"/>
        <v>0</v>
      </c>
      <c r="F39" s="68">
        <f t="shared" si="6"/>
        <v>0</v>
      </c>
      <c r="G39" s="68">
        <f t="shared" si="7"/>
        <v>0</v>
      </c>
      <c r="H39" s="68">
        <f t="shared" si="8"/>
        <v>0</v>
      </c>
      <c r="I39" s="68">
        <f t="shared" si="9"/>
        <v>0</v>
      </c>
      <c r="J39" s="68">
        <f t="shared" si="10"/>
        <v>0</v>
      </c>
      <c r="K39" s="68">
        <f t="shared" ca="1" si="11"/>
        <v>-1.4970721367060912E-3</v>
      </c>
      <c r="L39" s="68">
        <f t="shared" ca="1" si="12"/>
        <v>2.2412249825017417E-6</v>
      </c>
      <c r="M39" s="68">
        <f t="shared" ca="1" si="13"/>
        <v>3.686931528716304</v>
      </c>
      <c r="N39" s="68">
        <f t="shared" ca="1" si="14"/>
        <v>0.92964737348458881</v>
      </c>
      <c r="O39" s="68">
        <f t="shared" ca="1" si="15"/>
        <v>16.822231788741103</v>
      </c>
      <c r="P39" s="28">
        <f t="shared" ca="1" si="16"/>
        <v>1.4970721367060912E-3</v>
      </c>
      <c r="Q39" s="28"/>
      <c r="R39" s="28"/>
      <c r="S39" s="28"/>
      <c r="T39" s="28"/>
    </row>
    <row r="40" spans="1:20" x14ac:dyDescent="0.2">
      <c r="A40" s="76"/>
      <c r="B40" s="76"/>
      <c r="C40" s="28"/>
      <c r="D40" s="77">
        <f t="shared" si="4"/>
        <v>0</v>
      </c>
      <c r="E40" s="77">
        <f t="shared" si="5"/>
        <v>0</v>
      </c>
      <c r="F40" s="68">
        <f t="shared" si="6"/>
        <v>0</v>
      </c>
      <c r="G40" s="68">
        <f t="shared" si="7"/>
        <v>0</v>
      </c>
      <c r="H40" s="68">
        <f t="shared" si="8"/>
        <v>0</v>
      </c>
      <c r="I40" s="68">
        <f t="shared" si="9"/>
        <v>0</v>
      </c>
      <c r="J40" s="68">
        <f t="shared" si="10"/>
        <v>0</v>
      </c>
      <c r="K40" s="68">
        <f t="shared" ca="1" si="11"/>
        <v>-1.4970721367060912E-3</v>
      </c>
      <c r="L40" s="68">
        <f t="shared" ca="1" si="12"/>
        <v>2.2412249825017417E-6</v>
      </c>
      <c r="M40" s="68">
        <f t="shared" ca="1" si="13"/>
        <v>3.686931528716304</v>
      </c>
      <c r="N40" s="68">
        <f t="shared" ca="1" si="14"/>
        <v>0.92964737348458881</v>
      </c>
      <c r="O40" s="68">
        <f t="shared" ca="1" si="15"/>
        <v>16.822231788741103</v>
      </c>
      <c r="P40" s="28">
        <f t="shared" ca="1" si="16"/>
        <v>1.4970721367060912E-3</v>
      </c>
      <c r="Q40" s="28"/>
      <c r="R40" s="28"/>
      <c r="S40" s="28"/>
      <c r="T40" s="28"/>
    </row>
    <row r="41" spans="1:20" x14ac:dyDescent="0.2">
      <c r="A41" s="76"/>
      <c r="B41" s="76"/>
      <c r="C41" s="28"/>
      <c r="D41" s="77">
        <f t="shared" si="4"/>
        <v>0</v>
      </c>
      <c r="E41" s="77">
        <f t="shared" si="5"/>
        <v>0</v>
      </c>
      <c r="F41" s="68">
        <f t="shared" si="6"/>
        <v>0</v>
      </c>
      <c r="G41" s="68">
        <f t="shared" si="7"/>
        <v>0</v>
      </c>
      <c r="H41" s="68">
        <f t="shared" si="8"/>
        <v>0</v>
      </c>
      <c r="I41" s="68">
        <f t="shared" si="9"/>
        <v>0</v>
      </c>
      <c r="J41" s="68">
        <f t="shared" si="10"/>
        <v>0</v>
      </c>
      <c r="K41" s="68">
        <f t="shared" ca="1" si="11"/>
        <v>-1.4970721367060912E-3</v>
      </c>
      <c r="L41" s="68">
        <f t="shared" ca="1" si="12"/>
        <v>2.2412249825017417E-6</v>
      </c>
      <c r="M41" s="68">
        <f t="shared" ca="1" si="13"/>
        <v>3.686931528716304</v>
      </c>
      <c r="N41" s="68">
        <f t="shared" ca="1" si="14"/>
        <v>0.92964737348458881</v>
      </c>
      <c r="O41" s="68">
        <f t="shared" ca="1" si="15"/>
        <v>16.822231788741103</v>
      </c>
      <c r="P41" s="28">
        <f t="shared" ca="1" si="16"/>
        <v>1.4970721367060912E-3</v>
      </c>
      <c r="Q41" s="28"/>
      <c r="R41" s="28"/>
      <c r="S41" s="28"/>
      <c r="T41" s="28"/>
    </row>
    <row r="42" spans="1:20" x14ac:dyDescent="0.2">
      <c r="A42" s="76"/>
      <c r="B42" s="76"/>
      <c r="C42" s="28"/>
      <c r="D42" s="77">
        <f t="shared" si="4"/>
        <v>0</v>
      </c>
      <c r="E42" s="77">
        <f t="shared" si="5"/>
        <v>0</v>
      </c>
      <c r="F42" s="68">
        <f t="shared" si="6"/>
        <v>0</v>
      </c>
      <c r="G42" s="68">
        <f t="shared" si="7"/>
        <v>0</v>
      </c>
      <c r="H42" s="68">
        <f t="shared" si="8"/>
        <v>0</v>
      </c>
      <c r="I42" s="68">
        <f t="shared" si="9"/>
        <v>0</v>
      </c>
      <c r="J42" s="68">
        <f t="shared" si="10"/>
        <v>0</v>
      </c>
      <c r="K42" s="68">
        <f t="shared" ca="1" si="11"/>
        <v>-1.4970721367060912E-3</v>
      </c>
      <c r="L42" s="68">
        <f t="shared" ca="1" si="12"/>
        <v>2.2412249825017417E-6</v>
      </c>
      <c r="M42" s="68">
        <f t="shared" ca="1" si="13"/>
        <v>3.686931528716304</v>
      </c>
      <c r="N42" s="68">
        <f t="shared" ca="1" si="14"/>
        <v>0.92964737348458881</v>
      </c>
      <c r="O42" s="68">
        <f t="shared" ca="1" si="15"/>
        <v>16.822231788741103</v>
      </c>
      <c r="P42" s="28">
        <f t="shared" ca="1" si="16"/>
        <v>1.4970721367060912E-3</v>
      </c>
      <c r="Q42" s="28"/>
      <c r="R42" s="28"/>
      <c r="S42" s="28"/>
      <c r="T42" s="28"/>
    </row>
    <row r="43" spans="1:20" x14ac:dyDescent="0.2">
      <c r="A43" s="76"/>
      <c r="B43" s="76"/>
      <c r="C43" s="28"/>
      <c r="D43" s="77">
        <f t="shared" si="4"/>
        <v>0</v>
      </c>
      <c r="E43" s="77">
        <f t="shared" si="5"/>
        <v>0</v>
      </c>
      <c r="F43" s="68">
        <f t="shared" si="6"/>
        <v>0</v>
      </c>
      <c r="G43" s="68">
        <f t="shared" si="7"/>
        <v>0</v>
      </c>
      <c r="H43" s="68">
        <f t="shared" si="8"/>
        <v>0</v>
      </c>
      <c r="I43" s="68">
        <f t="shared" si="9"/>
        <v>0</v>
      </c>
      <c r="J43" s="68">
        <f t="shared" si="10"/>
        <v>0</v>
      </c>
      <c r="K43" s="68">
        <f t="shared" ca="1" si="11"/>
        <v>-1.4970721367060912E-3</v>
      </c>
      <c r="L43" s="68">
        <f t="shared" ca="1" si="12"/>
        <v>2.2412249825017417E-6</v>
      </c>
      <c r="M43" s="68">
        <f t="shared" ca="1" si="13"/>
        <v>3.686931528716304</v>
      </c>
      <c r="N43" s="68">
        <f t="shared" ca="1" si="14"/>
        <v>0.92964737348458881</v>
      </c>
      <c r="O43" s="68">
        <f t="shared" ca="1" si="15"/>
        <v>16.822231788741103</v>
      </c>
      <c r="P43" s="28">
        <f t="shared" ca="1" si="16"/>
        <v>1.4970721367060912E-3</v>
      </c>
      <c r="Q43" s="28"/>
      <c r="R43" s="28"/>
      <c r="S43" s="28"/>
      <c r="T43" s="28"/>
    </row>
    <row r="44" spans="1:20" x14ac:dyDescent="0.2">
      <c r="A44" s="76"/>
      <c r="B44" s="76"/>
      <c r="C44" s="28"/>
      <c r="D44" s="77">
        <f t="shared" si="4"/>
        <v>0</v>
      </c>
      <c r="E44" s="77">
        <f t="shared" si="5"/>
        <v>0</v>
      </c>
      <c r="F44" s="68">
        <f t="shared" si="6"/>
        <v>0</v>
      </c>
      <c r="G44" s="68">
        <f t="shared" si="7"/>
        <v>0</v>
      </c>
      <c r="H44" s="68">
        <f t="shared" si="8"/>
        <v>0</v>
      </c>
      <c r="I44" s="68">
        <f t="shared" si="9"/>
        <v>0</v>
      </c>
      <c r="J44" s="68">
        <f t="shared" si="10"/>
        <v>0</v>
      </c>
      <c r="K44" s="68">
        <f t="shared" ca="1" si="11"/>
        <v>-1.4970721367060912E-3</v>
      </c>
      <c r="L44" s="68">
        <f t="shared" ca="1" si="12"/>
        <v>2.2412249825017417E-6</v>
      </c>
      <c r="M44" s="68">
        <f t="shared" ca="1" si="13"/>
        <v>3.686931528716304</v>
      </c>
      <c r="N44" s="68">
        <f t="shared" ca="1" si="14"/>
        <v>0.92964737348458881</v>
      </c>
      <c r="O44" s="68">
        <f t="shared" ca="1" si="15"/>
        <v>16.822231788741103</v>
      </c>
      <c r="P44" s="28">
        <f t="shared" ca="1" si="16"/>
        <v>1.4970721367060912E-3</v>
      </c>
      <c r="Q44" s="28"/>
      <c r="R44" s="28"/>
      <c r="S44" s="28"/>
      <c r="T44" s="28"/>
    </row>
    <row r="45" spans="1:20" x14ac:dyDescent="0.2">
      <c r="A45" s="76"/>
      <c r="B45" s="76"/>
      <c r="C45" s="28"/>
      <c r="D45" s="77">
        <f t="shared" si="4"/>
        <v>0</v>
      </c>
      <c r="E45" s="77">
        <f t="shared" si="5"/>
        <v>0</v>
      </c>
      <c r="F45" s="68">
        <f t="shared" si="6"/>
        <v>0</v>
      </c>
      <c r="G45" s="68">
        <f t="shared" si="7"/>
        <v>0</v>
      </c>
      <c r="H45" s="68">
        <f t="shared" si="8"/>
        <v>0</v>
      </c>
      <c r="I45" s="68">
        <f t="shared" si="9"/>
        <v>0</v>
      </c>
      <c r="J45" s="68">
        <f t="shared" si="10"/>
        <v>0</v>
      </c>
      <c r="K45" s="68">
        <f t="shared" ca="1" si="11"/>
        <v>-1.4970721367060912E-3</v>
      </c>
      <c r="L45" s="68">
        <f t="shared" ca="1" si="12"/>
        <v>2.2412249825017417E-6</v>
      </c>
      <c r="M45" s="68">
        <f t="shared" ca="1" si="13"/>
        <v>3.686931528716304</v>
      </c>
      <c r="N45" s="68">
        <f t="shared" ca="1" si="14"/>
        <v>0.92964737348458881</v>
      </c>
      <c r="O45" s="68">
        <f t="shared" ca="1" si="15"/>
        <v>16.822231788741103</v>
      </c>
      <c r="P45" s="28">
        <f t="shared" ca="1" si="16"/>
        <v>1.4970721367060912E-3</v>
      </c>
      <c r="Q45" s="28"/>
      <c r="R45" s="28"/>
      <c r="S45" s="28"/>
      <c r="T45" s="28"/>
    </row>
    <row r="46" spans="1:20" x14ac:dyDescent="0.2">
      <c r="A46" s="76"/>
      <c r="B46" s="76"/>
      <c r="C46" s="28"/>
      <c r="D46" s="77">
        <f t="shared" si="4"/>
        <v>0</v>
      </c>
      <c r="E46" s="77">
        <f t="shared" si="5"/>
        <v>0</v>
      </c>
      <c r="F46" s="68">
        <f t="shared" si="6"/>
        <v>0</v>
      </c>
      <c r="G46" s="68">
        <f t="shared" si="7"/>
        <v>0</v>
      </c>
      <c r="H46" s="68">
        <f t="shared" si="8"/>
        <v>0</v>
      </c>
      <c r="I46" s="68">
        <f t="shared" si="9"/>
        <v>0</v>
      </c>
      <c r="J46" s="68">
        <f t="shared" si="10"/>
        <v>0</v>
      </c>
      <c r="K46" s="68">
        <f t="shared" ca="1" si="11"/>
        <v>-1.4970721367060912E-3</v>
      </c>
      <c r="L46" s="68">
        <f t="shared" ca="1" si="12"/>
        <v>2.2412249825017417E-6</v>
      </c>
      <c r="M46" s="68">
        <f t="shared" ca="1" si="13"/>
        <v>3.686931528716304</v>
      </c>
      <c r="N46" s="68">
        <f t="shared" ca="1" si="14"/>
        <v>0.92964737348458881</v>
      </c>
      <c r="O46" s="68">
        <f t="shared" ca="1" si="15"/>
        <v>16.822231788741103</v>
      </c>
      <c r="P46" s="28">
        <f t="shared" ca="1" si="16"/>
        <v>1.4970721367060912E-3</v>
      </c>
      <c r="Q46" s="28"/>
      <c r="R46" s="28"/>
      <c r="S46" s="28"/>
      <c r="T46" s="28"/>
    </row>
    <row r="47" spans="1:20" x14ac:dyDescent="0.2">
      <c r="A47" s="76"/>
      <c r="B47" s="76"/>
      <c r="C47" s="28"/>
      <c r="D47" s="77">
        <f t="shared" si="4"/>
        <v>0</v>
      </c>
      <c r="E47" s="77">
        <f t="shared" si="5"/>
        <v>0</v>
      </c>
      <c r="F47" s="68">
        <f t="shared" si="6"/>
        <v>0</v>
      </c>
      <c r="G47" s="68">
        <f t="shared" si="7"/>
        <v>0</v>
      </c>
      <c r="H47" s="68">
        <f t="shared" si="8"/>
        <v>0</v>
      </c>
      <c r="I47" s="68">
        <f t="shared" si="9"/>
        <v>0</v>
      </c>
      <c r="J47" s="68">
        <f t="shared" si="10"/>
        <v>0</v>
      </c>
      <c r="K47" s="68">
        <f t="shared" ca="1" si="11"/>
        <v>-1.4970721367060912E-3</v>
      </c>
      <c r="L47" s="68">
        <f t="shared" ca="1" si="12"/>
        <v>2.2412249825017417E-6</v>
      </c>
      <c r="M47" s="68">
        <f t="shared" ca="1" si="13"/>
        <v>3.686931528716304</v>
      </c>
      <c r="N47" s="68">
        <f t="shared" ca="1" si="14"/>
        <v>0.92964737348458881</v>
      </c>
      <c r="O47" s="68">
        <f t="shared" ca="1" si="15"/>
        <v>16.822231788741103</v>
      </c>
      <c r="P47" s="28">
        <f t="shared" ca="1" si="16"/>
        <v>1.4970721367060912E-3</v>
      </c>
      <c r="Q47" s="28"/>
      <c r="R47" s="28"/>
      <c r="S47" s="28"/>
      <c r="T47" s="28"/>
    </row>
    <row r="48" spans="1:20" x14ac:dyDescent="0.2">
      <c r="A48" s="76"/>
      <c r="B48" s="76"/>
      <c r="C48" s="28"/>
      <c r="D48" s="77">
        <f t="shared" si="4"/>
        <v>0</v>
      </c>
      <c r="E48" s="77">
        <f t="shared" si="5"/>
        <v>0</v>
      </c>
      <c r="F48" s="68">
        <f t="shared" si="6"/>
        <v>0</v>
      </c>
      <c r="G48" s="68">
        <f t="shared" si="7"/>
        <v>0</v>
      </c>
      <c r="H48" s="68">
        <f t="shared" si="8"/>
        <v>0</v>
      </c>
      <c r="I48" s="68">
        <f t="shared" si="9"/>
        <v>0</v>
      </c>
      <c r="J48" s="68">
        <f t="shared" si="10"/>
        <v>0</v>
      </c>
      <c r="K48" s="68">
        <f t="shared" ca="1" si="11"/>
        <v>-1.4970721367060912E-3</v>
      </c>
      <c r="L48" s="68">
        <f t="shared" ca="1" si="12"/>
        <v>2.2412249825017417E-6</v>
      </c>
      <c r="M48" s="68">
        <f t="shared" ca="1" si="13"/>
        <v>3.686931528716304</v>
      </c>
      <c r="N48" s="68">
        <f t="shared" ca="1" si="14"/>
        <v>0.92964737348458881</v>
      </c>
      <c r="O48" s="68">
        <f t="shared" ca="1" si="15"/>
        <v>16.822231788741103</v>
      </c>
      <c r="P48" s="28">
        <f t="shared" ca="1" si="16"/>
        <v>1.4970721367060912E-3</v>
      </c>
      <c r="Q48" s="28"/>
      <c r="R48" s="28"/>
      <c r="S48" s="28"/>
      <c r="T48" s="28"/>
    </row>
    <row r="49" spans="1:20" x14ac:dyDescent="0.2">
      <c r="A49" s="76"/>
      <c r="B49" s="76"/>
      <c r="C49" s="28"/>
      <c r="D49" s="77">
        <f t="shared" si="4"/>
        <v>0</v>
      </c>
      <c r="E49" s="77">
        <f t="shared" si="5"/>
        <v>0</v>
      </c>
      <c r="F49" s="68">
        <f t="shared" si="6"/>
        <v>0</v>
      </c>
      <c r="G49" s="68">
        <f t="shared" si="7"/>
        <v>0</v>
      </c>
      <c r="H49" s="68">
        <f t="shared" si="8"/>
        <v>0</v>
      </c>
      <c r="I49" s="68">
        <f t="shared" si="9"/>
        <v>0</v>
      </c>
      <c r="J49" s="68">
        <f t="shared" si="10"/>
        <v>0</v>
      </c>
      <c r="K49" s="68">
        <f t="shared" ca="1" si="11"/>
        <v>-1.4970721367060912E-3</v>
      </c>
      <c r="L49" s="68">
        <f t="shared" ca="1" si="12"/>
        <v>2.2412249825017417E-6</v>
      </c>
      <c r="M49" s="68">
        <f t="shared" ca="1" si="13"/>
        <v>3.686931528716304</v>
      </c>
      <c r="N49" s="68">
        <f t="shared" ca="1" si="14"/>
        <v>0.92964737348458881</v>
      </c>
      <c r="O49" s="68">
        <f t="shared" ca="1" si="15"/>
        <v>16.822231788741103</v>
      </c>
      <c r="P49" s="28">
        <f t="shared" ca="1" si="16"/>
        <v>1.4970721367060912E-3</v>
      </c>
      <c r="Q49" s="28"/>
      <c r="R49" s="28"/>
      <c r="S49" s="28"/>
      <c r="T49" s="28"/>
    </row>
    <row r="50" spans="1:20" x14ac:dyDescent="0.2">
      <c r="A50" s="76"/>
      <c r="B50" s="76"/>
      <c r="C50" s="28"/>
      <c r="D50" s="77">
        <f t="shared" si="4"/>
        <v>0</v>
      </c>
      <c r="E50" s="77">
        <f t="shared" si="5"/>
        <v>0</v>
      </c>
      <c r="F50" s="68">
        <f t="shared" si="6"/>
        <v>0</v>
      </c>
      <c r="G50" s="68">
        <f t="shared" si="7"/>
        <v>0</v>
      </c>
      <c r="H50" s="68">
        <f t="shared" si="8"/>
        <v>0</v>
      </c>
      <c r="I50" s="68">
        <f t="shared" si="9"/>
        <v>0</v>
      </c>
      <c r="J50" s="68">
        <f t="shared" si="10"/>
        <v>0</v>
      </c>
      <c r="K50" s="68">
        <f t="shared" ca="1" si="11"/>
        <v>-1.4970721367060912E-3</v>
      </c>
      <c r="L50" s="68">
        <f t="shared" ca="1" si="12"/>
        <v>2.2412249825017417E-6</v>
      </c>
      <c r="M50" s="68">
        <f t="shared" ca="1" si="13"/>
        <v>3.686931528716304</v>
      </c>
      <c r="N50" s="68">
        <f t="shared" ca="1" si="14"/>
        <v>0.92964737348458881</v>
      </c>
      <c r="O50" s="68">
        <f t="shared" ca="1" si="15"/>
        <v>16.822231788741103</v>
      </c>
      <c r="P50" s="28">
        <f t="shared" ca="1" si="16"/>
        <v>1.4970721367060912E-3</v>
      </c>
      <c r="Q50" s="28"/>
      <c r="R50" s="28"/>
      <c r="S50" s="28"/>
      <c r="T50" s="28"/>
    </row>
    <row r="51" spans="1:20" x14ac:dyDescent="0.2">
      <c r="A51" s="76"/>
      <c r="B51" s="76"/>
      <c r="C51" s="28"/>
      <c r="D51" s="77">
        <f t="shared" si="4"/>
        <v>0</v>
      </c>
      <c r="E51" s="77">
        <f t="shared" si="5"/>
        <v>0</v>
      </c>
      <c r="F51" s="68">
        <f t="shared" si="6"/>
        <v>0</v>
      </c>
      <c r="G51" s="68">
        <f t="shared" si="7"/>
        <v>0</v>
      </c>
      <c r="H51" s="68">
        <f t="shared" si="8"/>
        <v>0</v>
      </c>
      <c r="I51" s="68">
        <f t="shared" si="9"/>
        <v>0</v>
      </c>
      <c r="J51" s="68">
        <f t="shared" si="10"/>
        <v>0</v>
      </c>
      <c r="K51" s="68">
        <f t="shared" ca="1" si="11"/>
        <v>-1.4970721367060912E-3</v>
      </c>
      <c r="L51" s="68">
        <f t="shared" ca="1" si="12"/>
        <v>2.2412249825017417E-6</v>
      </c>
      <c r="M51" s="68">
        <f t="shared" ca="1" si="13"/>
        <v>3.686931528716304</v>
      </c>
      <c r="N51" s="68">
        <f t="shared" ca="1" si="14"/>
        <v>0.92964737348458881</v>
      </c>
      <c r="O51" s="68">
        <f t="shared" ca="1" si="15"/>
        <v>16.822231788741103</v>
      </c>
      <c r="P51" s="28">
        <f t="shared" ca="1" si="16"/>
        <v>1.4970721367060912E-3</v>
      </c>
      <c r="Q51" s="28"/>
      <c r="R51" s="28"/>
      <c r="S51" s="28"/>
      <c r="T51" s="28"/>
    </row>
    <row r="52" spans="1:20" x14ac:dyDescent="0.2">
      <c r="A52" s="76"/>
      <c r="B52" s="76"/>
      <c r="C52" s="28"/>
      <c r="D52" s="77">
        <f t="shared" si="4"/>
        <v>0</v>
      </c>
      <c r="E52" s="77">
        <f t="shared" si="5"/>
        <v>0</v>
      </c>
      <c r="F52" s="68">
        <f t="shared" si="6"/>
        <v>0</v>
      </c>
      <c r="G52" s="68">
        <f t="shared" si="7"/>
        <v>0</v>
      </c>
      <c r="H52" s="68">
        <f t="shared" si="8"/>
        <v>0</v>
      </c>
      <c r="I52" s="68">
        <f t="shared" si="9"/>
        <v>0</v>
      </c>
      <c r="J52" s="68">
        <f t="shared" si="10"/>
        <v>0</v>
      </c>
      <c r="K52" s="68">
        <f t="shared" ca="1" si="11"/>
        <v>-1.4970721367060912E-3</v>
      </c>
      <c r="L52" s="68">
        <f t="shared" ca="1" si="12"/>
        <v>2.2412249825017417E-6</v>
      </c>
      <c r="M52" s="68">
        <f t="shared" ca="1" si="13"/>
        <v>3.686931528716304</v>
      </c>
      <c r="N52" s="68">
        <f t="shared" ca="1" si="14"/>
        <v>0.92964737348458881</v>
      </c>
      <c r="O52" s="68">
        <f t="shared" ca="1" si="15"/>
        <v>16.822231788741103</v>
      </c>
      <c r="P52" s="28">
        <f t="shared" ca="1" si="16"/>
        <v>1.4970721367060912E-3</v>
      </c>
      <c r="Q52" s="28"/>
      <c r="R52" s="28"/>
      <c r="S52" s="28"/>
      <c r="T52" s="28"/>
    </row>
    <row r="53" spans="1:20" x14ac:dyDescent="0.2">
      <c r="A53" s="76"/>
      <c r="B53" s="76"/>
      <c r="C53" s="28"/>
      <c r="D53" s="77">
        <f t="shared" si="4"/>
        <v>0</v>
      </c>
      <c r="E53" s="77">
        <f t="shared" si="5"/>
        <v>0</v>
      </c>
      <c r="F53" s="68">
        <f t="shared" si="6"/>
        <v>0</v>
      </c>
      <c r="G53" s="68">
        <f t="shared" si="7"/>
        <v>0</v>
      </c>
      <c r="H53" s="68">
        <f t="shared" si="8"/>
        <v>0</v>
      </c>
      <c r="I53" s="68">
        <f t="shared" si="9"/>
        <v>0</v>
      </c>
      <c r="J53" s="68">
        <f t="shared" si="10"/>
        <v>0</v>
      </c>
      <c r="K53" s="68">
        <f t="shared" ca="1" si="11"/>
        <v>-1.4970721367060912E-3</v>
      </c>
      <c r="L53" s="68">
        <f t="shared" ca="1" si="12"/>
        <v>2.2412249825017417E-6</v>
      </c>
      <c r="M53" s="68">
        <f t="shared" ca="1" si="13"/>
        <v>3.686931528716304</v>
      </c>
      <c r="N53" s="68">
        <f t="shared" ca="1" si="14"/>
        <v>0.92964737348458881</v>
      </c>
      <c r="O53" s="68">
        <f t="shared" ca="1" si="15"/>
        <v>16.822231788741103</v>
      </c>
      <c r="P53" s="28">
        <f t="shared" ca="1" si="16"/>
        <v>1.4970721367060912E-3</v>
      </c>
      <c r="Q53" s="28"/>
      <c r="R53" s="28"/>
      <c r="S53" s="28"/>
      <c r="T53" s="28"/>
    </row>
    <row r="54" spans="1:20" x14ac:dyDescent="0.2">
      <c r="A54" s="76"/>
      <c r="B54" s="76"/>
      <c r="C54" s="28"/>
      <c r="D54" s="77">
        <f t="shared" si="4"/>
        <v>0</v>
      </c>
      <c r="E54" s="77">
        <f t="shared" si="5"/>
        <v>0</v>
      </c>
      <c r="F54" s="68">
        <f t="shared" si="6"/>
        <v>0</v>
      </c>
      <c r="G54" s="68">
        <f t="shared" si="7"/>
        <v>0</v>
      </c>
      <c r="H54" s="68">
        <f t="shared" si="8"/>
        <v>0</v>
      </c>
      <c r="I54" s="68">
        <f t="shared" si="9"/>
        <v>0</v>
      </c>
      <c r="J54" s="68">
        <f t="shared" si="10"/>
        <v>0</v>
      </c>
      <c r="K54" s="68">
        <f t="shared" ca="1" si="11"/>
        <v>-1.4970721367060912E-3</v>
      </c>
      <c r="L54" s="68">
        <f t="shared" ca="1" si="12"/>
        <v>2.2412249825017417E-6</v>
      </c>
      <c r="M54" s="68">
        <f t="shared" ca="1" si="13"/>
        <v>3.686931528716304</v>
      </c>
      <c r="N54" s="68">
        <f t="shared" ca="1" si="14"/>
        <v>0.92964737348458881</v>
      </c>
      <c r="O54" s="68">
        <f t="shared" ca="1" si="15"/>
        <v>16.822231788741103</v>
      </c>
      <c r="P54" s="28">
        <f t="shared" ca="1" si="16"/>
        <v>1.4970721367060912E-3</v>
      </c>
      <c r="Q54" s="28"/>
      <c r="R54" s="28"/>
      <c r="S54" s="28"/>
      <c r="T54" s="28"/>
    </row>
    <row r="55" spans="1:20" x14ac:dyDescent="0.2">
      <c r="A55" s="76"/>
      <c r="B55" s="76"/>
      <c r="C55" s="28"/>
      <c r="D55" s="77">
        <f t="shared" si="4"/>
        <v>0</v>
      </c>
      <c r="E55" s="77">
        <f t="shared" si="5"/>
        <v>0</v>
      </c>
      <c r="F55" s="68">
        <f t="shared" si="6"/>
        <v>0</v>
      </c>
      <c r="G55" s="68">
        <f t="shared" si="7"/>
        <v>0</v>
      </c>
      <c r="H55" s="68">
        <f t="shared" si="8"/>
        <v>0</v>
      </c>
      <c r="I55" s="68">
        <f t="shared" si="9"/>
        <v>0</v>
      </c>
      <c r="J55" s="68">
        <f t="shared" si="10"/>
        <v>0</v>
      </c>
      <c r="K55" s="68">
        <f t="shared" ca="1" si="11"/>
        <v>-1.4970721367060912E-3</v>
      </c>
      <c r="L55" s="68">
        <f t="shared" ca="1" si="12"/>
        <v>2.2412249825017417E-6</v>
      </c>
      <c r="M55" s="68">
        <f t="shared" ca="1" si="13"/>
        <v>3.686931528716304</v>
      </c>
      <c r="N55" s="68">
        <f t="shared" ca="1" si="14"/>
        <v>0.92964737348458881</v>
      </c>
      <c r="O55" s="68">
        <f t="shared" ca="1" si="15"/>
        <v>16.822231788741103</v>
      </c>
      <c r="P55" s="28">
        <f t="shared" ca="1" si="16"/>
        <v>1.4970721367060912E-3</v>
      </c>
      <c r="Q55" s="28"/>
      <c r="R55" s="28"/>
      <c r="S55" s="28"/>
      <c r="T55" s="28"/>
    </row>
    <row r="56" spans="1:20" x14ac:dyDescent="0.2">
      <c r="A56" s="76"/>
      <c r="B56" s="76"/>
      <c r="C56" s="28"/>
      <c r="D56" s="77">
        <f t="shared" si="4"/>
        <v>0</v>
      </c>
      <c r="E56" s="77">
        <f t="shared" si="5"/>
        <v>0</v>
      </c>
      <c r="F56" s="68">
        <f t="shared" si="6"/>
        <v>0</v>
      </c>
      <c r="G56" s="68">
        <f t="shared" si="7"/>
        <v>0</v>
      </c>
      <c r="H56" s="68">
        <f t="shared" si="8"/>
        <v>0</v>
      </c>
      <c r="I56" s="68">
        <f t="shared" si="9"/>
        <v>0</v>
      </c>
      <c r="J56" s="68">
        <f t="shared" si="10"/>
        <v>0</v>
      </c>
      <c r="K56" s="68">
        <f t="shared" ca="1" si="11"/>
        <v>-1.4970721367060912E-3</v>
      </c>
      <c r="L56" s="68">
        <f t="shared" ca="1" si="12"/>
        <v>2.2412249825017417E-6</v>
      </c>
      <c r="M56" s="68">
        <f t="shared" ca="1" si="13"/>
        <v>3.686931528716304</v>
      </c>
      <c r="N56" s="68">
        <f t="shared" ca="1" si="14"/>
        <v>0.92964737348458881</v>
      </c>
      <c r="O56" s="68">
        <f t="shared" ca="1" si="15"/>
        <v>16.822231788741103</v>
      </c>
      <c r="P56" s="28">
        <f t="shared" ca="1" si="16"/>
        <v>1.4970721367060912E-3</v>
      </c>
      <c r="Q56" s="28"/>
      <c r="R56" s="28"/>
      <c r="S56" s="28"/>
      <c r="T56" s="28"/>
    </row>
    <row r="57" spans="1:20" x14ac:dyDescent="0.2">
      <c r="A57" s="76"/>
      <c r="B57" s="76"/>
      <c r="C57" s="28"/>
      <c r="D57" s="77">
        <f t="shared" si="4"/>
        <v>0</v>
      </c>
      <c r="E57" s="77">
        <f t="shared" si="5"/>
        <v>0</v>
      </c>
      <c r="F57" s="68">
        <f t="shared" si="6"/>
        <v>0</v>
      </c>
      <c r="G57" s="68">
        <f t="shared" si="7"/>
        <v>0</v>
      </c>
      <c r="H57" s="68">
        <f t="shared" si="8"/>
        <v>0</v>
      </c>
      <c r="I57" s="68">
        <f t="shared" si="9"/>
        <v>0</v>
      </c>
      <c r="J57" s="68">
        <f t="shared" si="10"/>
        <v>0</v>
      </c>
      <c r="K57" s="68">
        <f t="shared" ca="1" si="11"/>
        <v>-1.4970721367060912E-3</v>
      </c>
      <c r="L57" s="68">
        <f t="shared" ca="1" si="12"/>
        <v>2.2412249825017417E-6</v>
      </c>
      <c r="M57" s="68">
        <f t="shared" ca="1" si="13"/>
        <v>3.686931528716304</v>
      </c>
      <c r="N57" s="68">
        <f t="shared" ca="1" si="14"/>
        <v>0.92964737348458881</v>
      </c>
      <c r="O57" s="68">
        <f t="shared" ca="1" si="15"/>
        <v>16.822231788741103</v>
      </c>
      <c r="P57" s="28">
        <f t="shared" ca="1" si="16"/>
        <v>1.4970721367060912E-3</v>
      </c>
      <c r="Q57" s="28"/>
      <c r="R57" s="28"/>
      <c r="S57" s="28"/>
      <c r="T57" s="28"/>
    </row>
    <row r="58" spans="1:20" x14ac:dyDescent="0.2">
      <c r="A58" s="76"/>
      <c r="B58" s="76"/>
      <c r="C58" s="28"/>
      <c r="D58" s="77">
        <f t="shared" si="4"/>
        <v>0</v>
      </c>
      <c r="E58" s="77">
        <f t="shared" si="5"/>
        <v>0</v>
      </c>
      <c r="F58" s="68">
        <f t="shared" si="6"/>
        <v>0</v>
      </c>
      <c r="G58" s="68">
        <f t="shared" si="7"/>
        <v>0</v>
      </c>
      <c r="H58" s="68">
        <f t="shared" si="8"/>
        <v>0</v>
      </c>
      <c r="I58" s="68">
        <f t="shared" si="9"/>
        <v>0</v>
      </c>
      <c r="J58" s="68">
        <f t="shared" si="10"/>
        <v>0</v>
      </c>
      <c r="K58" s="68">
        <f t="shared" ca="1" si="11"/>
        <v>-1.4970721367060912E-3</v>
      </c>
      <c r="L58" s="68">
        <f t="shared" ca="1" si="12"/>
        <v>2.2412249825017417E-6</v>
      </c>
      <c r="M58" s="68">
        <f t="shared" ca="1" si="13"/>
        <v>3.686931528716304</v>
      </c>
      <c r="N58" s="68">
        <f t="shared" ca="1" si="14"/>
        <v>0.92964737348458881</v>
      </c>
      <c r="O58" s="68">
        <f t="shared" ca="1" si="15"/>
        <v>16.822231788741103</v>
      </c>
      <c r="P58" s="28">
        <f t="shared" ca="1" si="16"/>
        <v>1.4970721367060912E-3</v>
      </c>
      <c r="Q58" s="28"/>
      <c r="R58" s="28"/>
      <c r="S58" s="28"/>
      <c r="T58" s="28"/>
    </row>
    <row r="59" spans="1:20" x14ac:dyDescent="0.2">
      <c r="A59" s="76"/>
      <c r="B59" s="76"/>
      <c r="C59" s="28"/>
      <c r="D59" s="77">
        <f t="shared" si="4"/>
        <v>0</v>
      </c>
      <c r="E59" s="77">
        <f t="shared" si="5"/>
        <v>0</v>
      </c>
      <c r="F59" s="68">
        <f t="shared" si="6"/>
        <v>0</v>
      </c>
      <c r="G59" s="68">
        <f t="shared" si="7"/>
        <v>0</v>
      </c>
      <c r="H59" s="68">
        <f t="shared" si="8"/>
        <v>0</v>
      </c>
      <c r="I59" s="68">
        <f t="shared" si="9"/>
        <v>0</v>
      </c>
      <c r="J59" s="68">
        <f t="shared" si="10"/>
        <v>0</v>
      </c>
      <c r="K59" s="68">
        <f t="shared" ca="1" si="11"/>
        <v>-1.4970721367060912E-3</v>
      </c>
      <c r="L59" s="68">
        <f t="shared" ca="1" si="12"/>
        <v>2.2412249825017417E-6</v>
      </c>
      <c r="M59" s="68">
        <f t="shared" ca="1" si="13"/>
        <v>3.686931528716304</v>
      </c>
      <c r="N59" s="68">
        <f t="shared" ca="1" si="14"/>
        <v>0.92964737348458881</v>
      </c>
      <c r="O59" s="68">
        <f t="shared" ca="1" si="15"/>
        <v>16.822231788741103</v>
      </c>
      <c r="P59" s="28">
        <f t="shared" ca="1" si="16"/>
        <v>1.4970721367060912E-3</v>
      </c>
      <c r="Q59" s="28"/>
      <c r="R59" s="28"/>
      <c r="S59" s="28"/>
      <c r="T59" s="28"/>
    </row>
    <row r="60" spans="1:20" x14ac:dyDescent="0.2">
      <c r="A60" s="76"/>
      <c r="B60" s="76"/>
      <c r="C60" s="28"/>
      <c r="D60" s="77">
        <f t="shared" si="4"/>
        <v>0</v>
      </c>
      <c r="E60" s="77">
        <f t="shared" si="5"/>
        <v>0</v>
      </c>
      <c r="F60" s="68">
        <f t="shared" si="6"/>
        <v>0</v>
      </c>
      <c r="G60" s="68">
        <f t="shared" si="7"/>
        <v>0</v>
      </c>
      <c r="H60" s="68">
        <f t="shared" si="8"/>
        <v>0</v>
      </c>
      <c r="I60" s="68">
        <f t="shared" si="9"/>
        <v>0</v>
      </c>
      <c r="J60" s="68">
        <f t="shared" si="10"/>
        <v>0</v>
      </c>
      <c r="K60" s="68">
        <f t="shared" ca="1" si="11"/>
        <v>-1.4970721367060912E-3</v>
      </c>
      <c r="L60" s="68">
        <f t="shared" ca="1" si="12"/>
        <v>2.2412249825017417E-6</v>
      </c>
      <c r="M60" s="68">
        <f t="shared" ca="1" si="13"/>
        <v>3.686931528716304</v>
      </c>
      <c r="N60" s="68">
        <f t="shared" ca="1" si="14"/>
        <v>0.92964737348458881</v>
      </c>
      <c r="O60" s="68">
        <f t="shared" ca="1" si="15"/>
        <v>16.822231788741103</v>
      </c>
      <c r="P60" s="28">
        <f t="shared" ca="1" si="16"/>
        <v>1.4970721367060912E-3</v>
      </c>
      <c r="Q60" s="28"/>
      <c r="R60" s="28"/>
      <c r="S60" s="28"/>
      <c r="T60" s="28"/>
    </row>
    <row r="61" spans="1:20" x14ac:dyDescent="0.2">
      <c r="A61" s="76"/>
      <c r="B61" s="76"/>
      <c r="C61" s="28"/>
      <c r="D61" s="77">
        <f t="shared" si="4"/>
        <v>0</v>
      </c>
      <c r="E61" s="77">
        <f t="shared" si="5"/>
        <v>0</v>
      </c>
      <c r="F61" s="68">
        <f t="shared" si="6"/>
        <v>0</v>
      </c>
      <c r="G61" s="68">
        <f t="shared" si="7"/>
        <v>0</v>
      </c>
      <c r="H61" s="68">
        <f t="shared" si="8"/>
        <v>0</v>
      </c>
      <c r="I61" s="68">
        <f t="shared" si="9"/>
        <v>0</v>
      </c>
      <c r="J61" s="68">
        <f t="shared" si="10"/>
        <v>0</v>
      </c>
      <c r="K61" s="68">
        <f t="shared" ca="1" si="11"/>
        <v>-1.4970721367060912E-3</v>
      </c>
      <c r="L61" s="68">
        <f t="shared" ca="1" si="12"/>
        <v>2.2412249825017417E-6</v>
      </c>
      <c r="M61" s="68">
        <f t="shared" ca="1" si="13"/>
        <v>3.686931528716304</v>
      </c>
      <c r="N61" s="68">
        <f t="shared" ca="1" si="14"/>
        <v>0.92964737348458881</v>
      </c>
      <c r="O61" s="68">
        <f t="shared" ca="1" si="15"/>
        <v>16.822231788741103</v>
      </c>
      <c r="P61" s="28">
        <f t="shared" ca="1" si="16"/>
        <v>1.4970721367060912E-3</v>
      </c>
      <c r="Q61" s="28"/>
      <c r="R61" s="28"/>
      <c r="S61" s="28"/>
      <c r="T61" s="28"/>
    </row>
    <row r="62" spans="1:20" x14ac:dyDescent="0.2">
      <c r="A62" s="76"/>
      <c r="B62" s="76"/>
      <c r="C62" s="28"/>
      <c r="D62" s="77">
        <f t="shared" si="4"/>
        <v>0</v>
      </c>
      <c r="E62" s="77">
        <f t="shared" si="5"/>
        <v>0</v>
      </c>
      <c r="F62" s="68">
        <f t="shared" si="6"/>
        <v>0</v>
      </c>
      <c r="G62" s="68">
        <f t="shared" si="7"/>
        <v>0</v>
      </c>
      <c r="H62" s="68">
        <f t="shared" si="8"/>
        <v>0</v>
      </c>
      <c r="I62" s="68">
        <f t="shared" si="9"/>
        <v>0</v>
      </c>
      <c r="J62" s="68">
        <f t="shared" si="10"/>
        <v>0</v>
      </c>
      <c r="K62" s="68">
        <f t="shared" ca="1" si="11"/>
        <v>-1.4970721367060912E-3</v>
      </c>
      <c r="L62" s="68">
        <f t="shared" ca="1" si="12"/>
        <v>2.2412249825017417E-6</v>
      </c>
      <c r="M62" s="68">
        <f t="shared" ca="1" si="13"/>
        <v>3.686931528716304</v>
      </c>
      <c r="N62" s="68">
        <f t="shared" ca="1" si="14"/>
        <v>0.92964737348458881</v>
      </c>
      <c r="O62" s="68">
        <f t="shared" ca="1" si="15"/>
        <v>16.822231788741103</v>
      </c>
      <c r="P62" s="28">
        <f t="shared" ca="1" si="16"/>
        <v>1.4970721367060912E-3</v>
      </c>
      <c r="Q62" s="28"/>
      <c r="R62" s="28"/>
      <c r="S62" s="28"/>
      <c r="T62" s="28"/>
    </row>
    <row r="63" spans="1:20" x14ac:dyDescent="0.2">
      <c r="A63" s="76"/>
      <c r="B63" s="76"/>
      <c r="C63" s="28"/>
      <c r="D63" s="77">
        <f t="shared" si="4"/>
        <v>0</v>
      </c>
      <c r="E63" s="77">
        <f t="shared" si="5"/>
        <v>0</v>
      </c>
      <c r="F63" s="68">
        <f t="shared" si="6"/>
        <v>0</v>
      </c>
      <c r="G63" s="68">
        <f t="shared" si="7"/>
        <v>0</v>
      </c>
      <c r="H63" s="68">
        <f t="shared" si="8"/>
        <v>0</v>
      </c>
      <c r="I63" s="68">
        <f t="shared" si="9"/>
        <v>0</v>
      </c>
      <c r="J63" s="68">
        <f t="shared" si="10"/>
        <v>0</v>
      </c>
      <c r="K63" s="68">
        <f t="shared" ca="1" si="11"/>
        <v>-1.4970721367060912E-3</v>
      </c>
      <c r="L63" s="68">
        <f t="shared" ca="1" si="12"/>
        <v>2.2412249825017417E-6</v>
      </c>
      <c r="M63" s="68">
        <f t="shared" ca="1" si="13"/>
        <v>3.686931528716304</v>
      </c>
      <c r="N63" s="68">
        <f t="shared" ca="1" si="14"/>
        <v>0.92964737348458881</v>
      </c>
      <c r="O63" s="68">
        <f t="shared" ca="1" si="15"/>
        <v>16.822231788741103</v>
      </c>
      <c r="P63" s="28">
        <f t="shared" ca="1" si="16"/>
        <v>1.4970721367060912E-3</v>
      </c>
      <c r="Q63" s="28"/>
      <c r="R63" s="28"/>
      <c r="S63" s="28"/>
      <c r="T63" s="28"/>
    </row>
    <row r="64" spans="1:20" x14ac:dyDescent="0.2">
      <c r="A64" s="76"/>
      <c r="B64" s="76"/>
      <c r="C64" s="28"/>
      <c r="D64" s="77">
        <f t="shared" si="4"/>
        <v>0</v>
      </c>
      <c r="E64" s="77">
        <f t="shared" si="5"/>
        <v>0</v>
      </c>
      <c r="F64" s="68">
        <f t="shared" si="6"/>
        <v>0</v>
      </c>
      <c r="G64" s="68">
        <f t="shared" si="7"/>
        <v>0</v>
      </c>
      <c r="H64" s="68">
        <f t="shared" si="8"/>
        <v>0</v>
      </c>
      <c r="I64" s="68">
        <f t="shared" si="9"/>
        <v>0</v>
      </c>
      <c r="J64" s="68">
        <f t="shared" si="10"/>
        <v>0</v>
      </c>
      <c r="K64" s="68">
        <f t="shared" ca="1" si="11"/>
        <v>-1.4970721367060912E-3</v>
      </c>
      <c r="L64" s="68">
        <f t="shared" ca="1" si="12"/>
        <v>2.2412249825017417E-6</v>
      </c>
      <c r="M64" s="68">
        <f t="shared" ca="1" si="13"/>
        <v>3.686931528716304</v>
      </c>
      <c r="N64" s="68">
        <f t="shared" ca="1" si="14"/>
        <v>0.92964737348458881</v>
      </c>
      <c r="O64" s="68">
        <f t="shared" ca="1" si="15"/>
        <v>16.822231788741103</v>
      </c>
      <c r="P64" s="28">
        <f t="shared" ca="1" si="16"/>
        <v>1.4970721367060912E-3</v>
      </c>
      <c r="Q64" s="28"/>
      <c r="R64" s="28"/>
      <c r="S64" s="28"/>
      <c r="T64" s="28"/>
    </row>
    <row r="65" spans="1:20" x14ac:dyDescent="0.2">
      <c r="A65" s="76"/>
      <c r="B65" s="76"/>
      <c r="C65" s="28"/>
      <c r="D65" s="77">
        <f t="shared" si="4"/>
        <v>0</v>
      </c>
      <c r="E65" s="77">
        <f t="shared" si="5"/>
        <v>0</v>
      </c>
      <c r="F65" s="68">
        <f t="shared" si="6"/>
        <v>0</v>
      </c>
      <c r="G65" s="68">
        <f t="shared" si="7"/>
        <v>0</v>
      </c>
      <c r="H65" s="68">
        <f t="shared" si="8"/>
        <v>0</v>
      </c>
      <c r="I65" s="68">
        <f t="shared" si="9"/>
        <v>0</v>
      </c>
      <c r="J65" s="68">
        <f t="shared" si="10"/>
        <v>0</v>
      </c>
      <c r="K65" s="68">
        <f t="shared" ca="1" si="11"/>
        <v>-1.4970721367060912E-3</v>
      </c>
      <c r="L65" s="68">
        <f t="shared" ca="1" si="12"/>
        <v>2.2412249825017417E-6</v>
      </c>
      <c r="M65" s="68">
        <f t="shared" ca="1" si="13"/>
        <v>3.686931528716304</v>
      </c>
      <c r="N65" s="68">
        <f t="shared" ca="1" si="14"/>
        <v>0.92964737348458881</v>
      </c>
      <c r="O65" s="68">
        <f t="shared" ca="1" si="15"/>
        <v>16.822231788741103</v>
      </c>
      <c r="P65" s="28">
        <f t="shared" ca="1" si="16"/>
        <v>1.4970721367060912E-3</v>
      </c>
      <c r="Q65" s="28"/>
      <c r="R65" s="28"/>
      <c r="S65" s="28"/>
      <c r="T65" s="28"/>
    </row>
    <row r="66" spans="1:20" x14ac:dyDescent="0.2">
      <c r="A66" s="76"/>
      <c r="B66" s="76"/>
      <c r="C66" s="28"/>
      <c r="D66" s="77">
        <f t="shared" si="4"/>
        <v>0</v>
      </c>
      <c r="E66" s="77">
        <f t="shared" si="5"/>
        <v>0</v>
      </c>
      <c r="F66" s="68">
        <f t="shared" si="6"/>
        <v>0</v>
      </c>
      <c r="G66" s="68">
        <f t="shared" si="7"/>
        <v>0</v>
      </c>
      <c r="H66" s="68">
        <f t="shared" si="8"/>
        <v>0</v>
      </c>
      <c r="I66" s="68">
        <f t="shared" si="9"/>
        <v>0</v>
      </c>
      <c r="J66" s="68">
        <f t="shared" si="10"/>
        <v>0</v>
      </c>
      <c r="K66" s="68">
        <f t="shared" ca="1" si="11"/>
        <v>-1.4970721367060912E-3</v>
      </c>
      <c r="L66" s="68">
        <f t="shared" ca="1" si="12"/>
        <v>2.2412249825017417E-6</v>
      </c>
      <c r="M66" s="68">
        <f t="shared" ca="1" si="13"/>
        <v>3.686931528716304</v>
      </c>
      <c r="N66" s="68">
        <f t="shared" ca="1" si="14"/>
        <v>0.92964737348458881</v>
      </c>
      <c r="O66" s="68">
        <f t="shared" ca="1" si="15"/>
        <v>16.822231788741103</v>
      </c>
      <c r="P66" s="28">
        <f t="shared" ca="1" si="16"/>
        <v>1.4970721367060912E-3</v>
      </c>
      <c r="Q66" s="28"/>
      <c r="R66" s="28"/>
      <c r="S66" s="28"/>
      <c r="T66" s="28"/>
    </row>
    <row r="67" spans="1:20" x14ac:dyDescent="0.2">
      <c r="A67" s="76"/>
      <c r="B67" s="76"/>
      <c r="C67" s="28"/>
      <c r="D67" s="77">
        <f t="shared" si="4"/>
        <v>0</v>
      </c>
      <c r="E67" s="77">
        <f t="shared" si="5"/>
        <v>0</v>
      </c>
      <c r="F67" s="68">
        <f t="shared" si="6"/>
        <v>0</v>
      </c>
      <c r="G67" s="68">
        <f t="shared" si="7"/>
        <v>0</v>
      </c>
      <c r="H67" s="68">
        <f t="shared" si="8"/>
        <v>0</v>
      </c>
      <c r="I67" s="68">
        <f t="shared" si="9"/>
        <v>0</v>
      </c>
      <c r="J67" s="68">
        <f t="shared" si="10"/>
        <v>0</v>
      </c>
      <c r="K67" s="68">
        <f t="shared" ca="1" si="11"/>
        <v>-1.4970721367060912E-3</v>
      </c>
      <c r="L67" s="68">
        <f t="shared" ca="1" si="12"/>
        <v>2.2412249825017417E-6</v>
      </c>
      <c r="M67" s="68">
        <f t="shared" ca="1" si="13"/>
        <v>3.686931528716304</v>
      </c>
      <c r="N67" s="68">
        <f t="shared" ca="1" si="14"/>
        <v>0.92964737348458881</v>
      </c>
      <c r="O67" s="68">
        <f t="shared" ca="1" si="15"/>
        <v>16.822231788741103</v>
      </c>
      <c r="P67" s="28">
        <f t="shared" ca="1" si="16"/>
        <v>1.4970721367060912E-3</v>
      </c>
      <c r="Q67" s="28"/>
      <c r="R67" s="28"/>
      <c r="S67" s="28"/>
      <c r="T67" s="28"/>
    </row>
    <row r="68" spans="1:20" x14ac:dyDescent="0.2">
      <c r="A68" s="76"/>
      <c r="B68" s="76"/>
      <c r="C68" s="28"/>
      <c r="D68" s="77">
        <f t="shared" si="4"/>
        <v>0</v>
      </c>
      <c r="E68" s="77">
        <f t="shared" si="5"/>
        <v>0</v>
      </c>
      <c r="F68" s="68">
        <f t="shared" si="6"/>
        <v>0</v>
      </c>
      <c r="G68" s="68">
        <f t="shared" si="7"/>
        <v>0</v>
      </c>
      <c r="H68" s="68">
        <f t="shared" si="8"/>
        <v>0</v>
      </c>
      <c r="I68" s="68">
        <f t="shared" si="9"/>
        <v>0</v>
      </c>
      <c r="J68" s="68">
        <f t="shared" si="10"/>
        <v>0</v>
      </c>
      <c r="K68" s="68">
        <f t="shared" ca="1" si="11"/>
        <v>-1.4970721367060912E-3</v>
      </c>
      <c r="L68" s="68">
        <f t="shared" ca="1" si="12"/>
        <v>2.2412249825017417E-6</v>
      </c>
      <c r="M68" s="68">
        <f t="shared" ca="1" si="13"/>
        <v>3.686931528716304</v>
      </c>
      <c r="N68" s="68">
        <f t="shared" ca="1" si="14"/>
        <v>0.92964737348458881</v>
      </c>
      <c r="O68" s="68">
        <f t="shared" ca="1" si="15"/>
        <v>16.822231788741103</v>
      </c>
      <c r="P68" s="28">
        <f t="shared" ca="1" si="16"/>
        <v>1.4970721367060912E-3</v>
      </c>
      <c r="Q68" s="28"/>
      <c r="R68" s="28"/>
      <c r="S68" s="28"/>
      <c r="T68" s="28"/>
    </row>
    <row r="69" spans="1:20" x14ac:dyDescent="0.2">
      <c r="A69" s="76"/>
      <c r="B69" s="76"/>
      <c r="C69" s="28"/>
      <c r="D69" s="77">
        <f t="shared" si="4"/>
        <v>0</v>
      </c>
      <c r="E69" s="77">
        <f t="shared" si="5"/>
        <v>0</v>
      </c>
      <c r="F69" s="68">
        <f t="shared" si="6"/>
        <v>0</v>
      </c>
      <c r="G69" s="68">
        <f t="shared" si="7"/>
        <v>0</v>
      </c>
      <c r="H69" s="68">
        <f t="shared" si="8"/>
        <v>0</v>
      </c>
      <c r="I69" s="68">
        <f t="shared" si="9"/>
        <v>0</v>
      </c>
      <c r="J69" s="68">
        <f t="shared" si="10"/>
        <v>0</v>
      </c>
      <c r="K69" s="68">
        <f t="shared" ca="1" si="11"/>
        <v>-1.4970721367060912E-3</v>
      </c>
      <c r="L69" s="68">
        <f t="shared" ca="1" si="12"/>
        <v>2.2412249825017417E-6</v>
      </c>
      <c r="M69" s="68">
        <f t="shared" ca="1" si="13"/>
        <v>3.686931528716304</v>
      </c>
      <c r="N69" s="68">
        <f t="shared" ca="1" si="14"/>
        <v>0.92964737348458881</v>
      </c>
      <c r="O69" s="68">
        <f t="shared" ca="1" si="15"/>
        <v>16.822231788741103</v>
      </c>
      <c r="P69" s="28">
        <f t="shared" ca="1" si="16"/>
        <v>1.4970721367060912E-3</v>
      </c>
      <c r="Q69" s="28"/>
      <c r="R69" s="28"/>
      <c r="S69" s="28"/>
      <c r="T69" s="28"/>
    </row>
    <row r="70" spans="1:20" x14ac:dyDescent="0.2">
      <c r="A70" s="76"/>
      <c r="B70" s="76"/>
      <c r="C70" s="28"/>
      <c r="D70" s="77">
        <f t="shared" si="4"/>
        <v>0</v>
      </c>
      <c r="E70" s="77">
        <f t="shared" si="5"/>
        <v>0</v>
      </c>
      <c r="F70" s="68">
        <f t="shared" si="6"/>
        <v>0</v>
      </c>
      <c r="G70" s="68">
        <f t="shared" si="7"/>
        <v>0</v>
      </c>
      <c r="H70" s="68">
        <f t="shared" si="8"/>
        <v>0</v>
      </c>
      <c r="I70" s="68">
        <f t="shared" si="9"/>
        <v>0</v>
      </c>
      <c r="J70" s="68">
        <f t="shared" si="10"/>
        <v>0</v>
      </c>
      <c r="K70" s="68">
        <f t="shared" ca="1" si="11"/>
        <v>-1.4970721367060912E-3</v>
      </c>
      <c r="L70" s="68">
        <f t="shared" ca="1" si="12"/>
        <v>2.2412249825017417E-6</v>
      </c>
      <c r="M70" s="68">
        <f t="shared" ca="1" si="13"/>
        <v>3.686931528716304</v>
      </c>
      <c r="N70" s="68">
        <f t="shared" ca="1" si="14"/>
        <v>0.92964737348458881</v>
      </c>
      <c r="O70" s="68">
        <f t="shared" ca="1" si="15"/>
        <v>16.822231788741103</v>
      </c>
      <c r="P70" s="28">
        <f t="shared" ca="1" si="16"/>
        <v>1.4970721367060912E-3</v>
      </c>
      <c r="Q70" s="28"/>
      <c r="R70" s="28"/>
      <c r="S70" s="28"/>
      <c r="T70" s="28"/>
    </row>
    <row r="71" spans="1:20" x14ac:dyDescent="0.2">
      <c r="A71" s="76"/>
      <c r="B71" s="76"/>
      <c r="C71" s="28"/>
      <c r="D71" s="77">
        <f t="shared" si="4"/>
        <v>0</v>
      </c>
      <c r="E71" s="77">
        <f t="shared" si="5"/>
        <v>0</v>
      </c>
      <c r="F71" s="68">
        <f t="shared" si="6"/>
        <v>0</v>
      </c>
      <c r="G71" s="68">
        <f t="shared" si="7"/>
        <v>0</v>
      </c>
      <c r="H71" s="68">
        <f t="shared" si="8"/>
        <v>0</v>
      </c>
      <c r="I71" s="68">
        <f t="shared" si="9"/>
        <v>0</v>
      </c>
      <c r="J71" s="68">
        <f t="shared" si="10"/>
        <v>0</v>
      </c>
      <c r="K71" s="68">
        <f t="shared" ca="1" si="11"/>
        <v>-1.4970721367060912E-3</v>
      </c>
      <c r="L71" s="68">
        <f t="shared" ca="1" si="12"/>
        <v>2.2412249825017417E-6</v>
      </c>
      <c r="M71" s="68">
        <f t="shared" ca="1" si="13"/>
        <v>3.686931528716304</v>
      </c>
      <c r="N71" s="68">
        <f t="shared" ca="1" si="14"/>
        <v>0.92964737348458881</v>
      </c>
      <c r="O71" s="68">
        <f t="shared" ca="1" si="15"/>
        <v>16.822231788741103</v>
      </c>
      <c r="P71" s="28">
        <f t="shared" ca="1" si="16"/>
        <v>1.4970721367060912E-3</v>
      </c>
      <c r="Q71" s="28"/>
      <c r="R71" s="28"/>
      <c r="S71" s="28"/>
      <c r="T71" s="28"/>
    </row>
    <row r="72" spans="1:20" x14ac:dyDescent="0.2">
      <c r="A72" s="76"/>
      <c r="B72" s="76"/>
      <c r="C72" s="28"/>
      <c r="D72" s="77">
        <f t="shared" si="4"/>
        <v>0</v>
      </c>
      <c r="E72" s="77">
        <f t="shared" si="5"/>
        <v>0</v>
      </c>
      <c r="F72" s="68">
        <f t="shared" si="6"/>
        <v>0</v>
      </c>
      <c r="G72" s="68">
        <f t="shared" si="7"/>
        <v>0</v>
      </c>
      <c r="H72" s="68">
        <f t="shared" si="8"/>
        <v>0</v>
      </c>
      <c r="I72" s="68">
        <f t="shared" si="9"/>
        <v>0</v>
      </c>
      <c r="J72" s="68">
        <f t="shared" si="10"/>
        <v>0</v>
      </c>
      <c r="K72" s="68">
        <f t="shared" ca="1" si="11"/>
        <v>-1.4970721367060912E-3</v>
      </c>
      <c r="L72" s="68">
        <f t="shared" ca="1" si="12"/>
        <v>2.2412249825017417E-6</v>
      </c>
      <c r="M72" s="68">
        <f t="shared" ca="1" si="13"/>
        <v>3.686931528716304</v>
      </c>
      <c r="N72" s="68">
        <f t="shared" ca="1" si="14"/>
        <v>0.92964737348458881</v>
      </c>
      <c r="O72" s="68">
        <f t="shared" ca="1" si="15"/>
        <v>16.822231788741103</v>
      </c>
      <c r="P72" s="28">
        <f t="shared" ca="1" si="16"/>
        <v>1.4970721367060912E-3</v>
      </c>
      <c r="Q72" s="28"/>
      <c r="R72" s="28"/>
      <c r="S72" s="28"/>
      <c r="T72" s="28"/>
    </row>
    <row r="73" spans="1:20" x14ac:dyDescent="0.2">
      <c r="A73" s="76"/>
      <c r="B73" s="76"/>
      <c r="C73" s="28"/>
      <c r="D73" s="77">
        <f t="shared" si="4"/>
        <v>0</v>
      </c>
      <c r="E73" s="77">
        <f t="shared" si="5"/>
        <v>0</v>
      </c>
      <c r="F73" s="68">
        <f t="shared" si="6"/>
        <v>0</v>
      </c>
      <c r="G73" s="68">
        <f t="shared" si="7"/>
        <v>0</v>
      </c>
      <c r="H73" s="68">
        <f t="shared" si="8"/>
        <v>0</v>
      </c>
      <c r="I73" s="68">
        <f t="shared" si="9"/>
        <v>0</v>
      </c>
      <c r="J73" s="68">
        <f t="shared" si="10"/>
        <v>0</v>
      </c>
      <c r="K73" s="68">
        <f t="shared" ca="1" si="11"/>
        <v>-1.4970721367060912E-3</v>
      </c>
      <c r="L73" s="68">
        <f t="shared" ca="1" si="12"/>
        <v>2.2412249825017417E-6</v>
      </c>
      <c r="M73" s="68">
        <f t="shared" ca="1" si="13"/>
        <v>3.686931528716304</v>
      </c>
      <c r="N73" s="68">
        <f t="shared" ca="1" si="14"/>
        <v>0.92964737348458881</v>
      </c>
      <c r="O73" s="68">
        <f t="shared" ca="1" si="15"/>
        <v>16.822231788741103</v>
      </c>
      <c r="P73" s="28">
        <f t="shared" ca="1" si="16"/>
        <v>1.4970721367060912E-3</v>
      </c>
      <c r="Q73" s="28"/>
      <c r="R73" s="28"/>
      <c r="S73" s="28"/>
      <c r="T73" s="28"/>
    </row>
    <row r="74" spans="1:20" x14ac:dyDescent="0.2">
      <c r="A74" s="76"/>
      <c r="B74" s="76"/>
      <c r="C74" s="28"/>
      <c r="D74" s="77">
        <f t="shared" si="4"/>
        <v>0</v>
      </c>
      <c r="E74" s="77">
        <f t="shared" si="5"/>
        <v>0</v>
      </c>
      <c r="F74" s="68">
        <f t="shared" si="6"/>
        <v>0</v>
      </c>
      <c r="G74" s="68">
        <f t="shared" si="7"/>
        <v>0</v>
      </c>
      <c r="H74" s="68">
        <f t="shared" si="8"/>
        <v>0</v>
      </c>
      <c r="I74" s="68">
        <f t="shared" si="9"/>
        <v>0</v>
      </c>
      <c r="J74" s="68">
        <f t="shared" si="10"/>
        <v>0</v>
      </c>
      <c r="K74" s="68">
        <f t="shared" ca="1" si="11"/>
        <v>-1.4970721367060912E-3</v>
      </c>
      <c r="L74" s="68">
        <f t="shared" ca="1" si="12"/>
        <v>2.2412249825017417E-6</v>
      </c>
      <c r="M74" s="68">
        <f t="shared" ca="1" si="13"/>
        <v>3.686931528716304</v>
      </c>
      <c r="N74" s="68">
        <f t="shared" ca="1" si="14"/>
        <v>0.92964737348458881</v>
      </c>
      <c r="O74" s="68">
        <f t="shared" ca="1" si="15"/>
        <v>16.822231788741103</v>
      </c>
      <c r="P74" s="28">
        <f t="shared" ca="1" si="16"/>
        <v>1.4970721367060912E-3</v>
      </c>
      <c r="Q74" s="28"/>
      <c r="R74" s="28"/>
      <c r="S74" s="28"/>
      <c r="T74" s="28"/>
    </row>
    <row r="75" spans="1:20" x14ac:dyDescent="0.2">
      <c r="A75" s="76"/>
      <c r="B75" s="76"/>
      <c r="C75" s="28"/>
      <c r="D75" s="77">
        <f t="shared" si="4"/>
        <v>0</v>
      </c>
      <c r="E75" s="77">
        <f t="shared" si="5"/>
        <v>0</v>
      </c>
      <c r="F75" s="68">
        <f t="shared" si="6"/>
        <v>0</v>
      </c>
      <c r="G75" s="68">
        <f t="shared" si="7"/>
        <v>0</v>
      </c>
      <c r="H75" s="68">
        <f t="shared" si="8"/>
        <v>0</v>
      </c>
      <c r="I75" s="68">
        <f t="shared" si="9"/>
        <v>0</v>
      </c>
      <c r="J75" s="68">
        <f t="shared" si="10"/>
        <v>0</v>
      </c>
      <c r="K75" s="68">
        <f t="shared" ca="1" si="11"/>
        <v>-1.4970721367060912E-3</v>
      </c>
      <c r="L75" s="68">
        <f t="shared" ca="1" si="12"/>
        <v>2.2412249825017417E-6</v>
      </c>
      <c r="M75" s="68">
        <f t="shared" ca="1" si="13"/>
        <v>3.686931528716304</v>
      </c>
      <c r="N75" s="68">
        <f t="shared" ca="1" si="14"/>
        <v>0.92964737348458881</v>
      </c>
      <c r="O75" s="68">
        <f t="shared" ca="1" si="15"/>
        <v>16.822231788741103</v>
      </c>
      <c r="P75" s="28">
        <f t="shared" ca="1" si="16"/>
        <v>1.4970721367060912E-3</v>
      </c>
      <c r="Q75" s="28"/>
      <c r="R75" s="28"/>
      <c r="S75" s="28"/>
      <c r="T75" s="28"/>
    </row>
    <row r="76" spans="1:20" x14ac:dyDescent="0.2">
      <c r="A76" s="76"/>
      <c r="B76" s="76"/>
      <c r="C76" s="28"/>
      <c r="D76" s="77">
        <f t="shared" si="4"/>
        <v>0</v>
      </c>
      <c r="E76" s="77">
        <f t="shared" si="5"/>
        <v>0</v>
      </c>
      <c r="F76" s="68">
        <f t="shared" si="6"/>
        <v>0</v>
      </c>
      <c r="G76" s="68">
        <f t="shared" si="7"/>
        <v>0</v>
      </c>
      <c r="H76" s="68">
        <f t="shared" si="8"/>
        <v>0</v>
      </c>
      <c r="I76" s="68">
        <f t="shared" si="9"/>
        <v>0</v>
      </c>
      <c r="J76" s="68">
        <f t="shared" si="10"/>
        <v>0</v>
      </c>
      <c r="K76" s="68">
        <f t="shared" ca="1" si="11"/>
        <v>-1.4970721367060912E-3</v>
      </c>
      <c r="L76" s="68">
        <f t="shared" ca="1" si="12"/>
        <v>2.2412249825017417E-6</v>
      </c>
      <c r="M76" s="68">
        <f t="shared" ca="1" si="13"/>
        <v>3.686931528716304</v>
      </c>
      <c r="N76" s="68">
        <f t="shared" ca="1" si="14"/>
        <v>0.92964737348458881</v>
      </c>
      <c r="O76" s="68">
        <f t="shared" ca="1" si="15"/>
        <v>16.822231788741103</v>
      </c>
      <c r="P76" s="28">
        <f t="shared" ca="1" si="16"/>
        <v>1.4970721367060912E-3</v>
      </c>
      <c r="Q76" s="28"/>
      <c r="R76" s="28"/>
      <c r="S76" s="28"/>
      <c r="T76" s="28"/>
    </row>
    <row r="77" spans="1:20" x14ac:dyDescent="0.2">
      <c r="A77" s="76"/>
      <c r="B77" s="76"/>
      <c r="C77" s="28"/>
      <c r="D77" s="77">
        <f t="shared" si="4"/>
        <v>0</v>
      </c>
      <c r="E77" s="77">
        <f t="shared" si="5"/>
        <v>0</v>
      </c>
      <c r="F77" s="68">
        <f t="shared" si="6"/>
        <v>0</v>
      </c>
      <c r="G77" s="68">
        <f t="shared" si="7"/>
        <v>0</v>
      </c>
      <c r="H77" s="68">
        <f t="shared" si="8"/>
        <v>0</v>
      </c>
      <c r="I77" s="68">
        <f t="shared" si="9"/>
        <v>0</v>
      </c>
      <c r="J77" s="68">
        <f t="shared" si="10"/>
        <v>0</v>
      </c>
      <c r="K77" s="68">
        <f t="shared" ca="1" si="11"/>
        <v>-1.4970721367060912E-3</v>
      </c>
      <c r="L77" s="68">
        <f t="shared" ca="1" si="12"/>
        <v>2.2412249825017417E-6</v>
      </c>
      <c r="M77" s="68">
        <f t="shared" ca="1" si="13"/>
        <v>3.686931528716304</v>
      </c>
      <c r="N77" s="68">
        <f t="shared" ca="1" si="14"/>
        <v>0.92964737348458881</v>
      </c>
      <c r="O77" s="68">
        <f t="shared" ca="1" si="15"/>
        <v>16.822231788741103</v>
      </c>
      <c r="P77" s="28">
        <f t="shared" ca="1" si="16"/>
        <v>1.4970721367060912E-3</v>
      </c>
      <c r="Q77" s="28"/>
      <c r="R77" s="28"/>
      <c r="S77" s="28"/>
      <c r="T77" s="28"/>
    </row>
    <row r="78" spans="1:20" x14ac:dyDescent="0.2">
      <c r="A78" s="76"/>
      <c r="B78" s="76"/>
      <c r="C78" s="28"/>
      <c r="D78" s="77">
        <f t="shared" si="4"/>
        <v>0</v>
      </c>
      <c r="E78" s="77">
        <f t="shared" si="5"/>
        <v>0</v>
      </c>
      <c r="F78" s="68">
        <f t="shared" si="6"/>
        <v>0</v>
      </c>
      <c r="G78" s="68">
        <f t="shared" si="7"/>
        <v>0</v>
      </c>
      <c r="H78" s="68">
        <f t="shared" si="8"/>
        <v>0</v>
      </c>
      <c r="I78" s="68">
        <f t="shared" si="9"/>
        <v>0</v>
      </c>
      <c r="J78" s="68">
        <f t="shared" si="10"/>
        <v>0</v>
      </c>
      <c r="K78" s="68">
        <f t="shared" ca="1" si="11"/>
        <v>-1.4970721367060912E-3</v>
      </c>
      <c r="L78" s="68">
        <f t="shared" ca="1" si="12"/>
        <v>2.2412249825017417E-6</v>
      </c>
      <c r="M78" s="68">
        <f t="shared" ca="1" si="13"/>
        <v>3.686931528716304</v>
      </c>
      <c r="N78" s="68">
        <f t="shared" ca="1" si="14"/>
        <v>0.92964737348458881</v>
      </c>
      <c r="O78" s="68">
        <f t="shared" ca="1" si="15"/>
        <v>16.822231788741103</v>
      </c>
      <c r="P78" s="28">
        <f t="shared" ca="1" si="16"/>
        <v>1.4970721367060912E-3</v>
      </c>
      <c r="Q78" s="28"/>
      <c r="R78" s="28"/>
      <c r="S78" s="28"/>
      <c r="T78" s="28"/>
    </row>
    <row r="79" spans="1:20" x14ac:dyDescent="0.2">
      <c r="A79" s="76"/>
      <c r="B79" s="76"/>
      <c r="C79" s="28"/>
      <c r="D79" s="77">
        <f t="shared" si="4"/>
        <v>0</v>
      </c>
      <c r="E79" s="77">
        <f t="shared" si="5"/>
        <v>0</v>
      </c>
      <c r="F79" s="68">
        <f t="shared" si="6"/>
        <v>0</v>
      </c>
      <c r="G79" s="68">
        <f t="shared" si="7"/>
        <v>0</v>
      </c>
      <c r="H79" s="68">
        <f t="shared" si="8"/>
        <v>0</v>
      </c>
      <c r="I79" s="68">
        <f t="shared" si="9"/>
        <v>0</v>
      </c>
      <c r="J79" s="68">
        <f t="shared" si="10"/>
        <v>0</v>
      </c>
      <c r="K79" s="68">
        <f t="shared" ca="1" si="11"/>
        <v>-1.4970721367060912E-3</v>
      </c>
      <c r="L79" s="68">
        <f t="shared" ca="1" si="12"/>
        <v>2.2412249825017417E-6</v>
      </c>
      <c r="M79" s="68">
        <f t="shared" ca="1" si="13"/>
        <v>3.686931528716304</v>
      </c>
      <c r="N79" s="68">
        <f t="shared" ca="1" si="14"/>
        <v>0.92964737348458881</v>
      </c>
      <c r="O79" s="68">
        <f t="shared" ca="1" si="15"/>
        <v>16.822231788741103</v>
      </c>
      <c r="P79" s="28">
        <f t="shared" ca="1" si="16"/>
        <v>1.4970721367060912E-3</v>
      </c>
      <c r="Q79" s="28"/>
      <c r="R79" s="28"/>
      <c r="S79" s="28"/>
      <c r="T79" s="28"/>
    </row>
    <row r="80" spans="1:20" x14ac:dyDescent="0.2">
      <c r="A80" s="76"/>
      <c r="B80" s="76"/>
      <c r="C80" s="28"/>
      <c r="D80" s="77">
        <f t="shared" si="4"/>
        <v>0</v>
      </c>
      <c r="E80" s="77">
        <f t="shared" si="5"/>
        <v>0</v>
      </c>
      <c r="F80" s="68">
        <f t="shared" si="6"/>
        <v>0</v>
      </c>
      <c r="G80" s="68">
        <f t="shared" si="7"/>
        <v>0</v>
      </c>
      <c r="H80" s="68">
        <f t="shared" si="8"/>
        <v>0</v>
      </c>
      <c r="I80" s="68">
        <f t="shared" si="9"/>
        <v>0</v>
      </c>
      <c r="J80" s="68">
        <f t="shared" si="10"/>
        <v>0</v>
      </c>
      <c r="K80" s="68">
        <f t="shared" ca="1" si="11"/>
        <v>-1.4970721367060912E-3</v>
      </c>
      <c r="L80" s="68">
        <f t="shared" ca="1" si="12"/>
        <v>2.2412249825017417E-6</v>
      </c>
      <c r="M80" s="68">
        <f t="shared" ca="1" si="13"/>
        <v>3.686931528716304</v>
      </c>
      <c r="N80" s="68">
        <f t="shared" ca="1" si="14"/>
        <v>0.92964737348458881</v>
      </c>
      <c r="O80" s="68">
        <f t="shared" ca="1" si="15"/>
        <v>16.822231788741103</v>
      </c>
      <c r="P80" s="28">
        <f t="shared" ca="1" si="16"/>
        <v>1.4970721367060912E-3</v>
      </c>
      <c r="Q80" s="28"/>
      <c r="R80" s="28"/>
      <c r="S80" s="28"/>
      <c r="T80" s="28"/>
    </row>
    <row r="81" spans="1:20" x14ac:dyDescent="0.2">
      <c r="A81" s="76"/>
      <c r="B81" s="76"/>
      <c r="C81" s="28"/>
      <c r="D81" s="77">
        <f t="shared" si="4"/>
        <v>0</v>
      </c>
      <c r="E81" s="77">
        <f t="shared" si="5"/>
        <v>0</v>
      </c>
      <c r="F81" s="68">
        <f t="shared" si="6"/>
        <v>0</v>
      </c>
      <c r="G81" s="68">
        <f t="shared" si="7"/>
        <v>0</v>
      </c>
      <c r="H81" s="68">
        <f t="shared" si="8"/>
        <v>0</v>
      </c>
      <c r="I81" s="68">
        <f t="shared" si="9"/>
        <v>0</v>
      </c>
      <c r="J81" s="68">
        <f t="shared" si="10"/>
        <v>0</v>
      </c>
      <c r="K81" s="68">
        <f t="shared" ca="1" si="11"/>
        <v>-1.4970721367060912E-3</v>
      </c>
      <c r="L81" s="68">
        <f t="shared" ca="1" si="12"/>
        <v>2.2412249825017417E-6</v>
      </c>
      <c r="M81" s="68">
        <f t="shared" ca="1" si="13"/>
        <v>3.686931528716304</v>
      </c>
      <c r="N81" s="68">
        <f t="shared" ca="1" si="14"/>
        <v>0.92964737348458881</v>
      </c>
      <c r="O81" s="68">
        <f t="shared" ca="1" si="15"/>
        <v>16.822231788741103</v>
      </c>
      <c r="P81" s="28">
        <f t="shared" ca="1" si="16"/>
        <v>1.4970721367060912E-3</v>
      </c>
      <c r="Q81" s="28"/>
      <c r="R81" s="28"/>
      <c r="S81" s="28"/>
      <c r="T81" s="28"/>
    </row>
    <row r="82" spans="1:20" x14ac:dyDescent="0.2">
      <c r="A82" s="76"/>
      <c r="B82" s="76"/>
      <c r="C82" s="28"/>
      <c r="D82" s="77">
        <f t="shared" si="4"/>
        <v>0</v>
      </c>
      <c r="E82" s="77">
        <f t="shared" si="5"/>
        <v>0</v>
      </c>
      <c r="F82" s="68">
        <f t="shared" si="6"/>
        <v>0</v>
      </c>
      <c r="G82" s="68">
        <f t="shared" si="7"/>
        <v>0</v>
      </c>
      <c r="H82" s="68">
        <f t="shared" si="8"/>
        <v>0</v>
      </c>
      <c r="I82" s="68">
        <f t="shared" si="9"/>
        <v>0</v>
      </c>
      <c r="J82" s="68">
        <f t="shared" si="10"/>
        <v>0</v>
      </c>
      <c r="K82" s="68">
        <f t="shared" ca="1" si="11"/>
        <v>-1.4970721367060912E-3</v>
      </c>
      <c r="L82" s="68">
        <f t="shared" ca="1" si="12"/>
        <v>2.2412249825017417E-6</v>
      </c>
      <c r="M82" s="68">
        <f t="shared" ca="1" si="13"/>
        <v>3.686931528716304</v>
      </c>
      <c r="N82" s="68">
        <f t="shared" ca="1" si="14"/>
        <v>0.92964737348458881</v>
      </c>
      <c r="O82" s="68">
        <f t="shared" ca="1" si="15"/>
        <v>16.822231788741103</v>
      </c>
      <c r="P82" s="28">
        <f t="shared" ca="1" si="16"/>
        <v>1.4970721367060912E-3</v>
      </c>
      <c r="Q82" s="28"/>
      <c r="R82" s="28"/>
      <c r="S82" s="28"/>
      <c r="T82" s="28"/>
    </row>
    <row r="83" spans="1:20" x14ac:dyDescent="0.2">
      <c r="A83" s="76"/>
      <c r="B83" s="76"/>
      <c r="C83" s="28"/>
      <c r="D83" s="77">
        <f t="shared" si="4"/>
        <v>0</v>
      </c>
      <c r="E83" s="77">
        <f t="shared" si="5"/>
        <v>0</v>
      </c>
      <c r="F83" s="68">
        <f t="shared" si="6"/>
        <v>0</v>
      </c>
      <c r="G83" s="68">
        <f t="shared" si="7"/>
        <v>0</v>
      </c>
      <c r="H83" s="68">
        <f t="shared" si="8"/>
        <v>0</v>
      </c>
      <c r="I83" s="68">
        <f t="shared" si="9"/>
        <v>0</v>
      </c>
      <c r="J83" s="68">
        <f t="shared" si="10"/>
        <v>0</v>
      </c>
      <c r="K83" s="68">
        <f t="shared" ca="1" si="11"/>
        <v>-1.4970721367060912E-3</v>
      </c>
      <c r="L83" s="68">
        <f t="shared" ca="1" si="12"/>
        <v>2.2412249825017417E-6</v>
      </c>
      <c r="M83" s="68">
        <f t="shared" ca="1" si="13"/>
        <v>3.686931528716304</v>
      </c>
      <c r="N83" s="68">
        <f t="shared" ca="1" si="14"/>
        <v>0.92964737348458881</v>
      </c>
      <c r="O83" s="68">
        <f t="shared" ca="1" si="15"/>
        <v>16.822231788741103</v>
      </c>
      <c r="P83" s="28">
        <f t="shared" ca="1" si="16"/>
        <v>1.4970721367060912E-3</v>
      </c>
      <c r="Q83" s="28"/>
      <c r="R83" s="28"/>
      <c r="S83" s="28"/>
      <c r="T83" s="28"/>
    </row>
    <row r="84" spans="1:20" x14ac:dyDescent="0.2">
      <c r="A84" s="76"/>
      <c r="B84" s="76"/>
      <c r="C84" s="28"/>
      <c r="D84" s="77">
        <f t="shared" si="4"/>
        <v>0</v>
      </c>
      <c r="E84" s="77">
        <f t="shared" si="5"/>
        <v>0</v>
      </c>
      <c r="F84" s="68">
        <f t="shared" si="6"/>
        <v>0</v>
      </c>
      <c r="G84" s="68">
        <f t="shared" si="7"/>
        <v>0</v>
      </c>
      <c r="H84" s="68">
        <f t="shared" si="8"/>
        <v>0</v>
      </c>
      <c r="I84" s="68">
        <f t="shared" si="9"/>
        <v>0</v>
      </c>
      <c r="J84" s="68">
        <f t="shared" si="10"/>
        <v>0</v>
      </c>
      <c r="K84" s="68">
        <f t="shared" ca="1" si="11"/>
        <v>-1.4970721367060912E-3</v>
      </c>
      <c r="L84" s="68">
        <f t="shared" ca="1" si="12"/>
        <v>2.2412249825017417E-6</v>
      </c>
      <c r="M84" s="68">
        <f t="shared" ca="1" si="13"/>
        <v>3.686931528716304</v>
      </c>
      <c r="N84" s="68">
        <f t="shared" ca="1" si="14"/>
        <v>0.92964737348458881</v>
      </c>
      <c r="O84" s="68">
        <f t="shared" ca="1" si="15"/>
        <v>16.822231788741103</v>
      </c>
      <c r="P84" s="28">
        <f t="shared" ca="1" si="16"/>
        <v>1.4970721367060912E-3</v>
      </c>
      <c r="Q84" s="28"/>
      <c r="R84" s="28"/>
      <c r="S84" s="28"/>
      <c r="T84" s="28"/>
    </row>
    <row r="85" spans="1:20" x14ac:dyDescent="0.2">
      <c r="A85" s="76"/>
      <c r="B85" s="76"/>
      <c r="C85" s="28"/>
      <c r="D85" s="77">
        <f t="shared" ref="D85:D148" si="17">A85/A$18</f>
        <v>0</v>
      </c>
      <c r="E85" s="77">
        <f t="shared" ref="E85:E148" si="18">B85/B$18</f>
        <v>0</v>
      </c>
      <c r="F85" s="68">
        <f t="shared" ref="F85:F148" si="19">D85*D85</f>
        <v>0</v>
      </c>
      <c r="G85" s="68">
        <f t="shared" ref="G85:G148" si="20">D85*F85</f>
        <v>0</v>
      </c>
      <c r="H85" s="68">
        <f t="shared" ref="H85:H148" si="21">F85*F85</f>
        <v>0</v>
      </c>
      <c r="I85" s="68">
        <f t="shared" ref="I85:I148" si="22">E85*D85</f>
        <v>0</v>
      </c>
      <c r="J85" s="68">
        <f t="shared" ref="J85:J148" si="23">I85*D85</f>
        <v>0</v>
      </c>
      <c r="K85" s="68">
        <f t="shared" ref="K85:K148" ca="1" si="24">+E$4+E$5*D85+E$6*D85^2</f>
        <v>-1.4970721367060912E-3</v>
      </c>
      <c r="L85" s="68">
        <f t="shared" ref="L85:L148" ca="1" si="25">+(K85-E85)^2</f>
        <v>2.2412249825017417E-6</v>
      </c>
      <c r="M85" s="68">
        <f t="shared" ref="M85:M148" ca="1" si="26">(M$1-M$2*D85+M$3*F85)^2</f>
        <v>3.686931528716304</v>
      </c>
      <c r="N85" s="68">
        <f t="shared" ref="N85:N148" ca="1" si="27">(-M$2+M$4*D85-M$5*F85)^2</f>
        <v>0.92964737348458881</v>
      </c>
      <c r="O85" s="68">
        <f t="shared" ref="O85:O148" ca="1" si="28">+(M$3-D85*M$5+F85*M$6)^2</f>
        <v>16.822231788741103</v>
      </c>
      <c r="P85" s="28">
        <f t="shared" ref="P85:P148" ca="1" si="29">+E85-K85</f>
        <v>1.4970721367060912E-3</v>
      </c>
      <c r="Q85" s="28"/>
      <c r="R85" s="28"/>
      <c r="S85" s="28"/>
      <c r="T85" s="28"/>
    </row>
    <row r="86" spans="1:20" x14ac:dyDescent="0.2">
      <c r="A86" s="76"/>
      <c r="B86" s="76"/>
      <c r="C86" s="28"/>
      <c r="D86" s="77">
        <f t="shared" si="17"/>
        <v>0</v>
      </c>
      <c r="E86" s="77">
        <f t="shared" si="18"/>
        <v>0</v>
      </c>
      <c r="F86" s="68">
        <f t="shared" si="19"/>
        <v>0</v>
      </c>
      <c r="G86" s="68">
        <f t="shared" si="20"/>
        <v>0</v>
      </c>
      <c r="H86" s="68">
        <f t="shared" si="21"/>
        <v>0</v>
      </c>
      <c r="I86" s="68">
        <f t="shared" si="22"/>
        <v>0</v>
      </c>
      <c r="J86" s="68">
        <f t="shared" si="23"/>
        <v>0</v>
      </c>
      <c r="K86" s="68">
        <f t="shared" ca="1" si="24"/>
        <v>-1.4970721367060912E-3</v>
      </c>
      <c r="L86" s="68">
        <f t="shared" ca="1" si="25"/>
        <v>2.2412249825017417E-6</v>
      </c>
      <c r="M86" s="68">
        <f t="shared" ca="1" si="26"/>
        <v>3.686931528716304</v>
      </c>
      <c r="N86" s="68">
        <f t="shared" ca="1" si="27"/>
        <v>0.92964737348458881</v>
      </c>
      <c r="O86" s="68">
        <f t="shared" ca="1" si="28"/>
        <v>16.822231788741103</v>
      </c>
      <c r="P86" s="28">
        <f t="shared" ca="1" si="29"/>
        <v>1.4970721367060912E-3</v>
      </c>
      <c r="Q86" s="28"/>
      <c r="R86" s="28"/>
      <c r="S86" s="28"/>
      <c r="T86" s="28"/>
    </row>
    <row r="87" spans="1:20" x14ac:dyDescent="0.2">
      <c r="A87" s="76"/>
      <c r="B87" s="76"/>
      <c r="C87" s="28"/>
      <c r="D87" s="77">
        <f t="shared" si="17"/>
        <v>0</v>
      </c>
      <c r="E87" s="77">
        <f t="shared" si="18"/>
        <v>0</v>
      </c>
      <c r="F87" s="68">
        <f t="shared" si="19"/>
        <v>0</v>
      </c>
      <c r="G87" s="68">
        <f t="shared" si="20"/>
        <v>0</v>
      </c>
      <c r="H87" s="68">
        <f t="shared" si="21"/>
        <v>0</v>
      </c>
      <c r="I87" s="68">
        <f t="shared" si="22"/>
        <v>0</v>
      </c>
      <c r="J87" s="68">
        <f t="shared" si="23"/>
        <v>0</v>
      </c>
      <c r="K87" s="68">
        <f t="shared" ca="1" si="24"/>
        <v>-1.4970721367060912E-3</v>
      </c>
      <c r="L87" s="68">
        <f t="shared" ca="1" si="25"/>
        <v>2.2412249825017417E-6</v>
      </c>
      <c r="M87" s="68">
        <f t="shared" ca="1" si="26"/>
        <v>3.686931528716304</v>
      </c>
      <c r="N87" s="68">
        <f t="shared" ca="1" si="27"/>
        <v>0.92964737348458881</v>
      </c>
      <c r="O87" s="68">
        <f t="shared" ca="1" si="28"/>
        <v>16.822231788741103</v>
      </c>
      <c r="P87" s="28">
        <f t="shared" ca="1" si="29"/>
        <v>1.4970721367060912E-3</v>
      </c>
      <c r="Q87" s="28"/>
      <c r="R87" s="28"/>
      <c r="S87" s="28"/>
      <c r="T87" s="28"/>
    </row>
    <row r="88" spans="1:20" x14ac:dyDescent="0.2">
      <c r="A88" s="76"/>
      <c r="B88" s="76"/>
      <c r="C88" s="28"/>
      <c r="D88" s="77">
        <f t="shared" si="17"/>
        <v>0</v>
      </c>
      <c r="E88" s="77">
        <f t="shared" si="18"/>
        <v>0</v>
      </c>
      <c r="F88" s="68">
        <f t="shared" si="19"/>
        <v>0</v>
      </c>
      <c r="G88" s="68">
        <f t="shared" si="20"/>
        <v>0</v>
      </c>
      <c r="H88" s="68">
        <f t="shared" si="21"/>
        <v>0</v>
      </c>
      <c r="I88" s="68">
        <f t="shared" si="22"/>
        <v>0</v>
      </c>
      <c r="J88" s="68">
        <f t="shared" si="23"/>
        <v>0</v>
      </c>
      <c r="K88" s="68">
        <f t="shared" ca="1" si="24"/>
        <v>-1.4970721367060912E-3</v>
      </c>
      <c r="L88" s="68">
        <f t="shared" ca="1" si="25"/>
        <v>2.2412249825017417E-6</v>
      </c>
      <c r="M88" s="68">
        <f t="shared" ca="1" si="26"/>
        <v>3.686931528716304</v>
      </c>
      <c r="N88" s="68">
        <f t="shared" ca="1" si="27"/>
        <v>0.92964737348458881</v>
      </c>
      <c r="O88" s="68">
        <f t="shared" ca="1" si="28"/>
        <v>16.822231788741103</v>
      </c>
      <c r="P88" s="28">
        <f t="shared" ca="1" si="29"/>
        <v>1.4970721367060912E-3</v>
      </c>
      <c r="Q88" s="28"/>
      <c r="R88" s="28"/>
      <c r="S88" s="28"/>
      <c r="T88" s="28"/>
    </row>
    <row r="89" spans="1:20" x14ac:dyDescent="0.2">
      <c r="A89" s="76"/>
      <c r="B89" s="76"/>
      <c r="C89" s="28"/>
      <c r="D89" s="77">
        <f t="shared" si="17"/>
        <v>0</v>
      </c>
      <c r="E89" s="77">
        <f t="shared" si="18"/>
        <v>0</v>
      </c>
      <c r="F89" s="68">
        <f t="shared" si="19"/>
        <v>0</v>
      </c>
      <c r="G89" s="68">
        <f t="shared" si="20"/>
        <v>0</v>
      </c>
      <c r="H89" s="68">
        <f t="shared" si="21"/>
        <v>0</v>
      </c>
      <c r="I89" s="68">
        <f t="shared" si="22"/>
        <v>0</v>
      </c>
      <c r="J89" s="68">
        <f t="shared" si="23"/>
        <v>0</v>
      </c>
      <c r="K89" s="68">
        <f t="shared" ca="1" si="24"/>
        <v>-1.4970721367060912E-3</v>
      </c>
      <c r="L89" s="68">
        <f t="shared" ca="1" si="25"/>
        <v>2.2412249825017417E-6</v>
      </c>
      <c r="M89" s="68">
        <f t="shared" ca="1" si="26"/>
        <v>3.686931528716304</v>
      </c>
      <c r="N89" s="68">
        <f t="shared" ca="1" si="27"/>
        <v>0.92964737348458881</v>
      </c>
      <c r="O89" s="68">
        <f t="shared" ca="1" si="28"/>
        <v>16.822231788741103</v>
      </c>
      <c r="P89" s="28">
        <f t="shared" ca="1" si="29"/>
        <v>1.4970721367060912E-3</v>
      </c>
      <c r="Q89" s="28"/>
      <c r="R89" s="28"/>
      <c r="S89" s="28"/>
      <c r="T89" s="28"/>
    </row>
    <row r="90" spans="1:20" x14ac:dyDescent="0.2">
      <c r="A90" s="76"/>
      <c r="B90" s="76"/>
      <c r="C90" s="28"/>
      <c r="D90" s="77">
        <f t="shared" si="17"/>
        <v>0</v>
      </c>
      <c r="E90" s="77">
        <f t="shared" si="18"/>
        <v>0</v>
      </c>
      <c r="F90" s="68">
        <f t="shared" si="19"/>
        <v>0</v>
      </c>
      <c r="G90" s="68">
        <f t="shared" si="20"/>
        <v>0</v>
      </c>
      <c r="H90" s="68">
        <f t="shared" si="21"/>
        <v>0</v>
      </c>
      <c r="I90" s="68">
        <f t="shared" si="22"/>
        <v>0</v>
      </c>
      <c r="J90" s="68">
        <f t="shared" si="23"/>
        <v>0</v>
      </c>
      <c r="K90" s="68">
        <f t="shared" ca="1" si="24"/>
        <v>-1.4970721367060912E-3</v>
      </c>
      <c r="L90" s="68">
        <f t="shared" ca="1" si="25"/>
        <v>2.2412249825017417E-6</v>
      </c>
      <c r="M90" s="68">
        <f t="shared" ca="1" si="26"/>
        <v>3.686931528716304</v>
      </c>
      <c r="N90" s="68">
        <f t="shared" ca="1" si="27"/>
        <v>0.92964737348458881</v>
      </c>
      <c r="O90" s="68">
        <f t="shared" ca="1" si="28"/>
        <v>16.822231788741103</v>
      </c>
      <c r="P90" s="28">
        <f t="shared" ca="1" si="29"/>
        <v>1.4970721367060912E-3</v>
      </c>
      <c r="Q90" s="28"/>
      <c r="R90" s="28"/>
      <c r="S90" s="28"/>
      <c r="T90" s="28"/>
    </row>
    <row r="91" spans="1:20" x14ac:dyDescent="0.2">
      <c r="A91" s="76"/>
      <c r="B91" s="76"/>
      <c r="C91" s="28"/>
      <c r="D91" s="77">
        <f t="shared" si="17"/>
        <v>0</v>
      </c>
      <c r="E91" s="77">
        <f t="shared" si="18"/>
        <v>0</v>
      </c>
      <c r="F91" s="68">
        <f t="shared" si="19"/>
        <v>0</v>
      </c>
      <c r="G91" s="68">
        <f t="shared" si="20"/>
        <v>0</v>
      </c>
      <c r="H91" s="68">
        <f t="shared" si="21"/>
        <v>0</v>
      </c>
      <c r="I91" s="68">
        <f t="shared" si="22"/>
        <v>0</v>
      </c>
      <c r="J91" s="68">
        <f t="shared" si="23"/>
        <v>0</v>
      </c>
      <c r="K91" s="68">
        <f t="shared" ca="1" si="24"/>
        <v>-1.4970721367060912E-3</v>
      </c>
      <c r="L91" s="68">
        <f t="shared" ca="1" si="25"/>
        <v>2.2412249825017417E-6</v>
      </c>
      <c r="M91" s="68">
        <f t="shared" ca="1" si="26"/>
        <v>3.686931528716304</v>
      </c>
      <c r="N91" s="68">
        <f t="shared" ca="1" si="27"/>
        <v>0.92964737348458881</v>
      </c>
      <c r="O91" s="68">
        <f t="shared" ca="1" si="28"/>
        <v>16.822231788741103</v>
      </c>
      <c r="P91" s="28">
        <f t="shared" ca="1" si="29"/>
        <v>1.4970721367060912E-3</v>
      </c>
      <c r="Q91" s="28"/>
      <c r="R91" s="28"/>
      <c r="S91" s="28"/>
      <c r="T91" s="28"/>
    </row>
    <row r="92" spans="1:20" x14ac:dyDescent="0.2">
      <c r="A92" s="76"/>
      <c r="B92" s="76"/>
      <c r="C92" s="28"/>
      <c r="D92" s="77">
        <f t="shared" si="17"/>
        <v>0</v>
      </c>
      <c r="E92" s="77">
        <f t="shared" si="18"/>
        <v>0</v>
      </c>
      <c r="F92" s="68">
        <f t="shared" si="19"/>
        <v>0</v>
      </c>
      <c r="G92" s="68">
        <f t="shared" si="20"/>
        <v>0</v>
      </c>
      <c r="H92" s="68">
        <f t="shared" si="21"/>
        <v>0</v>
      </c>
      <c r="I92" s="68">
        <f t="shared" si="22"/>
        <v>0</v>
      </c>
      <c r="J92" s="68">
        <f t="shared" si="23"/>
        <v>0</v>
      </c>
      <c r="K92" s="68">
        <f t="shared" ca="1" si="24"/>
        <v>-1.4970721367060912E-3</v>
      </c>
      <c r="L92" s="68">
        <f t="shared" ca="1" si="25"/>
        <v>2.2412249825017417E-6</v>
      </c>
      <c r="M92" s="68">
        <f t="shared" ca="1" si="26"/>
        <v>3.686931528716304</v>
      </c>
      <c r="N92" s="68">
        <f t="shared" ca="1" si="27"/>
        <v>0.92964737348458881</v>
      </c>
      <c r="O92" s="68">
        <f t="shared" ca="1" si="28"/>
        <v>16.822231788741103</v>
      </c>
      <c r="P92" s="28">
        <f t="shared" ca="1" si="29"/>
        <v>1.4970721367060912E-3</v>
      </c>
      <c r="Q92" s="28"/>
      <c r="R92" s="28"/>
      <c r="S92" s="28"/>
      <c r="T92" s="28"/>
    </row>
    <row r="93" spans="1:20" x14ac:dyDescent="0.2">
      <c r="A93" s="76"/>
      <c r="B93" s="76"/>
      <c r="C93" s="28"/>
      <c r="D93" s="77">
        <f t="shared" si="17"/>
        <v>0</v>
      </c>
      <c r="E93" s="77">
        <f t="shared" si="18"/>
        <v>0</v>
      </c>
      <c r="F93" s="68">
        <f t="shared" si="19"/>
        <v>0</v>
      </c>
      <c r="G93" s="68">
        <f t="shared" si="20"/>
        <v>0</v>
      </c>
      <c r="H93" s="68">
        <f t="shared" si="21"/>
        <v>0</v>
      </c>
      <c r="I93" s="68">
        <f t="shared" si="22"/>
        <v>0</v>
      </c>
      <c r="J93" s="68">
        <f t="shared" si="23"/>
        <v>0</v>
      </c>
      <c r="K93" s="68">
        <f t="shared" ca="1" si="24"/>
        <v>-1.4970721367060912E-3</v>
      </c>
      <c r="L93" s="68">
        <f t="shared" ca="1" si="25"/>
        <v>2.2412249825017417E-6</v>
      </c>
      <c r="M93" s="68">
        <f t="shared" ca="1" si="26"/>
        <v>3.686931528716304</v>
      </c>
      <c r="N93" s="68">
        <f t="shared" ca="1" si="27"/>
        <v>0.92964737348458881</v>
      </c>
      <c r="O93" s="68">
        <f t="shared" ca="1" si="28"/>
        <v>16.822231788741103</v>
      </c>
      <c r="P93" s="28">
        <f t="shared" ca="1" si="29"/>
        <v>1.4970721367060912E-3</v>
      </c>
      <c r="Q93" s="28"/>
      <c r="R93" s="28"/>
      <c r="S93" s="28"/>
      <c r="T93" s="28"/>
    </row>
    <row r="94" spans="1:20" x14ac:dyDescent="0.2">
      <c r="A94" s="76"/>
      <c r="B94" s="76"/>
      <c r="C94" s="28"/>
      <c r="D94" s="77">
        <f t="shared" si="17"/>
        <v>0</v>
      </c>
      <c r="E94" s="77">
        <f t="shared" si="18"/>
        <v>0</v>
      </c>
      <c r="F94" s="68">
        <f t="shared" si="19"/>
        <v>0</v>
      </c>
      <c r="G94" s="68">
        <f t="shared" si="20"/>
        <v>0</v>
      </c>
      <c r="H94" s="68">
        <f t="shared" si="21"/>
        <v>0</v>
      </c>
      <c r="I94" s="68">
        <f t="shared" si="22"/>
        <v>0</v>
      </c>
      <c r="J94" s="68">
        <f t="shared" si="23"/>
        <v>0</v>
      </c>
      <c r="K94" s="68">
        <f t="shared" ca="1" si="24"/>
        <v>-1.4970721367060912E-3</v>
      </c>
      <c r="L94" s="68">
        <f t="shared" ca="1" si="25"/>
        <v>2.2412249825017417E-6</v>
      </c>
      <c r="M94" s="68">
        <f t="shared" ca="1" si="26"/>
        <v>3.686931528716304</v>
      </c>
      <c r="N94" s="68">
        <f t="shared" ca="1" si="27"/>
        <v>0.92964737348458881</v>
      </c>
      <c r="O94" s="68">
        <f t="shared" ca="1" si="28"/>
        <v>16.822231788741103</v>
      </c>
      <c r="P94" s="28">
        <f t="shared" ca="1" si="29"/>
        <v>1.4970721367060912E-3</v>
      </c>
      <c r="Q94" s="28"/>
      <c r="R94" s="28"/>
      <c r="S94" s="28"/>
      <c r="T94" s="28"/>
    </row>
    <row r="95" spans="1:20" x14ac:dyDescent="0.2">
      <c r="A95" s="76"/>
      <c r="B95" s="76"/>
      <c r="C95" s="28"/>
      <c r="D95" s="77">
        <f t="shared" si="17"/>
        <v>0</v>
      </c>
      <c r="E95" s="77">
        <f t="shared" si="18"/>
        <v>0</v>
      </c>
      <c r="F95" s="68">
        <f t="shared" si="19"/>
        <v>0</v>
      </c>
      <c r="G95" s="68">
        <f t="shared" si="20"/>
        <v>0</v>
      </c>
      <c r="H95" s="68">
        <f t="shared" si="21"/>
        <v>0</v>
      </c>
      <c r="I95" s="68">
        <f t="shared" si="22"/>
        <v>0</v>
      </c>
      <c r="J95" s="68">
        <f t="shared" si="23"/>
        <v>0</v>
      </c>
      <c r="K95" s="68">
        <f t="shared" ca="1" si="24"/>
        <v>-1.4970721367060912E-3</v>
      </c>
      <c r="L95" s="68">
        <f t="shared" ca="1" si="25"/>
        <v>2.2412249825017417E-6</v>
      </c>
      <c r="M95" s="68">
        <f t="shared" ca="1" si="26"/>
        <v>3.686931528716304</v>
      </c>
      <c r="N95" s="68">
        <f t="shared" ca="1" si="27"/>
        <v>0.92964737348458881</v>
      </c>
      <c r="O95" s="68">
        <f t="shared" ca="1" si="28"/>
        <v>16.822231788741103</v>
      </c>
      <c r="P95" s="28">
        <f t="shared" ca="1" si="29"/>
        <v>1.4970721367060912E-3</v>
      </c>
      <c r="Q95" s="28"/>
      <c r="R95" s="28"/>
      <c r="S95" s="28"/>
      <c r="T95" s="28"/>
    </row>
    <row r="96" spans="1:20" x14ac:dyDescent="0.2">
      <c r="A96" s="76"/>
      <c r="B96" s="76"/>
      <c r="C96" s="28"/>
      <c r="D96" s="77">
        <f t="shared" si="17"/>
        <v>0</v>
      </c>
      <c r="E96" s="77">
        <f t="shared" si="18"/>
        <v>0</v>
      </c>
      <c r="F96" s="68">
        <f t="shared" si="19"/>
        <v>0</v>
      </c>
      <c r="G96" s="68">
        <f t="shared" si="20"/>
        <v>0</v>
      </c>
      <c r="H96" s="68">
        <f t="shared" si="21"/>
        <v>0</v>
      </c>
      <c r="I96" s="68">
        <f t="shared" si="22"/>
        <v>0</v>
      </c>
      <c r="J96" s="68">
        <f t="shared" si="23"/>
        <v>0</v>
      </c>
      <c r="K96" s="68">
        <f t="shared" ca="1" si="24"/>
        <v>-1.4970721367060912E-3</v>
      </c>
      <c r="L96" s="68">
        <f t="shared" ca="1" si="25"/>
        <v>2.2412249825017417E-6</v>
      </c>
      <c r="M96" s="68">
        <f t="shared" ca="1" si="26"/>
        <v>3.686931528716304</v>
      </c>
      <c r="N96" s="68">
        <f t="shared" ca="1" si="27"/>
        <v>0.92964737348458881</v>
      </c>
      <c r="O96" s="68">
        <f t="shared" ca="1" si="28"/>
        <v>16.822231788741103</v>
      </c>
      <c r="P96" s="28">
        <f t="shared" ca="1" si="29"/>
        <v>1.4970721367060912E-3</v>
      </c>
      <c r="Q96" s="28"/>
      <c r="R96" s="28"/>
      <c r="S96" s="28"/>
      <c r="T96" s="28"/>
    </row>
    <row r="97" spans="1:20" x14ac:dyDescent="0.2">
      <c r="A97" s="76"/>
      <c r="B97" s="76"/>
      <c r="C97" s="28"/>
      <c r="D97" s="77">
        <f t="shared" si="17"/>
        <v>0</v>
      </c>
      <c r="E97" s="77">
        <f t="shared" si="18"/>
        <v>0</v>
      </c>
      <c r="F97" s="68">
        <f t="shared" si="19"/>
        <v>0</v>
      </c>
      <c r="G97" s="68">
        <f t="shared" si="20"/>
        <v>0</v>
      </c>
      <c r="H97" s="68">
        <f t="shared" si="21"/>
        <v>0</v>
      </c>
      <c r="I97" s="68">
        <f t="shared" si="22"/>
        <v>0</v>
      </c>
      <c r="J97" s="68">
        <f t="shared" si="23"/>
        <v>0</v>
      </c>
      <c r="K97" s="68">
        <f t="shared" ca="1" si="24"/>
        <v>-1.4970721367060912E-3</v>
      </c>
      <c r="L97" s="68">
        <f t="shared" ca="1" si="25"/>
        <v>2.2412249825017417E-6</v>
      </c>
      <c r="M97" s="68">
        <f t="shared" ca="1" si="26"/>
        <v>3.686931528716304</v>
      </c>
      <c r="N97" s="68">
        <f t="shared" ca="1" si="27"/>
        <v>0.92964737348458881</v>
      </c>
      <c r="O97" s="68">
        <f t="shared" ca="1" si="28"/>
        <v>16.822231788741103</v>
      </c>
      <c r="P97" s="28">
        <f t="shared" ca="1" si="29"/>
        <v>1.4970721367060912E-3</v>
      </c>
      <c r="Q97" s="28"/>
      <c r="R97" s="28"/>
      <c r="S97" s="28"/>
      <c r="T97" s="28"/>
    </row>
    <row r="98" spans="1:20" x14ac:dyDescent="0.2">
      <c r="A98" s="76"/>
      <c r="B98" s="76"/>
      <c r="C98" s="28"/>
      <c r="D98" s="77">
        <f t="shared" si="17"/>
        <v>0</v>
      </c>
      <c r="E98" s="77">
        <f t="shared" si="18"/>
        <v>0</v>
      </c>
      <c r="F98" s="68">
        <f t="shared" si="19"/>
        <v>0</v>
      </c>
      <c r="G98" s="68">
        <f t="shared" si="20"/>
        <v>0</v>
      </c>
      <c r="H98" s="68">
        <f t="shared" si="21"/>
        <v>0</v>
      </c>
      <c r="I98" s="68">
        <f t="shared" si="22"/>
        <v>0</v>
      </c>
      <c r="J98" s="68">
        <f t="shared" si="23"/>
        <v>0</v>
      </c>
      <c r="K98" s="68">
        <f t="shared" ca="1" si="24"/>
        <v>-1.4970721367060912E-3</v>
      </c>
      <c r="L98" s="68">
        <f t="shared" ca="1" si="25"/>
        <v>2.2412249825017417E-6</v>
      </c>
      <c r="M98" s="68">
        <f t="shared" ca="1" si="26"/>
        <v>3.686931528716304</v>
      </c>
      <c r="N98" s="68">
        <f t="shared" ca="1" si="27"/>
        <v>0.92964737348458881</v>
      </c>
      <c r="O98" s="68">
        <f t="shared" ca="1" si="28"/>
        <v>16.822231788741103</v>
      </c>
      <c r="P98" s="28">
        <f t="shared" ca="1" si="29"/>
        <v>1.4970721367060912E-3</v>
      </c>
      <c r="Q98" s="28"/>
      <c r="R98" s="28"/>
      <c r="S98" s="28"/>
      <c r="T98" s="28"/>
    </row>
    <row r="99" spans="1:20" x14ac:dyDescent="0.2">
      <c r="A99" s="76"/>
      <c r="B99" s="76"/>
      <c r="C99" s="28"/>
      <c r="D99" s="77">
        <f t="shared" si="17"/>
        <v>0</v>
      </c>
      <c r="E99" s="77">
        <f t="shared" si="18"/>
        <v>0</v>
      </c>
      <c r="F99" s="68">
        <f t="shared" si="19"/>
        <v>0</v>
      </c>
      <c r="G99" s="68">
        <f t="shared" si="20"/>
        <v>0</v>
      </c>
      <c r="H99" s="68">
        <f t="shared" si="21"/>
        <v>0</v>
      </c>
      <c r="I99" s="68">
        <f t="shared" si="22"/>
        <v>0</v>
      </c>
      <c r="J99" s="68">
        <f t="shared" si="23"/>
        <v>0</v>
      </c>
      <c r="K99" s="68">
        <f t="shared" ca="1" si="24"/>
        <v>-1.4970721367060912E-3</v>
      </c>
      <c r="L99" s="68">
        <f t="shared" ca="1" si="25"/>
        <v>2.2412249825017417E-6</v>
      </c>
      <c r="M99" s="68">
        <f t="shared" ca="1" si="26"/>
        <v>3.686931528716304</v>
      </c>
      <c r="N99" s="68">
        <f t="shared" ca="1" si="27"/>
        <v>0.92964737348458881</v>
      </c>
      <c r="O99" s="68">
        <f t="shared" ca="1" si="28"/>
        <v>16.822231788741103</v>
      </c>
      <c r="P99" s="28">
        <f t="shared" ca="1" si="29"/>
        <v>1.4970721367060912E-3</v>
      </c>
      <c r="Q99" s="28"/>
      <c r="R99" s="28"/>
      <c r="S99" s="28"/>
      <c r="T99" s="28"/>
    </row>
    <row r="100" spans="1:20" x14ac:dyDescent="0.2">
      <c r="A100" s="76"/>
      <c r="B100" s="76"/>
      <c r="C100" s="28"/>
      <c r="D100" s="77">
        <f t="shared" si="17"/>
        <v>0</v>
      </c>
      <c r="E100" s="77">
        <f t="shared" si="18"/>
        <v>0</v>
      </c>
      <c r="F100" s="68">
        <f t="shared" si="19"/>
        <v>0</v>
      </c>
      <c r="G100" s="68">
        <f t="shared" si="20"/>
        <v>0</v>
      </c>
      <c r="H100" s="68">
        <f t="shared" si="21"/>
        <v>0</v>
      </c>
      <c r="I100" s="68">
        <f t="shared" si="22"/>
        <v>0</v>
      </c>
      <c r="J100" s="68">
        <f t="shared" si="23"/>
        <v>0</v>
      </c>
      <c r="K100" s="68">
        <f t="shared" ca="1" si="24"/>
        <v>-1.4970721367060912E-3</v>
      </c>
      <c r="L100" s="68">
        <f t="shared" ca="1" si="25"/>
        <v>2.2412249825017417E-6</v>
      </c>
      <c r="M100" s="68">
        <f t="shared" ca="1" si="26"/>
        <v>3.686931528716304</v>
      </c>
      <c r="N100" s="68">
        <f t="shared" ca="1" si="27"/>
        <v>0.92964737348458881</v>
      </c>
      <c r="O100" s="68">
        <f t="shared" ca="1" si="28"/>
        <v>16.822231788741103</v>
      </c>
      <c r="P100" s="28">
        <f t="shared" ca="1" si="29"/>
        <v>1.4970721367060912E-3</v>
      </c>
      <c r="Q100" s="28"/>
      <c r="R100" s="28"/>
      <c r="S100" s="28"/>
      <c r="T100" s="28"/>
    </row>
    <row r="101" spans="1:20" x14ac:dyDescent="0.2">
      <c r="A101" s="76"/>
      <c r="B101" s="76"/>
      <c r="C101" s="28"/>
      <c r="D101" s="77">
        <f t="shared" si="17"/>
        <v>0</v>
      </c>
      <c r="E101" s="77">
        <f t="shared" si="18"/>
        <v>0</v>
      </c>
      <c r="F101" s="68">
        <f t="shared" si="19"/>
        <v>0</v>
      </c>
      <c r="G101" s="68">
        <f t="shared" si="20"/>
        <v>0</v>
      </c>
      <c r="H101" s="68">
        <f t="shared" si="21"/>
        <v>0</v>
      </c>
      <c r="I101" s="68">
        <f t="shared" si="22"/>
        <v>0</v>
      </c>
      <c r="J101" s="68">
        <f t="shared" si="23"/>
        <v>0</v>
      </c>
      <c r="K101" s="68">
        <f t="shared" ca="1" si="24"/>
        <v>-1.4970721367060912E-3</v>
      </c>
      <c r="L101" s="68">
        <f t="shared" ca="1" si="25"/>
        <v>2.2412249825017417E-6</v>
      </c>
      <c r="M101" s="68">
        <f t="shared" ca="1" si="26"/>
        <v>3.686931528716304</v>
      </c>
      <c r="N101" s="68">
        <f t="shared" ca="1" si="27"/>
        <v>0.92964737348458881</v>
      </c>
      <c r="O101" s="68">
        <f t="shared" ca="1" si="28"/>
        <v>16.822231788741103</v>
      </c>
      <c r="P101" s="28">
        <f t="shared" ca="1" si="29"/>
        <v>1.4970721367060912E-3</v>
      </c>
      <c r="Q101" s="28"/>
      <c r="R101" s="28"/>
      <c r="S101" s="28"/>
      <c r="T101" s="28"/>
    </row>
    <row r="102" spans="1:20" x14ac:dyDescent="0.2">
      <c r="A102" s="76"/>
      <c r="B102" s="76"/>
      <c r="C102" s="28"/>
      <c r="D102" s="77">
        <f t="shared" si="17"/>
        <v>0</v>
      </c>
      <c r="E102" s="77">
        <f t="shared" si="18"/>
        <v>0</v>
      </c>
      <c r="F102" s="68">
        <f t="shared" si="19"/>
        <v>0</v>
      </c>
      <c r="G102" s="68">
        <f t="shared" si="20"/>
        <v>0</v>
      </c>
      <c r="H102" s="68">
        <f t="shared" si="21"/>
        <v>0</v>
      </c>
      <c r="I102" s="68">
        <f t="shared" si="22"/>
        <v>0</v>
      </c>
      <c r="J102" s="68">
        <f t="shared" si="23"/>
        <v>0</v>
      </c>
      <c r="K102" s="68">
        <f t="shared" ca="1" si="24"/>
        <v>-1.4970721367060912E-3</v>
      </c>
      <c r="L102" s="68">
        <f t="shared" ca="1" si="25"/>
        <v>2.2412249825017417E-6</v>
      </c>
      <c r="M102" s="68">
        <f t="shared" ca="1" si="26"/>
        <v>3.686931528716304</v>
      </c>
      <c r="N102" s="68">
        <f t="shared" ca="1" si="27"/>
        <v>0.92964737348458881</v>
      </c>
      <c r="O102" s="68">
        <f t="shared" ca="1" si="28"/>
        <v>16.822231788741103</v>
      </c>
      <c r="P102" s="28">
        <f t="shared" ca="1" si="29"/>
        <v>1.4970721367060912E-3</v>
      </c>
      <c r="Q102" s="28"/>
      <c r="R102" s="28"/>
      <c r="S102" s="28"/>
      <c r="T102" s="28"/>
    </row>
    <row r="103" spans="1:20" x14ac:dyDescent="0.2">
      <c r="A103" s="76"/>
      <c r="B103" s="76"/>
      <c r="C103" s="28"/>
      <c r="D103" s="77">
        <f t="shared" si="17"/>
        <v>0</v>
      </c>
      <c r="E103" s="77">
        <f t="shared" si="18"/>
        <v>0</v>
      </c>
      <c r="F103" s="68">
        <f t="shared" si="19"/>
        <v>0</v>
      </c>
      <c r="G103" s="68">
        <f t="shared" si="20"/>
        <v>0</v>
      </c>
      <c r="H103" s="68">
        <f t="shared" si="21"/>
        <v>0</v>
      </c>
      <c r="I103" s="68">
        <f t="shared" si="22"/>
        <v>0</v>
      </c>
      <c r="J103" s="68">
        <f t="shared" si="23"/>
        <v>0</v>
      </c>
      <c r="K103" s="68">
        <f t="shared" ca="1" si="24"/>
        <v>-1.4970721367060912E-3</v>
      </c>
      <c r="L103" s="68">
        <f t="shared" ca="1" si="25"/>
        <v>2.2412249825017417E-6</v>
      </c>
      <c r="M103" s="68">
        <f t="shared" ca="1" si="26"/>
        <v>3.686931528716304</v>
      </c>
      <c r="N103" s="68">
        <f t="shared" ca="1" si="27"/>
        <v>0.92964737348458881</v>
      </c>
      <c r="O103" s="68">
        <f t="shared" ca="1" si="28"/>
        <v>16.822231788741103</v>
      </c>
      <c r="P103" s="28">
        <f t="shared" ca="1" si="29"/>
        <v>1.4970721367060912E-3</v>
      </c>
      <c r="Q103" s="28"/>
      <c r="R103" s="28"/>
      <c r="S103" s="28"/>
      <c r="T103" s="28"/>
    </row>
    <row r="104" spans="1:20" x14ac:dyDescent="0.2">
      <c r="A104" s="76"/>
      <c r="B104" s="76"/>
      <c r="C104" s="28"/>
      <c r="D104" s="77">
        <f t="shared" si="17"/>
        <v>0</v>
      </c>
      <c r="E104" s="77">
        <f t="shared" si="18"/>
        <v>0</v>
      </c>
      <c r="F104" s="68">
        <f t="shared" si="19"/>
        <v>0</v>
      </c>
      <c r="G104" s="68">
        <f t="shared" si="20"/>
        <v>0</v>
      </c>
      <c r="H104" s="68">
        <f t="shared" si="21"/>
        <v>0</v>
      </c>
      <c r="I104" s="68">
        <f t="shared" si="22"/>
        <v>0</v>
      </c>
      <c r="J104" s="68">
        <f t="shared" si="23"/>
        <v>0</v>
      </c>
      <c r="K104" s="68">
        <f t="shared" ca="1" si="24"/>
        <v>-1.4970721367060912E-3</v>
      </c>
      <c r="L104" s="68">
        <f t="shared" ca="1" si="25"/>
        <v>2.2412249825017417E-6</v>
      </c>
      <c r="M104" s="68">
        <f t="shared" ca="1" si="26"/>
        <v>3.686931528716304</v>
      </c>
      <c r="N104" s="68">
        <f t="shared" ca="1" si="27"/>
        <v>0.92964737348458881</v>
      </c>
      <c r="O104" s="68">
        <f t="shared" ca="1" si="28"/>
        <v>16.822231788741103</v>
      </c>
      <c r="P104" s="28">
        <f t="shared" ca="1" si="29"/>
        <v>1.4970721367060912E-3</v>
      </c>
      <c r="Q104" s="28"/>
      <c r="R104" s="28"/>
      <c r="S104" s="28"/>
      <c r="T104" s="28"/>
    </row>
    <row r="105" spans="1:20" x14ac:dyDescent="0.2">
      <c r="A105" s="76"/>
      <c r="B105" s="76"/>
      <c r="C105" s="28"/>
      <c r="D105" s="77">
        <f t="shared" si="17"/>
        <v>0</v>
      </c>
      <c r="E105" s="77">
        <f t="shared" si="18"/>
        <v>0</v>
      </c>
      <c r="F105" s="68">
        <f t="shared" si="19"/>
        <v>0</v>
      </c>
      <c r="G105" s="68">
        <f t="shared" si="20"/>
        <v>0</v>
      </c>
      <c r="H105" s="68">
        <f t="shared" si="21"/>
        <v>0</v>
      </c>
      <c r="I105" s="68">
        <f t="shared" si="22"/>
        <v>0</v>
      </c>
      <c r="J105" s="68">
        <f t="shared" si="23"/>
        <v>0</v>
      </c>
      <c r="K105" s="68">
        <f t="shared" ca="1" si="24"/>
        <v>-1.4970721367060912E-3</v>
      </c>
      <c r="L105" s="68">
        <f t="shared" ca="1" si="25"/>
        <v>2.2412249825017417E-6</v>
      </c>
      <c r="M105" s="68">
        <f t="shared" ca="1" si="26"/>
        <v>3.686931528716304</v>
      </c>
      <c r="N105" s="68">
        <f t="shared" ca="1" si="27"/>
        <v>0.92964737348458881</v>
      </c>
      <c r="O105" s="68">
        <f t="shared" ca="1" si="28"/>
        <v>16.822231788741103</v>
      </c>
      <c r="P105" s="28">
        <f t="shared" ca="1" si="29"/>
        <v>1.4970721367060912E-3</v>
      </c>
      <c r="Q105" s="28"/>
      <c r="R105" s="28"/>
      <c r="S105" s="28"/>
      <c r="T105" s="28"/>
    </row>
    <row r="106" spans="1:20" x14ac:dyDescent="0.2">
      <c r="A106" s="76"/>
      <c r="B106" s="76"/>
      <c r="C106" s="28"/>
      <c r="D106" s="77">
        <f t="shared" si="17"/>
        <v>0</v>
      </c>
      <c r="E106" s="77">
        <f t="shared" si="18"/>
        <v>0</v>
      </c>
      <c r="F106" s="68">
        <f t="shared" si="19"/>
        <v>0</v>
      </c>
      <c r="G106" s="68">
        <f t="shared" si="20"/>
        <v>0</v>
      </c>
      <c r="H106" s="68">
        <f t="shared" si="21"/>
        <v>0</v>
      </c>
      <c r="I106" s="68">
        <f t="shared" si="22"/>
        <v>0</v>
      </c>
      <c r="J106" s="68">
        <f t="shared" si="23"/>
        <v>0</v>
      </c>
      <c r="K106" s="68">
        <f t="shared" ca="1" si="24"/>
        <v>-1.4970721367060912E-3</v>
      </c>
      <c r="L106" s="68">
        <f t="shared" ca="1" si="25"/>
        <v>2.2412249825017417E-6</v>
      </c>
      <c r="M106" s="68">
        <f t="shared" ca="1" si="26"/>
        <v>3.686931528716304</v>
      </c>
      <c r="N106" s="68">
        <f t="shared" ca="1" si="27"/>
        <v>0.92964737348458881</v>
      </c>
      <c r="O106" s="68">
        <f t="shared" ca="1" si="28"/>
        <v>16.822231788741103</v>
      </c>
      <c r="P106" s="28">
        <f t="shared" ca="1" si="29"/>
        <v>1.4970721367060912E-3</v>
      </c>
      <c r="Q106" s="28"/>
      <c r="R106" s="28"/>
      <c r="S106" s="28"/>
      <c r="T106" s="28"/>
    </row>
    <row r="107" spans="1:20" x14ac:dyDescent="0.2">
      <c r="A107" s="76"/>
      <c r="B107" s="76"/>
      <c r="C107" s="28"/>
      <c r="D107" s="77">
        <f t="shared" si="17"/>
        <v>0</v>
      </c>
      <c r="E107" s="77">
        <f t="shared" si="18"/>
        <v>0</v>
      </c>
      <c r="F107" s="68">
        <f t="shared" si="19"/>
        <v>0</v>
      </c>
      <c r="G107" s="68">
        <f t="shared" si="20"/>
        <v>0</v>
      </c>
      <c r="H107" s="68">
        <f t="shared" si="21"/>
        <v>0</v>
      </c>
      <c r="I107" s="68">
        <f t="shared" si="22"/>
        <v>0</v>
      </c>
      <c r="J107" s="68">
        <f t="shared" si="23"/>
        <v>0</v>
      </c>
      <c r="K107" s="68">
        <f t="shared" ca="1" si="24"/>
        <v>-1.4970721367060912E-3</v>
      </c>
      <c r="L107" s="68">
        <f t="shared" ca="1" si="25"/>
        <v>2.2412249825017417E-6</v>
      </c>
      <c r="M107" s="68">
        <f t="shared" ca="1" si="26"/>
        <v>3.686931528716304</v>
      </c>
      <c r="N107" s="68">
        <f t="shared" ca="1" si="27"/>
        <v>0.92964737348458881</v>
      </c>
      <c r="O107" s="68">
        <f t="shared" ca="1" si="28"/>
        <v>16.822231788741103</v>
      </c>
      <c r="P107" s="28">
        <f t="shared" ca="1" si="29"/>
        <v>1.4970721367060912E-3</v>
      </c>
      <c r="Q107" s="28"/>
      <c r="R107" s="28"/>
      <c r="S107" s="28"/>
      <c r="T107" s="28"/>
    </row>
    <row r="108" spans="1:20" x14ac:dyDescent="0.2">
      <c r="A108" s="76"/>
      <c r="B108" s="76"/>
      <c r="C108" s="28"/>
      <c r="D108" s="77">
        <f t="shared" si="17"/>
        <v>0</v>
      </c>
      <c r="E108" s="77">
        <f t="shared" si="18"/>
        <v>0</v>
      </c>
      <c r="F108" s="68">
        <f t="shared" si="19"/>
        <v>0</v>
      </c>
      <c r="G108" s="68">
        <f t="shared" si="20"/>
        <v>0</v>
      </c>
      <c r="H108" s="68">
        <f t="shared" si="21"/>
        <v>0</v>
      </c>
      <c r="I108" s="68">
        <f t="shared" si="22"/>
        <v>0</v>
      </c>
      <c r="J108" s="68">
        <f t="shared" si="23"/>
        <v>0</v>
      </c>
      <c r="K108" s="68">
        <f t="shared" ca="1" si="24"/>
        <v>-1.4970721367060912E-3</v>
      </c>
      <c r="L108" s="68">
        <f t="shared" ca="1" si="25"/>
        <v>2.2412249825017417E-6</v>
      </c>
      <c r="M108" s="68">
        <f t="shared" ca="1" si="26"/>
        <v>3.686931528716304</v>
      </c>
      <c r="N108" s="68">
        <f t="shared" ca="1" si="27"/>
        <v>0.92964737348458881</v>
      </c>
      <c r="O108" s="68">
        <f t="shared" ca="1" si="28"/>
        <v>16.822231788741103</v>
      </c>
      <c r="P108" s="28">
        <f t="shared" ca="1" si="29"/>
        <v>1.4970721367060912E-3</v>
      </c>
      <c r="Q108" s="28"/>
      <c r="R108" s="28"/>
      <c r="S108" s="28"/>
      <c r="T108" s="28"/>
    </row>
    <row r="109" spans="1:20" x14ac:dyDescent="0.2">
      <c r="A109" s="76"/>
      <c r="B109" s="76"/>
      <c r="C109" s="28"/>
      <c r="D109" s="77">
        <f t="shared" si="17"/>
        <v>0</v>
      </c>
      <c r="E109" s="77">
        <f t="shared" si="18"/>
        <v>0</v>
      </c>
      <c r="F109" s="68">
        <f t="shared" si="19"/>
        <v>0</v>
      </c>
      <c r="G109" s="68">
        <f t="shared" si="20"/>
        <v>0</v>
      </c>
      <c r="H109" s="68">
        <f t="shared" si="21"/>
        <v>0</v>
      </c>
      <c r="I109" s="68">
        <f t="shared" si="22"/>
        <v>0</v>
      </c>
      <c r="J109" s="68">
        <f t="shared" si="23"/>
        <v>0</v>
      </c>
      <c r="K109" s="68">
        <f t="shared" ca="1" si="24"/>
        <v>-1.4970721367060912E-3</v>
      </c>
      <c r="L109" s="68">
        <f t="shared" ca="1" si="25"/>
        <v>2.2412249825017417E-6</v>
      </c>
      <c r="M109" s="68">
        <f t="shared" ca="1" si="26"/>
        <v>3.686931528716304</v>
      </c>
      <c r="N109" s="68">
        <f t="shared" ca="1" si="27"/>
        <v>0.92964737348458881</v>
      </c>
      <c r="O109" s="68">
        <f t="shared" ca="1" si="28"/>
        <v>16.822231788741103</v>
      </c>
      <c r="P109" s="28">
        <f t="shared" ca="1" si="29"/>
        <v>1.4970721367060912E-3</v>
      </c>
      <c r="Q109" s="28"/>
      <c r="R109" s="28"/>
      <c r="S109" s="28"/>
      <c r="T109" s="28"/>
    </row>
    <row r="110" spans="1:20" x14ac:dyDescent="0.2">
      <c r="A110" s="76"/>
      <c r="B110" s="76"/>
      <c r="C110" s="28"/>
      <c r="D110" s="77">
        <f t="shared" si="17"/>
        <v>0</v>
      </c>
      <c r="E110" s="77">
        <f t="shared" si="18"/>
        <v>0</v>
      </c>
      <c r="F110" s="68">
        <f t="shared" si="19"/>
        <v>0</v>
      </c>
      <c r="G110" s="68">
        <f t="shared" si="20"/>
        <v>0</v>
      </c>
      <c r="H110" s="68">
        <f t="shared" si="21"/>
        <v>0</v>
      </c>
      <c r="I110" s="68">
        <f t="shared" si="22"/>
        <v>0</v>
      </c>
      <c r="J110" s="68">
        <f t="shared" si="23"/>
        <v>0</v>
      </c>
      <c r="K110" s="68">
        <f t="shared" ca="1" si="24"/>
        <v>-1.4970721367060912E-3</v>
      </c>
      <c r="L110" s="68">
        <f t="shared" ca="1" si="25"/>
        <v>2.2412249825017417E-6</v>
      </c>
      <c r="M110" s="68">
        <f t="shared" ca="1" si="26"/>
        <v>3.686931528716304</v>
      </c>
      <c r="N110" s="68">
        <f t="shared" ca="1" si="27"/>
        <v>0.92964737348458881</v>
      </c>
      <c r="O110" s="68">
        <f t="shared" ca="1" si="28"/>
        <v>16.822231788741103</v>
      </c>
      <c r="P110" s="28">
        <f t="shared" ca="1" si="29"/>
        <v>1.4970721367060912E-3</v>
      </c>
      <c r="Q110" s="28"/>
      <c r="R110" s="28"/>
      <c r="S110" s="28"/>
      <c r="T110" s="28"/>
    </row>
    <row r="111" spans="1:20" x14ac:dyDescent="0.2">
      <c r="A111" s="76"/>
      <c r="B111" s="76"/>
      <c r="C111" s="28"/>
      <c r="D111" s="77">
        <f t="shared" si="17"/>
        <v>0</v>
      </c>
      <c r="E111" s="77">
        <f t="shared" si="18"/>
        <v>0</v>
      </c>
      <c r="F111" s="68">
        <f t="shared" si="19"/>
        <v>0</v>
      </c>
      <c r="G111" s="68">
        <f t="shared" si="20"/>
        <v>0</v>
      </c>
      <c r="H111" s="68">
        <f t="shared" si="21"/>
        <v>0</v>
      </c>
      <c r="I111" s="68">
        <f t="shared" si="22"/>
        <v>0</v>
      </c>
      <c r="J111" s="68">
        <f t="shared" si="23"/>
        <v>0</v>
      </c>
      <c r="K111" s="68">
        <f t="shared" ca="1" si="24"/>
        <v>-1.4970721367060912E-3</v>
      </c>
      <c r="L111" s="68">
        <f t="shared" ca="1" si="25"/>
        <v>2.2412249825017417E-6</v>
      </c>
      <c r="M111" s="68">
        <f t="shared" ca="1" si="26"/>
        <v>3.686931528716304</v>
      </c>
      <c r="N111" s="68">
        <f t="shared" ca="1" si="27"/>
        <v>0.92964737348458881</v>
      </c>
      <c r="O111" s="68">
        <f t="shared" ca="1" si="28"/>
        <v>16.822231788741103</v>
      </c>
      <c r="P111" s="28">
        <f t="shared" ca="1" si="29"/>
        <v>1.4970721367060912E-3</v>
      </c>
      <c r="Q111" s="28"/>
      <c r="R111" s="28"/>
      <c r="S111" s="28"/>
      <c r="T111" s="28"/>
    </row>
    <row r="112" spans="1:20" x14ac:dyDescent="0.2">
      <c r="A112" s="76"/>
      <c r="B112" s="76"/>
      <c r="C112" s="28"/>
      <c r="D112" s="77">
        <f t="shared" si="17"/>
        <v>0</v>
      </c>
      <c r="E112" s="77">
        <f t="shared" si="18"/>
        <v>0</v>
      </c>
      <c r="F112" s="68">
        <f t="shared" si="19"/>
        <v>0</v>
      </c>
      <c r="G112" s="68">
        <f t="shared" si="20"/>
        <v>0</v>
      </c>
      <c r="H112" s="68">
        <f t="shared" si="21"/>
        <v>0</v>
      </c>
      <c r="I112" s="68">
        <f t="shared" si="22"/>
        <v>0</v>
      </c>
      <c r="J112" s="68">
        <f t="shared" si="23"/>
        <v>0</v>
      </c>
      <c r="K112" s="68">
        <f t="shared" ca="1" si="24"/>
        <v>-1.4970721367060912E-3</v>
      </c>
      <c r="L112" s="68">
        <f t="shared" ca="1" si="25"/>
        <v>2.2412249825017417E-6</v>
      </c>
      <c r="M112" s="68">
        <f t="shared" ca="1" si="26"/>
        <v>3.686931528716304</v>
      </c>
      <c r="N112" s="68">
        <f t="shared" ca="1" si="27"/>
        <v>0.92964737348458881</v>
      </c>
      <c r="O112" s="68">
        <f t="shared" ca="1" si="28"/>
        <v>16.822231788741103</v>
      </c>
      <c r="P112" s="28">
        <f t="shared" ca="1" si="29"/>
        <v>1.4970721367060912E-3</v>
      </c>
      <c r="Q112" s="28"/>
      <c r="R112" s="28"/>
      <c r="S112" s="28"/>
      <c r="T112" s="28"/>
    </row>
    <row r="113" spans="1:20" x14ac:dyDescent="0.2">
      <c r="A113" s="76"/>
      <c r="B113" s="76"/>
      <c r="C113" s="28"/>
      <c r="D113" s="77">
        <f t="shared" si="17"/>
        <v>0</v>
      </c>
      <c r="E113" s="77">
        <f t="shared" si="18"/>
        <v>0</v>
      </c>
      <c r="F113" s="68">
        <f t="shared" si="19"/>
        <v>0</v>
      </c>
      <c r="G113" s="68">
        <f t="shared" si="20"/>
        <v>0</v>
      </c>
      <c r="H113" s="68">
        <f t="shared" si="21"/>
        <v>0</v>
      </c>
      <c r="I113" s="68">
        <f t="shared" si="22"/>
        <v>0</v>
      </c>
      <c r="J113" s="68">
        <f t="shared" si="23"/>
        <v>0</v>
      </c>
      <c r="K113" s="68">
        <f t="shared" ca="1" si="24"/>
        <v>-1.4970721367060912E-3</v>
      </c>
      <c r="L113" s="68">
        <f t="shared" ca="1" si="25"/>
        <v>2.2412249825017417E-6</v>
      </c>
      <c r="M113" s="68">
        <f t="shared" ca="1" si="26"/>
        <v>3.686931528716304</v>
      </c>
      <c r="N113" s="68">
        <f t="shared" ca="1" si="27"/>
        <v>0.92964737348458881</v>
      </c>
      <c r="O113" s="68">
        <f t="shared" ca="1" si="28"/>
        <v>16.822231788741103</v>
      </c>
      <c r="P113" s="28">
        <f t="shared" ca="1" si="29"/>
        <v>1.4970721367060912E-3</v>
      </c>
      <c r="Q113" s="28"/>
      <c r="R113" s="28"/>
      <c r="S113" s="28"/>
      <c r="T113" s="28"/>
    </row>
    <row r="114" spans="1:20" x14ac:dyDescent="0.2">
      <c r="A114" s="76"/>
      <c r="B114" s="76"/>
      <c r="C114" s="28"/>
      <c r="D114" s="77">
        <f t="shared" si="17"/>
        <v>0</v>
      </c>
      <c r="E114" s="77">
        <f t="shared" si="18"/>
        <v>0</v>
      </c>
      <c r="F114" s="68">
        <f t="shared" si="19"/>
        <v>0</v>
      </c>
      <c r="G114" s="68">
        <f t="shared" si="20"/>
        <v>0</v>
      </c>
      <c r="H114" s="68">
        <f t="shared" si="21"/>
        <v>0</v>
      </c>
      <c r="I114" s="68">
        <f t="shared" si="22"/>
        <v>0</v>
      </c>
      <c r="J114" s="68">
        <f t="shared" si="23"/>
        <v>0</v>
      </c>
      <c r="K114" s="68">
        <f t="shared" ca="1" si="24"/>
        <v>-1.4970721367060912E-3</v>
      </c>
      <c r="L114" s="68">
        <f t="shared" ca="1" si="25"/>
        <v>2.2412249825017417E-6</v>
      </c>
      <c r="M114" s="68">
        <f t="shared" ca="1" si="26"/>
        <v>3.686931528716304</v>
      </c>
      <c r="N114" s="68">
        <f t="shared" ca="1" si="27"/>
        <v>0.92964737348458881</v>
      </c>
      <c r="O114" s="68">
        <f t="shared" ca="1" si="28"/>
        <v>16.822231788741103</v>
      </c>
      <c r="P114" s="28">
        <f t="shared" ca="1" si="29"/>
        <v>1.4970721367060912E-3</v>
      </c>
      <c r="Q114" s="28"/>
      <c r="R114" s="28"/>
      <c r="S114" s="28"/>
      <c r="T114" s="28"/>
    </row>
    <row r="115" spans="1:20" x14ac:dyDescent="0.2">
      <c r="A115" s="76"/>
      <c r="B115" s="76"/>
      <c r="C115" s="28"/>
      <c r="D115" s="77">
        <f t="shared" si="17"/>
        <v>0</v>
      </c>
      <c r="E115" s="77">
        <f t="shared" si="18"/>
        <v>0</v>
      </c>
      <c r="F115" s="68">
        <f t="shared" si="19"/>
        <v>0</v>
      </c>
      <c r="G115" s="68">
        <f t="shared" si="20"/>
        <v>0</v>
      </c>
      <c r="H115" s="68">
        <f t="shared" si="21"/>
        <v>0</v>
      </c>
      <c r="I115" s="68">
        <f t="shared" si="22"/>
        <v>0</v>
      </c>
      <c r="J115" s="68">
        <f t="shared" si="23"/>
        <v>0</v>
      </c>
      <c r="K115" s="68">
        <f t="shared" ca="1" si="24"/>
        <v>-1.4970721367060912E-3</v>
      </c>
      <c r="L115" s="68">
        <f t="shared" ca="1" si="25"/>
        <v>2.2412249825017417E-6</v>
      </c>
      <c r="M115" s="68">
        <f t="shared" ca="1" si="26"/>
        <v>3.686931528716304</v>
      </c>
      <c r="N115" s="68">
        <f t="shared" ca="1" si="27"/>
        <v>0.92964737348458881</v>
      </c>
      <c r="O115" s="68">
        <f t="shared" ca="1" si="28"/>
        <v>16.822231788741103</v>
      </c>
      <c r="P115" s="28">
        <f t="shared" ca="1" si="29"/>
        <v>1.4970721367060912E-3</v>
      </c>
      <c r="Q115" s="28"/>
      <c r="R115" s="28"/>
      <c r="S115" s="28"/>
      <c r="T115" s="28"/>
    </row>
    <row r="116" spans="1:20" x14ac:dyDescent="0.2">
      <c r="A116" s="76"/>
      <c r="B116" s="76"/>
      <c r="C116" s="28"/>
      <c r="D116" s="77">
        <f t="shared" si="17"/>
        <v>0</v>
      </c>
      <c r="E116" s="77">
        <f t="shared" si="18"/>
        <v>0</v>
      </c>
      <c r="F116" s="68">
        <f t="shared" si="19"/>
        <v>0</v>
      </c>
      <c r="G116" s="68">
        <f t="shared" si="20"/>
        <v>0</v>
      </c>
      <c r="H116" s="68">
        <f t="shared" si="21"/>
        <v>0</v>
      </c>
      <c r="I116" s="68">
        <f t="shared" si="22"/>
        <v>0</v>
      </c>
      <c r="J116" s="68">
        <f t="shared" si="23"/>
        <v>0</v>
      </c>
      <c r="K116" s="68">
        <f t="shared" ca="1" si="24"/>
        <v>-1.4970721367060912E-3</v>
      </c>
      <c r="L116" s="68">
        <f t="shared" ca="1" si="25"/>
        <v>2.2412249825017417E-6</v>
      </c>
      <c r="M116" s="68">
        <f t="shared" ca="1" si="26"/>
        <v>3.686931528716304</v>
      </c>
      <c r="N116" s="68">
        <f t="shared" ca="1" si="27"/>
        <v>0.92964737348458881</v>
      </c>
      <c r="O116" s="68">
        <f t="shared" ca="1" si="28"/>
        <v>16.822231788741103</v>
      </c>
      <c r="P116" s="28">
        <f t="shared" ca="1" si="29"/>
        <v>1.4970721367060912E-3</v>
      </c>
      <c r="Q116" s="28"/>
      <c r="R116" s="28"/>
      <c r="S116" s="28"/>
      <c r="T116" s="28"/>
    </row>
    <row r="117" spans="1:20" x14ac:dyDescent="0.2">
      <c r="A117" s="76"/>
      <c r="B117" s="76"/>
      <c r="C117" s="28"/>
      <c r="D117" s="77">
        <f t="shared" si="17"/>
        <v>0</v>
      </c>
      <c r="E117" s="77">
        <f t="shared" si="18"/>
        <v>0</v>
      </c>
      <c r="F117" s="68">
        <f t="shared" si="19"/>
        <v>0</v>
      </c>
      <c r="G117" s="68">
        <f t="shared" si="20"/>
        <v>0</v>
      </c>
      <c r="H117" s="68">
        <f t="shared" si="21"/>
        <v>0</v>
      </c>
      <c r="I117" s="68">
        <f t="shared" si="22"/>
        <v>0</v>
      </c>
      <c r="J117" s="68">
        <f t="shared" si="23"/>
        <v>0</v>
      </c>
      <c r="K117" s="68">
        <f t="shared" ca="1" si="24"/>
        <v>-1.4970721367060912E-3</v>
      </c>
      <c r="L117" s="68">
        <f t="shared" ca="1" si="25"/>
        <v>2.2412249825017417E-6</v>
      </c>
      <c r="M117" s="68">
        <f t="shared" ca="1" si="26"/>
        <v>3.686931528716304</v>
      </c>
      <c r="N117" s="68">
        <f t="shared" ca="1" si="27"/>
        <v>0.92964737348458881</v>
      </c>
      <c r="O117" s="68">
        <f t="shared" ca="1" si="28"/>
        <v>16.822231788741103</v>
      </c>
      <c r="P117" s="28">
        <f t="shared" ca="1" si="29"/>
        <v>1.4970721367060912E-3</v>
      </c>
      <c r="Q117" s="28"/>
      <c r="R117" s="28"/>
      <c r="S117" s="28"/>
      <c r="T117" s="28"/>
    </row>
    <row r="118" spans="1:20" x14ac:dyDescent="0.2">
      <c r="A118" s="76"/>
      <c r="B118" s="76"/>
      <c r="C118" s="28"/>
      <c r="D118" s="77">
        <f t="shared" si="17"/>
        <v>0</v>
      </c>
      <c r="E118" s="77">
        <f t="shared" si="18"/>
        <v>0</v>
      </c>
      <c r="F118" s="68">
        <f t="shared" si="19"/>
        <v>0</v>
      </c>
      <c r="G118" s="68">
        <f t="shared" si="20"/>
        <v>0</v>
      </c>
      <c r="H118" s="68">
        <f t="shared" si="21"/>
        <v>0</v>
      </c>
      <c r="I118" s="68">
        <f t="shared" si="22"/>
        <v>0</v>
      </c>
      <c r="J118" s="68">
        <f t="shared" si="23"/>
        <v>0</v>
      </c>
      <c r="K118" s="68">
        <f t="shared" ca="1" si="24"/>
        <v>-1.4970721367060912E-3</v>
      </c>
      <c r="L118" s="68">
        <f t="shared" ca="1" si="25"/>
        <v>2.2412249825017417E-6</v>
      </c>
      <c r="M118" s="68">
        <f t="shared" ca="1" si="26"/>
        <v>3.686931528716304</v>
      </c>
      <c r="N118" s="68">
        <f t="shared" ca="1" si="27"/>
        <v>0.92964737348458881</v>
      </c>
      <c r="O118" s="68">
        <f t="shared" ca="1" si="28"/>
        <v>16.822231788741103</v>
      </c>
      <c r="P118" s="28">
        <f t="shared" ca="1" si="29"/>
        <v>1.4970721367060912E-3</v>
      </c>
      <c r="Q118" s="28"/>
      <c r="R118" s="28"/>
      <c r="S118" s="28"/>
      <c r="T118" s="28"/>
    </row>
    <row r="119" spans="1:20" x14ac:dyDescent="0.2">
      <c r="A119" s="76"/>
      <c r="B119" s="76"/>
      <c r="C119" s="28"/>
      <c r="D119" s="77">
        <f t="shared" si="17"/>
        <v>0</v>
      </c>
      <c r="E119" s="77">
        <f t="shared" si="18"/>
        <v>0</v>
      </c>
      <c r="F119" s="68">
        <f t="shared" si="19"/>
        <v>0</v>
      </c>
      <c r="G119" s="68">
        <f t="shared" si="20"/>
        <v>0</v>
      </c>
      <c r="H119" s="68">
        <f t="shared" si="21"/>
        <v>0</v>
      </c>
      <c r="I119" s="68">
        <f t="shared" si="22"/>
        <v>0</v>
      </c>
      <c r="J119" s="68">
        <f t="shared" si="23"/>
        <v>0</v>
      </c>
      <c r="K119" s="68">
        <f t="shared" ca="1" si="24"/>
        <v>-1.4970721367060912E-3</v>
      </c>
      <c r="L119" s="68">
        <f t="shared" ca="1" si="25"/>
        <v>2.2412249825017417E-6</v>
      </c>
      <c r="M119" s="68">
        <f t="shared" ca="1" si="26"/>
        <v>3.686931528716304</v>
      </c>
      <c r="N119" s="68">
        <f t="shared" ca="1" si="27"/>
        <v>0.92964737348458881</v>
      </c>
      <c r="O119" s="68">
        <f t="shared" ca="1" si="28"/>
        <v>16.822231788741103</v>
      </c>
      <c r="P119" s="28">
        <f t="shared" ca="1" si="29"/>
        <v>1.4970721367060912E-3</v>
      </c>
      <c r="Q119" s="28"/>
      <c r="R119" s="28"/>
      <c r="S119" s="28"/>
      <c r="T119" s="28"/>
    </row>
    <row r="120" spans="1:20" x14ac:dyDescent="0.2">
      <c r="A120" s="76"/>
      <c r="B120" s="76"/>
      <c r="C120" s="28"/>
      <c r="D120" s="77">
        <f t="shared" si="17"/>
        <v>0</v>
      </c>
      <c r="E120" s="77">
        <f t="shared" si="18"/>
        <v>0</v>
      </c>
      <c r="F120" s="68">
        <f t="shared" si="19"/>
        <v>0</v>
      </c>
      <c r="G120" s="68">
        <f t="shared" si="20"/>
        <v>0</v>
      </c>
      <c r="H120" s="68">
        <f t="shared" si="21"/>
        <v>0</v>
      </c>
      <c r="I120" s="68">
        <f t="shared" si="22"/>
        <v>0</v>
      </c>
      <c r="J120" s="68">
        <f t="shared" si="23"/>
        <v>0</v>
      </c>
      <c r="K120" s="68">
        <f t="shared" ca="1" si="24"/>
        <v>-1.4970721367060912E-3</v>
      </c>
      <c r="L120" s="68">
        <f t="shared" ca="1" si="25"/>
        <v>2.2412249825017417E-6</v>
      </c>
      <c r="M120" s="68">
        <f t="shared" ca="1" si="26"/>
        <v>3.686931528716304</v>
      </c>
      <c r="N120" s="68">
        <f t="shared" ca="1" si="27"/>
        <v>0.92964737348458881</v>
      </c>
      <c r="O120" s="68">
        <f t="shared" ca="1" si="28"/>
        <v>16.822231788741103</v>
      </c>
      <c r="P120" s="28">
        <f t="shared" ca="1" si="29"/>
        <v>1.4970721367060912E-3</v>
      </c>
      <c r="Q120" s="28"/>
      <c r="R120" s="28"/>
      <c r="S120" s="28"/>
      <c r="T120" s="28"/>
    </row>
    <row r="121" spans="1:20" x14ac:dyDescent="0.2">
      <c r="A121" s="76"/>
      <c r="B121" s="76"/>
      <c r="C121" s="28"/>
      <c r="D121" s="77">
        <f t="shared" si="17"/>
        <v>0</v>
      </c>
      <c r="E121" s="77">
        <f t="shared" si="18"/>
        <v>0</v>
      </c>
      <c r="F121" s="68">
        <f t="shared" si="19"/>
        <v>0</v>
      </c>
      <c r="G121" s="68">
        <f t="shared" si="20"/>
        <v>0</v>
      </c>
      <c r="H121" s="68">
        <f t="shared" si="21"/>
        <v>0</v>
      </c>
      <c r="I121" s="68">
        <f t="shared" si="22"/>
        <v>0</v>
      </c>
      <c r="J121" s="68">
        <f t="shared" si="23"/>
        <v>0</v>
      </c>
      <c r="K121" s="68">
        <f t="shared" ca="1" si="24"/>
        <v>-1.4970721367060912E-3</v>
      </c>
      <c r="L121" s="68">
        <f t="shared" ca="1" si="25"/>
        <v>2.2412249825017417E-6</v>
      </c>
      <c r="M121" s="68">
        <f t="shared" ca="1" si="26"/>
        <v>3.686931528716304</v>
      </c>
      <c r="N121" s="68">
        <f t="shared" ca="1" si="27"/>
        <v>0.92964737348458881</v>
      </c>
      <c r="O121" s="68">
        <f t="shared" ca="1" si="28"/>
        <v>16.822231788741103</v>
      </c>
      <c r="P121" s="28">
        <f t="shared" ca="1" si="29"/>
        <v>1.4970721367060912E-3</v>
      </c>
      <c r="Q121" s="28"/>
      <c r="R121" s="28"/>
      <c r="S121" s="28"/>
      <c r="T121" s="28"/>
    </row>
    <row r="122" spans="1:20" x14ac:dyDescent="0.2">
      <c r="A122" s="78"/>
      <c r="B122" s="78"/>
      <c r="C122" s="28"/>
      <c r="D122" s="77">
        <f t="shared" si="17"/>
        <v>0</v>
      </c>
      <c r="E122" s="77">
        <f t="shared" si="18"/>
        <v>0</v>
      </c>
      <c r="F122" s="68">
        <f t="shared" si="19"/>
        <v>0</v>
      </c>
      <c r="G122" s="68">
        <f t="shared" si="20"/>
        <v>0</v>
      </c>
      <c r="H122" s="68">
        <f t="shared" si="21"/>
        <v>0</v>
      </c>
      <c r="I122" s="68">
        <f t="shared" si="22"/>
        <v>0</v>
      </c>
      <c r="J122" s="68">
        <f t="shared" si="23"/>
        <v>0</v>
      </c>
      <c r="K122" s="68">
        <f t="shared" ca="1" si="24"/>
        <v>-1.4970721367060912E-3</v>
      </c>
      <c r="L122" s="68">
        <f t="shared" ca="1" si="25"/>
        <v>2.2412249825017417E-6</v>
      </c>
      <c r="M122" s="68">
        <f t="shared" ca="1" si="26"/>
        <v>3.686931528716304</v>
      </c>
      <c r="N122" s="68">
        <f t="shared" ca="1" si="27"/>
        <v>0.92964737348458881</v>
      </c>
      <c r="O122" s="68">
        <f t="shared" ca="1" si="28"/>
        <v>16.822231788741103</v>
      </c>
      <c r="P122" s="28">
        <f t="shared" ca="1" si="29"/>
        <v>1.4970721367060912E-3</v>
      </c>
      <c r="Q122" s="28"/>
      <c r="R122" s="28"/>
      <c r="S122" s="28"/>
      <c r="T122" s="28"/>
    </row>
    <row r="123" spans="1:20" x14ac:dyDescent="0.2">
      <c r="A123" s="78"/>
      <c r="B123" s="78"/>
      <c r="C123" s="28"/>
      <c r="D123" s="77">
        <f t="shared" si="17"/>
        <v>0</v>
      </c>
      <c r="E123" s="77">
        <f t="shared" si="18"/>
        <v>0</v>
      </c>
      <c r="F123" s="68">
        <f t="shared" si="19"/>
        <v>0</v>
      </c>
      <c r="G123" s="68">
        <f t="shared" si="20"/>
        <v>0</v>
      </c>
      <c r="H123" s="68">
        <f t="shared" si="21"/>
        <v>0</v>
      </c>
      <c r="I123" s="68">
        <f t="shared" si="22"/>
        <v>0</v>
      </c>
      <c r="J123" s="68">
        <f t="shared" si="23"/>
        <v>0</v>
      </c>
      <c r="K123" s="68">
        <f t="shared" ca="1" si="24"/>
        <v>-1.4970721367060912E-3</v>
      </c>
      <c r="L123" s="68">
        <f t="shared" ca="1" si="25"/>
        <v>2.2412249825017417E-6</v>
      </c>
      <c r="M123" s="68">
        <f t="shared" ca="1" si="26"/>
        <v>3.686931528716304</v>
      </c>
      <c r="N123" s="68">
        <f t="shared" ca="1" si="27"/>
        <v>0.92964737348458881</v>
      </c>
      <c r="O123" s="68">
        <f t="shared" ca="1" si="28"/>
        <v>16.822231788741103</v>
      </c>
      <c r="P123" s="28">
        <f t="shared" ca="1" si="29"/>
        <v>1.4970721367060912E-3</v>
      </c>
      <c r="Q123" s="28"/>
      <c r="R123" s="28"/>
      <c r="S123" s="28"/>
      <c r="T123" s="28"/>
    </row>
    <row r="124" spans="1:20" x14ac:dyDescent="0.2">
      <c r="A124" s="78"/>
      <c r="B124" s="78"/>
      <c r="C124" s="28"/>
      <c r="D124" s="77">
        <f t="shared" si="17"/>
        <v>0</v>
      </c>
      <c r="E124" s="77">
        <f t="shared" si="18"/>
        <v>0</v>
      </c>
      <c r="F124" s="68">
        <f t="shared" si="19"/>
        <v>0</v>
      </c>
      <c r="G124" s="68">
        <f t="shared" si="20"/>
        <v>0</v>
      </c>
      <c r="H124" s="68">
        <f t="shared" si="21"/>
        <v>0</v>
      </c>
      <c r="I124" s="68">
        <f t="shared" si="22"/>
        <v>0</v>
      </c>
      <c r="J124" s="68">
        <f t="shared" si="23"/>
        <v>0</v>
      </c>
      <c r="K124" s="68">
        <f t="shared" ca="1" si="24"/>
        <v>-1.4970721367060912E-3</v>
      </c>
      <c r="L124" s="68">
        <f t="shared" ca="1" si="25"/>
        <v>2.2412249825017417E-6</v>
      </c>
      <c r="M124" s="68">
        <f t="shared" ca="1" si="26"/>
        <v>3.686931528716304</v>
      </c>
      <c r="N124" s="68">
        <f t="shared" ca="1" si="27"/>
        <v>0.92964737348458881</v>
      </c>
      <c r="O124" s="68">
        <f t="shared" ca="1" si="28"/>
        <v>16.822231788741103</v>
      </c>
      <c r="P124" s="28">
        <f t="shared" ca="1" si="29"/>
        <v>1.4970721367060912E-3</v>
      </c>
      <c r="Q124" s="28"/>
      <c r="R124" s="28"/>
      <c r="S124" s="28"/>
      <c r="T124" s="28"/>
    </row>
    <row r="125" spans="1:20" x14ac:dyDescent="0.2">
      <c r="A125" s="78"/>
      <c r="B125" s="78"/>
      <c r="C125" s="28"/>
      <c r="D125" s="77">
        <f t="shared" si="17"/>
        <v>0</v>
      </c>
      <c r="E125" s="77">
        <f t="shared" si="18"/>
        <v>0</v>
      </c>
      <c r="F125" s="68">
        <f t="shared" si="19"/>
        <v>0</v>
      </c>
      <c r="G125" s="68">
        <f t="shared" si="20"/>
        <v>0</v>
      </c>
      <c r="H125" s="68">
        <f t="shared" si="21"/>
        <v>0</v>
      </c>
      <c r="I125" s="68">
        <f t="shared" si="22"/>
        <v>0</v>
      </c>
      <c r="J125" s="68">
        <f t="shared" si="23"/>
        <v>0</v>
      </c>
      <c r="K125" s="68">
        <f t="shared" ca="1" si="24"/>
        <v>-1.4970721367060912E-3</v>
      </c>
      <c r="L125" s="68">
        <f t="shared" ca="1" si="25"/>
        <v>2.2412249825017417E-6</v>
      </c>
      <c r="M125" s="68">
        <f t="shared" ca="1" si="26"/>
        <v>3.686931528716304</v>
      </c>
      <c r="N125" s="68">
        <f t="shared" ca="1" si="27"/>
        <v>0.92964737348458881</v>
      </c>
      <c r="O125" s="68">
        <f t="shared" ca="1" si="28"/>
        <v>16.822231788741103</v>
      </c>
      <c r="P125" s="28">
        <f t="shared" ca="1" si="29"/>
        <v>1.4970721367060912E-3</v>
      </c>
      <c r="Q125" s="28"/>
      <c r="R125" s="28"/>
      <c r="S125" s="28"/>
      <c r="T125" s="28"/>
    </row>
    <row r="126" spans="1:20" x14ac:dyDescent="0.2">
      <c r="A126" s="78"/>
      <c r="B126" s="78"/>
      <c r="C126" s="28"/>
      <c r="D126" s="77">
        <f t="shared" si="17"/>
        <v>0</v>
      </c>
      <c r="E126" s="77">
        <f t="shared" si="18"/>
        <v>0</v>
      </c>
      <c r="F126" s="68">
        <f t="shared" si="19"/>
        <v>0</v>
      </c>
      <c r="G126" s="68">
        <f t="shared" si="20"/>
        <v>0</v>
      </c>
      <c r="H126" s="68">
        <f t="shared" si="21"/>
        <v>0</v>
      </c>
      <c r="I126" s="68">
        <f t="shared" si="22"/>
        <v>0</v>
      </c>
      <c r="J126" s="68">
        <f t="shared" si="23"/>
        <v>0</v>
      </c>
      <c r="K126" s="68">
        <f t="shared" ca="1" si="24"/>
        <v>-1.4970721367060912E-3</v>
      </c>
      <c r="L126" s="68">
        <f t="shared" ca="1" si="25"/>
        <v>2.2412249825017417E-6</v>
      </c>
      <c r="M126" s="68">
        <f t="shared" ca="1" si="26"/>
        <v>3.686931528716304</v>
      </c>
      <c r="N126" s="68">
        <f t="shared" ca="1" si="27"/>
        <v>0.92964737348458881</v>
      </c>
      <c r="O126" s="68">
        <f t="shared" ca="1" si="28"/>
        <v>16.822231788741103</v>
      </c>
      <c r="P126" s="28">
        <f t="shared" ca="1" si="29"/>
        <v>1.4970721367060912E-3</v>
      </c>
      <c r="Q126" s="28"/>
      <c r="R126" s="28"/>
      <c r="S126" s="28"/>
      <c r="T126" s="28"/>
    </row>
    <row r="127" spans="1:20" x14ac:dyDescent="0.2">
      <c r="A127" s="78"/>
      <c r="B127" s="78"/>
      <c r="C127" s="28"/>
      <c r="D127" s="77">
        <f t="shared" si="17"/>
        <v>0</v>
      </c>
      <c r="E127" s="77">
        <f t="shared" si="18"/>
        <v>0</v>
      </c>
      <c r="F127" s="68">
        <f t="shared" si="19"/>
        <v>0</v>
      </c>
      <c r="G127" s="68">
        <f t="shared" si="20"/>
        <v>0</v>
      </c>
      <c r="H127" s="68">
        <f t="shared" si="21"/>
        <v>0</v>
      </c>
      <c r="I127" s="68">
        <f t="shared" si="22"/>
        <v>0</v>
      </c>
      <c r="J127" s="68">
        <f t="shared" si="23"/>
        <v>0</v>
      </c>
      <c r="K127" s="68">
        <f t="shared" ca="1" si="24"/>
        <v>-1.4970721367060912E-3</v>
      </c>
      <c r="L127" s="68">
        <f t="shared" ca="1" si="25"/>
        <v>2.2412249825017417E-6</v>
      </c>
      <c r="M127" s="68">
        <f t="shared" ca="1" si="26"/>
        <v>3.686931528716304</v>
      </c>
      <c r="N127" s="68">
        <f t="shared" ca="1" si="27"/>
        <v>0.92964737348458881</v>
      </c>
      <c r="O127" s="68">
        <f t="shared" ca="1" si="28"/>
        <v>16.822231788741103</v>
      </c>
      <c r="P127" s="28">
        <f t="shared" ca="1" si="29"/>
        <v>1.4970721367060912E-3</v>
      </c>
      <c r="Q127" s="28"/>
      <c r="R127" s="28"/>
      <c r="S127" s="28"/>
      <c r="T127" s="28"/>
    </row>
    <row r="128" spans="1:20" x14ac:dyDescent="0.2">
      <c r="A128" s="78"/>
      <c r="B128" s="78"/>
      <c r="C128" s="28"/>
      <c r="D128" s="77">
        <f t="shared" si="17"/>
        <v>0</v>
      </c>
      <c r="E128" s="77">
        <f t="shared" si="18"/>
        <v>0</v>
      </c>
      <c r="F128" s="68">
        <f t="shared" si="19"/>
        <v>0</v>
      </c>
      <c r="G128" s="68">
        <f t="shared" si="20"/>
        <v>0</v>
      </c>
      <c r="H128" s="68">
        <f t="shared" si="21"/>
        <v>0</v>
      </c>
      <c r="I128" s="68">
        <f t="shared" si="22"/>
        <v>0</v>
      </c>
      <c r="J128" s="68">
        <f t="shared" si="23"/>
        <v>0</v>
      </c>
      <c r="K128" s="68">
        <f t="shared" ca="1" si="24"/>
        <v>-1.4970721367060912E-3</v>
      </c>
      <c r="L128" s="68">
        <f t="shared" ca="1" si="25"/>
        <v>2.2412249825017417E-6</v>
      </c>
      <c r="M128" s="68">
        <f t="shared" ca="1" si="26"/>
        <v>3.686931528716304</v>
      </c>
      <c r="N128" s="68">
        <f t="shared" ca="1" si="27"/>
        <v>0.92964737348458881</v>
      </c>
      <c r="O128" s="68">
        <f t="shared" ca="1" si="28"/>
        <v>16.822231788741103</v>
      </c>
      <c r="P128" s="28">
        <f t="shared" ca="1" si="29"/>
        <v>1.4970721367060912E-3</v>
      </c>
      <c r="Q128" s="28"/>
      <c r="R128" s="28"/>
      <c r="S128" s="28"/>
      <c r="T128" s="28"/>
    </row>
    <row r="129" spans="1:20" x14ac:dyDescent="0.2">
      <c r="A129" s="78"/>
      <c r="B129" s="78"/>
      <c r="C129" s="28"/>
      <c r="D129" s="77">
        <f t="shared" si="17"/>
        <v>0</v>
      </c>
      <c r="E129" s="77">
        <f t="shared" si="18"/>
        <v>0</v>
      </c>
      <c r="F129" s="68">
        <f t="shared" si="19"/>
        <v>0</v>
      </c>
      <c r="G129" s="68">
        <f t="shared" si="20"/>
        <v>0</v>
      </c>
      <c r="H129" s="68">
        <f t="shared" si="21"/>
        <v>0</v>
      </c>
      <c r="I129" s="68">
        <f t="shared" si="22"/>
        <v>0</v>
      </c>
      <c r="J129" s="68">
        <f t="shared" si="23"/>
        <v>0</v>
      </c>
      <c r="K129" s="68">
        <f t="shared" ca="1" si="24"/>
        <v>-1.4970721367060912E-3</v>
      </c>
      <c r="L129" s="68">
        <f t="shared" ca="1" si="25"/>
        <v>2.2412249825017417E-6</v>
      </c>
      <c r="M129" s="68">
        <f t="shared" ca="1" si="26"/>
        <v>3.686931528716304</v>
      </c>
      <c r="N129" s="68">
        <f t="shared" ca="1" si="27"/>
        <v>0.92964737348458881</v>
      </c>
      <c r="O129" s="68">
        <f t="shared" ca="1" si="28"/>
        <v>16.822231788741103</v>
      </c>
      <c r="P129" s="28">
        <f t="shared" ca="1" si="29"/>
        <v>1.4970721367060912E-3</v>
      </c>
      <c r="Q129" s="28"/>
      <c r="R129" s="28"/>
      <c r="S129" s="28"/>
      <c r="T129" s="28"/>
    </row>
    <row r="130" spans="1:20" x14ac:dyDescent="0.2">
      <c r="A130" s="78"/>
      <c r="B130" s="78"/>
      <c r="C130" s="28"/>
      <c r="D130" s="77">
        <f t="shared" si="17"/>
        <v>0</v>
      </c>
      <c r="E130" s="77">
        <f t="shared" si="18"/>
        <v>0</v>
      </c>
      <c r="F130" s="68">
        <f t="shared" si="19"/>
        <v>0</v>
      </c>
      <c r="G130" s="68">
        <f t="shared" si="20"/>
        <v>0</v>
      </c>
      <c r="H130" s="68">
        <f t="shared" si="21"/>
        <v>0</v>
      </c>
      <c r="I130" s="68">
        <f t="shared" si="22"/>
        <v>0</v>
      </c>
      <c r="J130" s="68">
        <f t="shared" si="23"/>
        <v>0</v>
      </c>
      <c r="K130" s="68">
        <f t="shared" ca="1" si="24"/>
        <v>-1.4970721367060912E-3</v>
      </c>
      <c r="L130" s="68">
        <f t="shared" ca="1" si="25"/>
        <v>2.2412249825017417E-6</v>
      </c>
      <c r="M130" s="68">
        <f t="shared" ca="1" si="26"/>
        <v>3.686931528716304</v>
      </c>
      <c r="N130" s="68">
        <f t="shared" ca="1" si="27"/>
        <v>0.92964737348458881</v>
      </c>
      <c r="O130" s="68">
        <f t="shared" ca="1" si="28"/>
        <v>16.822231788741103</v>
      </c>
      <c r="P130" s="28">
        <f t="shared" ca="1" si="29"/>
        <v>1.4970721367060912E-3</v>
      </c>
      <c r="Q130" s="28"/>
      <c r="R130" s="28"/>
      <c r="S130" s="28"/>
      <c r="T130" s="28"/>
    </row>
    <row r="131" spans="1:20" x14ac:dyDescent="0.2">
      <c r="A131" s="78"/>
      <c r="B131" s="78"/>
      <c r="C131" s="28"/>
      <c r="D131" s="77">
        <f t="shared" si="17"/>
        <v>0</v>
      </c>
      <c r="E131" s="77">
        <f t="shared" si="18"/>
        <v>0</v>
      </c>
      <c r="F131" s="68">
        <f t="shared" si="19"/>
        <v>0</v>
      </c>
      <c r="G131" s="68">
        <f t="shared" si="20"/>
        <v>0</v>
      </c>
      <c r="H131" s="68">
        <f t="shared" si="21"/>
        <v>0</v>
      </c>
      <c r="I131" s="68">
        <f t="shared" si="22"/>
        <v>0</v>
      </c>
      <c r="J131" s="68">
        <f t="shared" si="23"/>
        <v>0</v>
      </c>
      <c r="K131" s="68">
        <f t="shared" ca="1" si="24"/>
        <v>-1.4970721367060912E-3</v>
      </c>
      <c r="L131" s="68">
        <f t="shared" ca="1" si="25"/>
        <v>2.2412249825017417E-6</v>
      </c>
      <c r="M131" s="68">
        <f t="shared" ca="1" si="26"/>
        <v>3.686931528716304</v>
      </c>
      <c r="N131" s="68">
        <f t="shared" ca="1" si="27"/>
        <v>0.92964737348458881</v>
      </c>
      <c r="O131" s="68">
        <f t="shared" ca="1" si="28"/>
        <v>16.822231788741103</v>
      </c>
      <c r="P131" s="28">
        <f t="shared" ca="1" si="29"/>
        <v>1.4970721367060912E-3</v>
      </c>
      <c r="Q131" s="28"/>
      <c r="R131" s="28"/>
      <c r="S131" s="28"/>
      <c r="T131" s="28"/>
    </row>
    <row r="132" spans="1:20" x14ac:dyDescent="0.2">
      <c r="A132" s="78"/>
      <c r="B132" s="78"/>
      <c r="C132" s="28"/>
      <c r="D132" s="77">
        <f t="shared" si="17"/>
        <v>0</v>
      </c>
      <c r="E132" s="77">
        <f t="shared" si="18"/>
        <v>0</v>
      </c>
      <c r="F132" s="68">
        <f t="shared" si="19"/>
        <v>0</v>
      </c>
      <c r="G132" s="68">
        <f t="shared" si="20"/>
        <v>0</v>
      </c>
      <c r="H132" s="68">
        <f t="shared" si="21"/>
        <v>0</v>
      </c>
      <c r="I132" s="68">
        <f t="shared" si="22"/>
        <v>0</v>
      </c>
      <c r="J132" s="68">
        <f t="shared" si="23"/>
        <v>0</v>
      </c>
      <c r="K132" s="68">
        <f t="shared" ca="1" si="24"/>
        <v>-1.4970721367060912E-3</v>
      </c>
      <c r="L132" s="68">
        <f t="shared" ca="1" si="25"/>
        <v>2.2412249825017417E-6</v>
      </c>
      <c r="M132" s="68">
        <f t="shared" ca="1" si="26"/>
        <v>3.686931528716304</v>
      </c>
      <c r="N132" s="68">
        <f t="shared" ca="1" si="27"/>
        <v>0.92964737348458881</v>
      </c>
      <c r="O132" s="68">
        <f t="shared" ca="1" si="28"/>
        <v>16.822231788741103</v>
      </c>
      <c r="P132" s="28">
        <f t="shared" ca="1" si="29"/>
        <v>1.4970721367060912E-3</v>
      </c>
      <c r="Q132" s="28"/>
      <c r="R132" s="28"/>
      <c r="S132" s="28"/>
      <c r="T132" s="28"/>
    </row>
    <row r="133" spans="1:20" x14ac:dyDescent="0.2">
      <c r="A133" s="78"/>
      <c r="B133" s="78"/>
      <c r="C133" s="28"/>
      <c r="D133" s="77">
        <f t="shared" si="17"/>
        <v>0</v>
      </c>
      <c r="E133" s="77">
        <f t="shared" si="18"/>
        <v>0</v>
      </c>
      <c r="F133" s="68">
        <f t="shared" si="19"/>
        <v>0</v>
      </c>
      <c r="G133" s="68">
        <f t="shared" si="20"/>
        <v>0</v>
      </c>
      <c r="H133" s="68">
        <f t="shared" si="21"/>
        <v>0</v>
      </c>
      <c r="I133" s="68">
        <f t="shared" si="22"/>
        <v>0</v>
      </c>
      <c r="J133" s="68">
        <f t="shared" si="23"/>
        <v>0</v>
      </c>
      <c r="K133" s="68">
        <f t="shared" ca="1" si="24"/>
        <v>-1.4970721367060912E-3</v>
      </c>
      <c r="L133" s="68">
        <f t="shared" ca="1" si="25"/>
        <v>2.2412249825017417E-6</v>
      </c>
      <c r="M133" s="68">
        <f t="shared" ca="1" si="26"/>
        <v>3.686931528716304</v>
      </c>
      <c r="N133" s="68">
        <f t="shared" ca="1" si="27"/>
        <v>0.92964737348458881</v>
      </c>
      <c r="O133" s="68">
        <f t="shared" ca="1" si="28"/>
        <v>16.822231788741103</v>
      </c>
      <c r="P133" s="28">
        <f t="shared" ca="1" si="29"/>
        <v>1.4970721367060912E-3</v>
      </c>
      <c r="Q133" s="28"/>
      <c r="R133" s="28"/>
      <c r="S133" s="28"/>
      <c r="T133" s="28"/>
    </row>
    <row r="134" spans="1:20" x14ac:dyDescent="0.2">
      <c r="A134" s="78"/>
      <c r="B134" s="78"/>
      <c r="C134" s="28"/>
      <c r="D134" s="77">
        <f t="shared" si="17"/>
        <v>0</v>
      </c>
      <c r="E134" s="77">
        <f t="shared" si="18"/>
        <v>0</v>
      </c>
      <c r="F134" s="68">
        <f t="shared" si="19"/>
        <v>0</v>
      </c>
      <c r="G134" s="68">
        <f t="shared" si="20"/>
        <v>0</v>
      </c>
      <c r="H134" s="68">
        <f t="shared" si="21"/>
        <v>0</v>
      </c>
      <c r="I134" s="68">
        <f t="shared" si="22"/>
        <v>0</v>
      </c>
      <c r="J134" s="68">
        <f t="shared" si="23"/>
        <v>0</v>
      </c>
      <c r="K134" s="68">
        <f t="shared" ca="1" si="24"/>
        <v>-1.4970721367060912E-3</v>
      </c>
      <c r="L134" s="68">
        <f t="shared" ca="1" si="25"/>
        <v>2.2412249825017417E-6</v>
      </c>
      <c r="M134" s="68">
        <f t="shared" ca="1" si="26"/>
        <v>3.686931528716304</v>
      </c>
      <c r="N134" s="68">
        <f t="shared" ca="1" si="27"/>
        <v>0.92964737348458881</v>
      </c>
      <c r="O134" s="68">
        <f t="shared" ca="1" si="28"/>
        <v>16.822231788741103</v>
      </c>
      <c r="P134" s="28">
        <f t="shared" ca="1" si="29"/>
        <v>1.4970721367060912E-3</v>
      </c>
      <c r="Q134" s="28"/>
      <c r="R134" s="28"/>
      <c r="S134" s="28"/>
      <c r="T134" s="28"/>
    </row>
    <row r="135" spans="1:20" x14ac:dyDescent="0.2">
      <c r="A135" s="78"/>
      <c r="B135" s="78"/>
      <c r="C135" s="28"/>
      <c r="D135" s="77">
        <f t="shared" si="17"/>
        <v>0</v>
      </c>
      <c r="E135" s="77">
        <f t="shared" si="18"/>
        <v>0</v>
      </c>
      <c r="F135" s="68">
        <f t="shared" si="19"/>
        <v>0</v>
      </c>
      <c r="G135" s="68">
        <f t="shared" si="20"/>
        <v>0</v>
      </c>
      <c r="H135" s="68">
        <f t="shared" si="21"/>
        <v>0</v>
      </c>
      <c r="I135" s="68">
        <f t="shared" si="22"/>
        <v>0</v>
      </c>
      <c r="J135" s="68">
        <f t="shared" si="23"/>
        <v>0</v>
      </c>
      <c r="K135" s="68">
        <f t="shared" ca="1" si="24"/>
        <v>-1.4970721367060912E-3</v>
      </c>
      <c r="L135" s="68">
        <f t="shared" ca="1" si="25"/>
        <v>2.2412249825017417E-6</v>
      </c>
      <c r="M135" s="68">
        <f t="shared" ca="1" si="26"/>
        <v>3.686931528716304</v>
      </c>
      <c r="N135" s="68">
        <f t="shared" ca="1" si="27"/>
        <v>0.92964737348458881</v>
      </c>
      <c r="O135" s="68">
        <f t="shared" ca="1" si="28"/>
        <v>16.822231788741103</v>
      </c>
      <c r="P135" s="28">
        <f t="shared" ca="1" si="29"/>
        <v>1.4970721367060912E-3</v>
      </c>
      <c r="Q135" s="28"/>
      <c r="R135" s="28"/>
      <c r="S135" s="28"/>
      <c r="T135" s="28"/>
    </row>
    <row r="136" spans="1:20" x14ac:dyDescent="0.2">
      <c r="A136" s="78"/>
      <c r="B136" s="78"/>
      <c r="C136" s="28"/>
      <c r="D136" s="77">
        <f t="shared" si="17"/>
        <v>0</v>
      </c>
      <c r="E136" s="77">
        <f t="shared" si="18"/>
        <v>0</v>
      </c>
      <c r="F136" s="68">
        <f t="shared" si="19"/>
        <v>0</v>
      </c>
      <c r="G136" s="68">
        <f t="shared" si="20"/>
        <v>0</v>
      </c>
      <c r="H136" s="68">
        <f t="shared" si="21"/>
        <v>0</v>
      </c>
      <c r="I136" s="68">
        <f t="shared" si="22"/>
        <v>0</v>
      </c>
      <c r="J136" s="68">
        <f t="shared" si="23"/>
        <v>0</v>
      </c>
      <c r="K136" s="68">
        <f t="shared" ca="1" si="24"/>
        <v>-1.4970721367060912E-3</v>
      </c>
      <c r="L136" s="68">
        <f t="shared" ca="1" si="25"/>
        <v>2.2412249825017417E-6</v>
      </c>
      <c r="M136" s="68">
        <f t="shared" ca="1" si="26"/>
        <v>3.686931528716304</v>
      </c>
      <c r="N136" s="68">
        <f t="shared" ca="1" si="27"/>
        <v>0.92964737348458881</v>
      </c>
      <c r="O136" s="68">
        <f t="shared" ca="1" si="28"/>
        <v>16.822231788741103</v>
      </c>
      <c r="P136" s="28">
        <f t="shared" ca="1" si="29"/>
        <v>1.4970721367060912E-3</v>
      </c>
      <c r="Q136" s="28"/>
      <c r="R136" s="28"/>
      <c r="S136" s="28"/>
      <c r="T136" s="28"/>
    </row>
    <row r="137" spans="1:20" x14ac:dyDescent="0.2">
      <c r="A137" s="78"/>
      <c r="B137" s="78"/>
      <c r="C137" s="28"/>
      <c r="D137" s="77">
        <f t="shared" si="17"/>
        <v>0</v>
      </c>
      <c r="E137" s="77">
        <f t="shared" si="18"/>
        <v>0</v>
      </c>
      <c r="F137" s="68">
        <f t="shared" si="19"/>
        <v>0</v>
      </c>
      <c r="G137" s="68">
        <f t="shared" si="20"/>
        <v>0</v>
      </c>
      <c r="H137" s="68">
        <f t="shared" si="21"/>
        <v>0</v>
      </c>
      <c r="I137" s="68">
        <f t="shared" si="22"/>
        <v>0</v>
      </c>
      <c r="J137" s="68">
        <f t="shared" si="23"/>
        <v>0</v>
      </c>
      <c r="K137" s="68">
        <f t="shared" ca="1" si="24"/>
        <v>-1.4970721367060912E-3</v>
      </c>
      <c r="L137" s="68">
        <f t="shared" ca="1" si="25"/>
        <v>2.2412249825017417E-6</v>
      </c>
      <c r="M137" s="68">
        <f t="shared" ca="1" si="26"/>
        <v>3.686931528716304</v>
      </c>
      <c r="N137" s="68">
        <f t="shared" ca="1" si="27"/>
        <v>0.92964737348458881</v>
      </c>
      <c r="O137" s="68">
        <f t="shared" ca="1" si="28"/>
        <v>16.822231788741103</v>
      </c>
      <c r="P137" s="28">
        <f t="shared" ca="1" si="29"/>
        <v>1.4970721367060912E-3</v>
      </c>
      <c r="Q137" s="28"/>
      <c r="R137" s="28"/>
      <c r="S137" s="28"/>
      <c r="T137" s="28"/>
    </row>
    <row r="138" spans="1:20" x14ac:dyDescent="0.2">
      <c r="A138" s="78"/>
      <c r="B138" s="78"/>
      <c r="C138" s="28"/>
      <c r="D138" s="77">
        <f t="shared" si="17"/>
        <v>0</v>
      </c>
      <c r="E138" s="77">
        <f t="shared" si="18"/>
        <v>0</v>
      </c>
      <c r="F138" s="68">
        <f t="shared" si="19"/>
        <v>0</v>
      </c>
      <c r="G138" s="68">
        <f t="shared" si="20"/>
        <v>0</v>
      </c>
      <c r="H138" s="68">
        <f t="shared" si="21"/>
        <v>0</v>
      </c>
      <c r="I138" s="68">
        <f t="shared" si="22"/>
        <v>0</v>
      </c>
      <c r="J138" s="68">
        <f t="shared" si="23"/>
        <v>0</v>
      </c>
      <c r="K138" s="68">
        <f t="shared" ca="1" si="24"/>
        <v>-1.4970721367060912E-3</v>
      </c>
      <c r="L138" s="68">
        <f t="shared" ca="1" si="25"/>
        <v>2.2412249825017417E-6</v>
      </c>
      <c r="M138" s="68">
        <f t="shared" ca="1" si="26"/>
        <v>3.686931528716304</v>
      </c>
      <c r="N138" s="68">
        <f t="shared" ca="1" si="27"/>
        <v>0.92964737348458881</v>
      </c>
      <c r="O138" s="68">
        <f t="shared" ca="1" si="28"/>
        <v>16.822231788741103</v>
      </c>
      <c r="P138" s="28">
        <f t="shared" ca="1" si="29"/>
        <v>1.4970721367060912E-3</v>
      </c>
      <c r="Q138" s="28"/>
      <c r="R138" s="28"/>
      <c r="S138" s="28"/>
      <c r="T138" s="28"/>
    </row>
    <row r="139" spans="1:20" x14ac:dyDescent="0.2">
      <c r="A139" s="78"/>
      <c r="B139" s="78"/>
      <c r="C139" s="28"/>
      <c r="D139" s="77">
        <f t="shared" si="17"/>
        <v>0</v>
      </c>
      <c r="E139" s="77">
        <f t="shared" si="18"/>
        <v>0</v>
      </c>
      <c r="F139" s="68">
        <f t="shared" si="19"/>
        <v>0</v>
      </c>
      <c r="G139" s="68">
        <f t="shared" si="20"/>
        <v>0</v>
      </c>
      <c r="H139" s="68">
        <f t="shared" si="21"/>
        <v>0</v>
      </c>
      <c r="I139" s="68">
        <f t="shared" si="22"/>
        <v>0</v>
      </c>
      <c r="J139" s="68">
        <f t="shared" si="23"/>
        <v>0</v>
      </c>
      <c r="K139" s="68">
        <f t="shared" ca="1" si="24"/>
        <v>-1.4970721367060912E-3</v>
      </c>
      <c r="L139" s="68">
        <f t="shared" ca="1" si="25"/>
        <v>2.2412249825017417E-6</v>
      </c>
      <c r="M139" s="68">
        <f t="shared" ca="1" si="26"/>
        <v>3.686931528716304</v>
      </c>
      <c r="N139" s="68">
        <f t="shared" ca="1" si="27"/>
        <v>0.92964737348458881</v>
      </c>
      <c r="O139" s="68">
        <f t="shared" ca="1" si="28"/>
        <v>16.822231788741103</v>
      </c>
      <c r="P139" s="28">
        <f t="shared" ca="1" si="29"/>
        <v>1.4970721367060912E-3</v>
      </c>
      <c r="Q139" s="28"/>
      <c r="R139" s="28"/>
      <c r="S139" s="28"/>
      <c r="T139" s="28"/>
    </row>
    <row r="140" spans="1:20" x14ac:dyDescent="0.2">
      <c r="A140" s="78"/>
      <c r="B140" s="78"/>
      <c r="C140" s="28"/>
      <c r="D140" s="77">
        <f t="shared" si="17"/>
        <v>0</v>
      </c>
      <c r="E140" s="77">
        <f t="shared" si="18"/>
        <v>0</v>
      </c>
      <c r="F140" s="68">
        <f t="shared" si="19"/>
        <v>0</v>
      </c>
      <c r="G140" s="68">
        <f t="shared" si="20"/>
        <v>0</v>
      </c>
      <c r="H140" s="68">
        <f t="shared" si="21"/>
        <v>0</v>
      </c>
      <c r="I140" s="68">
        <f t="shared" si="22"/>
        <v>0</v>
      </c>
      <c r="J140" s="68">
        <f t="shared" si="23"/>
        <v>0</v>
      </c>
      <c r="K140" s="68">
        <f t="shared" ca="1" si="24"/>
        <v>-1.4970721367060912E-3</v>
      </c>
      <c r="L140" s="68">
        <f t="shared" ca="1" si="25"/>
        <v>2.2412249825017417E-6</v>
      </c>
      <c r="M140" s="68">
        <f t="shared" ca="1" si="26"/>
        <v>3.686931528716304</v>
      </c>
      <c r="N140" s="68">
        <f t="shared" ca="1" si="27"/>
        <v>0.92964737348458881</v>
      </c>
      <c r="O140" s="68">
        <f t="shared" ca="1" si="28"/>
        <v>16.822231788741103</v>
      </c>
      <c r="P140" s="28">
        <f t="shared" ca="1" si="29"/>
        <v>1.4970721367060912E-3</v>
      </c>
      <c r="Q140" s="28"/>
      <c r="R140" s="28"/>
      <c r="S140" s="28"/>
      <c r="T140" s="28"/>
    </row>
    <row r="141" spans="1:20" x14ac:dyDescent="0.2">
      <c r="A141" s="78"/>
      <c r="B141" s="78"/>
      <c r="C141" s="28"/>
      <c r="D141" s="77">
        <f t="shared" si="17"/>
        <v>0</v>
      </c>
      <c r="E141" s="77">
        <f t="shared" si="18"/>
        <v>0</v>
      </c>
      <c r="F141" s="68">
        <f t="shared" si="19"/>
        <v>0</v>
      </c>
      <c r="G141" s="68">
        <f t="shared" si="20"/>
        <v>0</v>
      </c>
      <c r="H141" s="68">
        <f t="shared" si="21"/>
        <v>0</v>
      </c>
      <c r="I141" s="68">
        <f t="shared" si="22"/>
        <v>0</v>
      </c>
      <c r="J141" s="68">
        <f t="shared" si="23"/>
        <v>0</v>
      </c>
      <c r="K141" s="68">
        <f t="shared" ca="1" si="24"/>
        <v>-1.4970721367060912E-3</v>
      </c>
      <c r="L141" s="68">
        <f t="shared" ca="1" si="25"/>
        <v>2.2412249825017417E-6</v>
      </c>
      <c r="M141" s="68">
        <f t="shared" ca="1" si="26"/>
        <v>3.686931528716304</v>
      </c>
      <c r="N141" s="68">
        <f t="shared" ca="1" si="27"/>
        <v>0.92964737348458881</v>
      </c>
      <c r="O141" s="68">
        <f t="shared" ca="1" si="28"/>
        <v>16.822231788741103</v>
      </c>
      <c r="P141" s="28">
        <f t="shared" ca="1" si="29"/>
        <v>1.4970721367060912E-3</v>
      </c>
      <c r="Q141" s="28"/>
      <c r="R141" s="28"/>
      <c r="S141" s="28"/>
      <c r="T141" s="28"/>
    </row>
    <row r="142" spans="1:20" x14ac:dyDescent="0.2">
      <c r="A142" s="78"/>
      <c r="B142" s="78"/>
      <c r="C142" s="28"/>
      <c r="D142" s="77">
        <f t="shared" si="17"/>
        <v>0</v>
      </c>
      <c r="E142" s="77">
        <f t="shared" si="18"/>
        <v>0</v>
      </c>
      <c r="F142" s="68">
        <f t="shared" si="19"/>
        <v>0</v>
      </c>
      <c r="G142" s="68">
        <f t="shared" si="20"/>
        <v>0</v>
      </c>
      <c r="H142" s="68">
        <f t="shared" si="21"/>
        <v>0</v>
      </c>
      <c r="I142" s="68">
        <f t="shared" si="22"/>
        <v>0</v>
      </c>
      <c r="J142" s="68">
        <f t="shared" si="23"/>
        <v>0</v>
      </c>
      <c r="K142" s="68">
        <f t="shared" ca="1" si="24"/>
        <v>-1.4970721367060912E-3</v>
      </c>
      <c r="L142" s="68">
        <f t="shared" ca="1" si="25"/>
        <v>2.2412249825017417E-6</v>
      </c>
      <c r="M142" s="68">
        <f t="shared" ca="1" si="26"/>
        <v>3.686931528716304</v>
      </c>
      <c r="N142" s="68">
        <f t="shared" ca="1" si="27"/>
        <v>0.92964737348458881</v>
      </c>
      <c r="O142" s="68">
        <f t="shared" ca="1" si="28"/>
        <v>16.822231788741103</v>
      </c>
      <c r="P142" s="28">
        <f t="shared" ca="1" si="29"/>
        <v>1.4970721367060912E-3</v>
      </c>
      <c r="Q142" s="28"/>
      <c r="R142" s="28"/>
      <c r="S142" s="28"/>
      <c r="T142" s="28"/>
    </row>
    <row r="143" spans="1:20" x14ac:dyDescent="0.2">
      <c r="A143" s="78"/>
      <c r="B143" s="78"/>
      <c r="C143" s="28"/>
      <c r="D143" s="77">
        <f t="shared" si="17"/>
        <v>0</v>
      </c>
      <c r="E143" s="77">
        <f t="shared" si="18"/>
        <v>0</v>
      </c>
      <c r="F143" s="68">
        <f t="shared" si="19"/>
        <v>0</v>
      </c>
      <c r="G143" s="68">
        <f t="shared" si="20"/>
        <v>0</v>
      </c>
      <c r="H143" s="68">
        <f t="shared" si="21"/>
        <v>0</v>
      </c>
      <c r="I143" s="68">
        <f t="shared" si="22"/>
        <v>0</v>
      </c>
      <c r="J143" s="68">
        <f t="shared" si="23"/>
        <v>0</v>
      </c>
      <c r="K143" s="68">
        <f t="shared" ca="1" si="24"/>
        <v>-1.4970721367060912E-3</v>
      </c>
      <c r="L143" s="68">
        <f t="shared" ca="1" si="25"/>
        <v>2.2412249825017417E-6</v>
      </c>
      <c r="M143" s="68">
        <f t="shared" ca="1" si="26"/>
        <v>3.686931528716304</v>
      </c>
      <c r="N143" s="68">
        <f t="shared" ca="1" si="27"/>
        <v>0.92964737348458881</v>
      </c>
      <c r="O143" s="68">
        <f t="shared" ca="1" si="28"/>
        <v>16.822231788741103</v>
      </c>
      <c r="P143" s="28">
        <f t="shared" ca="1" si="29"/>
        <v>1.4970721367060912E-3</v>
      </c>
      <c r="Q143" s="28"/>
      <c r="R143" s="28"/>
      <c r="S143" s="28"/>
      <c r="T143" s="28"/>
    </row>
    <row r="144" spans="1:20" x14ac:dyDescent="0.2">
      <c r="A144" s="78"/>
      <c r="B144" s="78"/>
      <c r="C144" s="28"/>
      <c r="D144" s="77">
        <f t="shared" si="17"/>
        <v>0</v>
      </c>
      <c r="E144" s="77">
        <f t="shared" si="18"/>
        <v>0</v>
      </c>
      <c r="F144" s="68">
        <f t="shared" si="19"/>
        <v>0</v>
      </c>
      <c r="G144" s="68">
        <f t="shared" si="20"/>
        <v>0</v>
      </c>
      <c r="H144" s="68">
        <f t="shared" si="21"/>
        <v>0</v>
      </c>
      <c r="I144" s="68">
        <f t="shared" si="22"/>
        <v>0</v>
      </c>
      <c r="J144" s="68">
        <f t="shared" si="23"/>
        <v>0</v>
      </c>
      <c r="K144" s="68">
        <f t="shared" ca="1" si="24"/>
        <v>-1.4970721367060912E-3</v>
      </c>
      <c r="L144" s="68">
        <f t="shared" ca="1" si="25"/>
        <v>2.2412249825017417E-6</v>
      </c>
      <c r="M144" s="68">
        <f t="shared" ca="1" si="26"/>
        <v>3.686931528716304</v>
      </c>
      <c r="N144" s="68">
        <f t="shared" ca="1" si="27"/>
        <v>0.92964737348458881</v>
      </c>
      <c r="O144" s="68">
        <f t="shared" ca="1" si="28"/>
        <v>16.822231788741103</v>
      </c>
      <c r="P144" s="28">
        <f t="shared" ca="1" si="29"/>
        <v>1.4970721367060912E-3</v>
      </c>
      <c r="Q144" s="28"/>
      <c r="R144" s="28"/>
      <c r="S144" s="28"/>
      <c r="T144" s="28"/>
    </row>
    <row r="145" spans="1:20" x14ac:dyDescent="0.2">
      <c r="A145" s="78"/>
      <c r="B145" s="78"/>
      <c r="C145" s="28"/>
      <c r="D145" s="77">
        <f t="shared" si="17"/>
        <v>0</v>
      </c>
      <c r="E145" s="77">
        <f t="shared" si="18"/>
        <v>0</v>
      </c>
      <c r="F145" s="68">
        <f t="shared" si="19"/>
        <v>0</v>
      </c>
      <c r="G145" s="68">
        <f t="shared" si="20"/>
        <v>0</v>
      </c>
      <c r="H145" s="68">
        <f t="shared" si="21"/>
        <v>0</v>
      </c>
      <c r="I145" s="68">
        <f t="shared" si="22"/>
        <v>0</v>
      </c>
      <c r="J145" s="68">
        <f t="shared" si="23"/>
        <v>0</v>
      </c>
      <c r="K145" s="68">
        <f t="shared" ca="1" si="24"/>
        <v>-1.4970721367060912E-3</v>
      </c>
      <c r="L145" s="68">
        <f t="shared" ca="1" si="25"/>
        <v>2.2412249825017417E-6</v>
      </c>
      <c r="M145" s="68">
        <f t="shared" ca="1" si="26"/>
        <v>3.686931528716304</v>
      </c>
      <c r="N145" s="68">
        <f t="shared" ca="1" si="27"/>
        <v>0.92964737348458881</v>
      </c>
      <c r="O145" s="68">
        <f t="shared" ca="1" si="28"/>
        <v>16.822231788741103</v>
      </c>
      <c r="P145" s="28">
        <f t="shared" ca="1" si="29"/>
        <v>1.4970721367060912E-3</v>
      </c>
      <c r="Q145" s="28"/>
      <c r="R145" s="28"/>
      <c r="S145" s="28"/>
      <c r="T145" s="28"/>
    </row>
    <row r="146" spans="1:20" x14ac:dyDescent="0.2">
      <c r="A146" s="78"/>
      <c r="B146" s="78"/>
      <c r="C146" s="28"/>
      <c r="D146" s="77">
        <f t="shared" si="17"/>
        <v>0</v>
      </c>
      <c r="E146" s="77">
        <f t="shared" si="18"/>
        <v>0</v>
      </c>
      <c r="F146" s="68">
        <f t="shared" si="19"/>
        <v>0</v>
      </c>
      <c r="G146" s="68">
        <f t="shared" si="20"/>
        <v>0</v>
      </c>
      <c r="H146" s="68">
        <f t="shared" si="21"/>
        <v>0</v>
      </c>
      <c r="I146" s="68">
        <f t="shared" si="22"/>
        <v>0</v>
      </c>
      <c r="J146" s="68">
        <f t="shared" si="23"/>
        <v>0</v>
      </c>
      <c r="K146" s="68">
        <f t="shared" ca="1" si="24"/>
        <v>-1.4970721367060912E-3</v>
      </c>
      <c r="L146" s="68">
        <f t="shared" ca="1" si="25"/>
        <v>2.2412249825017417E-6</v>
      </c>
      <c r="M146" s="68">
        <f t="shared" ca="1" si="26"/>
        <v>3.686931528716304</v>
      </c>
      <c r="N146" s="68">
        <f t="shared" ca="1" si="27"/>
        <v>0.92964737348458881</v>
      </c>
      <c r="O146" s="68">
        <f t="shared" ca="1" si="28"/>
        <v>16.822231788741103</v>
      </c>
      <c r="P146" s="28">
        <f t="shared" ca="1" si="29"/>
        <v>1.4970721367060912E-3</v>
      </c>
      <c r="Q146" s="28"/>
      <c r="R146" s="28"/>
      <c r="S146" s="28"/>
      <c r="T146" s="28"/>
    </row>
    <row r="147" spans="1:20" x14ac:dyDescent="0.2">
      <c r="A147" s="78"/>
      <c r="B147" s="78"/>
      <c r="C147" s="28"/>
      <c r="D147" s="77">
        <f t="shared" si="17"/>
        <v>0</v>
      </c>
      <c r="E147" s="77">
        <f t="shared" si="18"/>
        <v>0</v>
      </c>
      <c r="F147" s="68">
        <f t="shared" si="19"/>
        <v>0</v>
      </c>
      <c r="G147" s="68">
        <f t="shared" si="20"/>
        <v>0</v>
      </c>
      <c r="H147" s="68">
        <f t="shared" si="21"/>
        <v>0</v>
      </c>
      <c r="I147" s="68">
        <f t="shared" si="22"/>
        <v>0</v>
      </c>
      <c r="J147" s="68">
        <f t="shared" si="23"/>
        <v>0</v>
      </c>
      <c r="K147" s="68">
        <f t="shared" ca="1" si="24"/>
        <v>-1.4970721367060912E-3</v>
      </c>
      <c r="L147" s="68">
        <f t="shared" ca="1" si="25"/>
        <v>2.2412249825017417E-6</v>
      </c>
      <c r="M147" s="68">
        <f t="shared" ca="1" si="26"/>
        <v>3.686931528716304</v>
      </c>
      <c r="N147" s="68">
        <f t="shared" ca="1" si="27"/>
        <v>0.92964737348458881</v>
      </c>
      <c r="O147" s="68">
        <f t="shared" ca="1" si="28"/>
        <v>16.822231788741103</v>
      </c>
      <c r="P147" s="28">
        <f t="shared" ca="1" si="29"/>
        <v>1.4970721367060912E-3</v>
      </c>
      <c r="Q147" s="28"/>
      <c r="R147" s="28"/>
      <c r="S147" s="28"/>
      <c r="T147" s="28"/>
    </row>
    <row r="148" spans="1:20" x14ac:dyDescent="0.2">
      <c r="A148" s="78"/>
      <c r="B148" s="78"/>
      <c r="C148" s="28"/>
      <c r="D148" s="77">
        <f t="shared" si="17"/>
        <v>0</v>
      </c>
      <c r="E148" s="77">
        <f t="shared" si="18"/>
        <v>0</v>
      </c>
      <c r="F148" s="68">
        <f t="shared" si="19"/>
        <v>0</v>
      </c>
      <c r="G148" s="68">
        <f t="shared" si="20"/>
        <v>0</v>
      </c>
      <c r="H148" s="68">
        <f t="shared" si="21"/>
        <v>0</v>
      </c>
      <c r="I148" s="68">
        <f t="shared" si="22"/>
        <v>0</v>
      </c>
      <c r="J148" s="68">
        <f t="shared" si="23"/>
        <v>0</v>
      </c>
      <c r="K148" s="68">
        <f t="shared" ca="1" si="24"/>
        <v>-1.4970721367060912E-3</v>
      </c>
      <c r="L148" s="68">
        <f t="shared" ca="1" si="25"/>
        <v>2.2412249825017417E-6</v>
      </c>
      <c r="M148" s="68">
        <f t="shared" ca="1" si="26"/>
        <v>3.686931528716304</v>
      </c>
      <c r="N148" s="68">
        <f t="shared" ca="1" si="27"/>
        <v>0.92964737348458881</v>
      </c>
      <c r="O148" s="68">
        <f t="shared" ca="1" si="28"/>
        <v>16.822231788741103</v>
      </c>
      <c r="P148" s="28">
        <f t="shared" ca="1" si="29"/>
        <v>1.4970721367060912E-3</v>
      </c>
      <c r="Q148" s="28"/>
      <c r="R148" s="28"/>
      <c r="S148" s="28"/>
      <c r="T148" s="28"/>
    </row>
    <row r="149" spans="1:20" x14ac:dyDescent="0.2">
      <c r="A149" s="78"/>
      <c r="B149" s="78"/>
      <c r="C149" s="28"/>
      <c r="D149" s="77">
        <f t="shared" ref="D149:D212" si="30">A149/A$18</f>
        <v>0</v>
      </c>
      <c r="E149" s="77">
        <f t="shared" ref="E149:E212" si="31">B149/B$18</f>
        <v>0</v>
      </c>
      <c r="F149" s="68">
        <f t="shared" ref="F149:F212" si="32">D149*D149</f>
        <v>0</v>
      </c>
      <c r="G149" s="68">
        <f t="shared" ref="G149:G212" si="33">D149*F149</f>
        <v>0</v>
      </c>
      <c r="H149" s="68">
        <f t="shared" ref="H149:H212" si="34">F149*F149</f>
        <v>0</v>
      </c>
      <c r="I149" s="68">
        <f t="shared" ref="I149:I212" si="35">E149*D149</f>
        <v>0</v>
      </c>
      <c r="J149" s="68">
        <f t="shared" ref="J149:J212" si="36">I149*D149</f>
        <v>0</v>
      </c>
      <c r="K149" s="68">
        <f t="shared" ref="K149:K212" ca="1" si="37">+E$4+E$5*D149+E$6*D149^2</f>
        <v>-1.4970721367060912E-3</v>
      </c>
      <c r="L149" s="68">
        <f t="shared" ref="L149:L212" ca="1" si="38">+(K149-E149)^2</f>
        <v>2.2412249825017417E-6</v>
      </c>
      <c r="M149" s="68">
        <f t="shared" ref="M149:M212" ca="1" si="39">(M$1-M$2*D149+M$3*F149)^2</f>
        <v>3.686931528716304</v>
      </c>
      <c r="N149" s="68">
        <f t="shared" ref="N149:N212" ca="1" si="40">(-M$2+M$4*D149-M$5*F149)^2</f>
        <v>0.92964737348458881</v>
      </c>
      <c r="O149" s="68">
        <f t="shared" ref="O149:O212" ca="1" si="41">+(M$3-D149*M$5+F149*M$6)^2</f>
        <v>16.822231788741103</v>
      </c>
      <c r="P149" s="28">
        <f t="shared" ref="P149:P212" ca="1" si="42">+E149-K149</f>
        <v>1.4970721367060912E-3</v>
      </c>
      <c r="Q149" s="28"/>
      <c r="R149" s="28"/>
      <c r="S149" s="28"/>
      <c r="T149" s="28"/>
    </row>
    <row r="150" spans="1:20" x14ac:dyDescent="0.2">
      <c r="A150" s="78"/>
      <c r="B150" s="78"/>
      <c r="C150" s="28"/>
      <c r="D150" s="77">
        <f t="shared" si="30"/>
        <v>0</v>
      </c>
      <c r="E150" s="77">
        <f t="shared" si="31"/>
        <v>0</v>
      </c>
      <c r="F150" s="68">
        <f t="shared" si="32"/>
        <v>0</v>
      </c>
      <c r="G150" s="68">
        <f t="shared" si="33"/>
        <v>0</v>
      </c>
      <c r="H150" s="68">
        <f t="shared" si="34"/>
        <v>0</v>
      </c>
      <c r="I150" s="68">
        <f t="shared" si="35"/>
        <v>0</v>
      </c>
      <c r="J150" s="68">
        <f t="shared" si="36"/>
        <v>0</v>
      </c>
      <c r="K150" s="68">
        <f t="shared" ca="1" si="37"/>
        <v>-1.4970721367060912E-3</v>
      </c>
      <c r="L150" s="68">
        <f t="shared" ca="1" si="38"/>
        <v>2.2412249825017417E-6</v>
      </c>
      <c r="M150" s="68">
        <f t="shared" ca="1" si="39"/>
        <v>3.686931528716304</v>
      </c>
      <c r="N150" s="68">
        <f t="shared" ca="1" si="40"/>
        <v>0.92964737348458881</v>
      </c>
      <c r="O150" s="68">
        <f t="shared" ca="1" si="41"/>
        <v>16.822231788741103</v>
      </c>
      <c r="P150" s="28">
        <f t="shared" ca="1" si="42"/>
        <v>1.4970721367060912E-3</v>
      </c>
      <c r="Q150" s="28"/>
      <c r="R150" s="28"/>
      <c r="S150" s="28"/>
      <c r="T150" s="28"/>
    </row>
    <row r="151" spans="1:20" x14ac:dyDescent="0.2">
      <c r="A151" s="78"/>
      <c r="B151" s="78"/>
      <c r="C151" s="28"/>
      <c r="D151" s="77">
        <f t="shared" si="30"/>
        <v>0</v>
      </c>
      <c r="E151" s="77">
        <f t="shared" si="31"/>
        <v>0</v>
      </c>
      <c r="F151" s="68">
        <f t="shared" si="32"/>
        <v>0</v>
      </c>
      <c r="G151" s="68">
        <f t="shared" si="33"/>
        <v>0</v>
      </c>
      <c r="H151" s="68">
        <f t="shared" si="34"/>
        <v>0</v>
      </c>
      <c r="I151" s="68">
        <f t="shared" si="35"/>
        <v>0</v>
      </c>
      <c r="J151" s="68">
        <f t="shared" si="36"/>
        <v>0</v>
      </c>
      <c r="K151" s="68">
        <f t="shared" ca="1" si="37"/>
        <v>-1.4970721367060912E-3</v>
      </c>
      <c r="L151" s="68">
        <f t="shared" ca="1" si="38"/>
        <v>2.2412249825017417E-6</v>
      </c>
      <c r="M151" s="68">
        <f t="shared" ca="1" si="39"/>
        <v>3.686931528716304</v>
      </c>
      <c r="N151" s="68">
        <f t="shared" ca="1" si="40"/>
        <v>0.92964737348458881</v>
      </c>
      <c r="O151" s="68">
        <f t="shared" ca="1" si="41"/>
        <v>16.822231788741103</v>
      </c>
      <c r="P151" s="28">
        <f t="shared" ca="1" si="42"/>
        <v>1.4970721367060912E-3</v>
      </c>
      <c r="Q151" s="28"/>
      <c r="R151" s="28"/>
      <c r="S151" s="28"/>
      <c r="T151" s="28"/>
    </row>
    <row r="152" spans="1:20" x14ac:dyDescent="0.2">
      <c r="A152" s="78"/>
      <c r="B152" s="78"/>
      <c r="C152" s="28"/>
      <c r="D152" s="77">
        <f t="shared" si="30"/>
        <v>0</v>
      </c>
      <c r="E152" s="77">
        <f t="shared" si="31"/>
        <v>0</v>
      </c>
      <c r="F152" s="68">
        <f t="shared" si="32"/>
        <v>0</v>
      </c>
      <c r="G152" s="68">
        <f t="shared" si="33"/>
        <v>0</v>
      </c>
      <c r="H152" s="68">
        <f t="shared" si="34"/>
        <v>0</v>
      </c>
      <c r="I152" s="68">
        <f t="shared" si="35"/>
        <v>0</v>
      </c>
      <c r="J152" s="68">
        <f t="shared" si="36"/>
        <v>0</v>
      </c>
      <c r="K152" s="68">
        <f t="shared" ca="1" si="37"/>
        <v>-1.4970721367060912E-3</v>
      </c>
      <c r="L152" s="68">
        <f t="shared" ca="1" si="38"/>
        <v>2.2412249825017417E-6</v>
      </c>
      <c r="M152" s="68">
        <f t="shared" ca="1" si="39"/>
        <v>3.686931528716304</v>
      </c>
      <c r="N152" s="68">
        <f t="shared" ca="1" si="40"/>
        <v>0.92964737348458881</v>
      </c>
      <c r="O152" s="68">
        <f t="shared" ca="1" si="41"/>
        <v>16.822231788741103</v>
      </c>
      <c r="P152" s="28">
        <f t="shared" ca="1" si="42"/>
        <v>1.4970721367060912E-3</v>
      </c>
      <c r="Q152" s="28"/>
      <c r="R152" s="28"/>
      <c r="S152" s="28"/>
      <c r="T152" s="28"/>
    </row>
    <row r="153" spans="1:20" x14ac:dyDescent="0.2">
      <c r="A153" s="78"/>
      <c r="B153" s="78"/>
      <c r="C153" s="28"/>
      <c r="D153" s="77">
        <f t="shared" si="30"/>
        <v>0</v>
      </c>
      <c r="E153" s="77">
        <f t="shared" si="31"/>
        <v>0</v>
      </c>
      <c r="F153" s="68">
        <f t="shared" si="32"/>
        <v>0</v>
      </c>
      <c r="G153" s="68">
        <f t="shared" si="33"/>
        <v>0</v>
      </c>
      <c r="H153" s="68">
        <f t="shared" si="34"/>
        <v>0</v>
      </c>
      <c r="I153" s="68">
        <f t="shared" si="35"/>
        <v>0</v>
      </c>
      <c r="J153" s="68">
        <f t="shared" si="36"/>
        <v>0</v>
      </c>
      <c r="K153" s="68">
        <f t="shared" ca="1" si="37"/>
        <v>-1.4970721367060912E-3</v>
      </c>
      <c r="L153" s="68">
        <f t="shared" ca="1" si="38"/>
        <v>2.2412249825017417E-6</v>
      </c>
      <c r="M153" s="68">
        <f t="shared" ca="1" si="39"/>
        <v>3.686931528716304</v>
      </c>
      <c r="N153" s="68">
        <f t="shared" ca="1" si="40"/>
        <v>0.92964737348458881</v>
      </c>
      <c r="O153" s="68">
        <f t="shared" ca="1" si="41"/>
        <v>16.822231788741103</v>
      </c>
      <c r="P153" s="28">
        <f t="shared" ca="1" si="42"/>
        <v>1.4970721367060912E-3</v>
      </c>
      <c r="Q153" s="28"/>
      <c r="R153" s="28"/>
      <c r="S153" s="28"/>
      <c r="T153" s="28"/>
    </row>
    <row r="154" spans="1:20" x14ac:dyDescent="0.2">
      <c r="A154" s="78"/>
      <c r="B154" s="78"/>
      <c r="C154" s="28"/>
      <c r="D154" s="77">
        <f t="shared" si="30"/>
        <v>0</v>
      </c>
      <c r="E154" s="77">
        <f t="shared" si="31"/>
        <v>0</v>
      </c>
      <c r="F154" s="68">
        <f t="shared" si="32"/>
        <v>0</v>
      </c>
      <c r="G154" s="68">
        <f t="shared" si="33"/>
        <v>0</v>
      </c>
      <c r="H154" s="68">
        <f t="shared" si="34"/>
        <v>0</v>
      </c>
      <c r="I154" s="68">
        <f t="shared" si="35"/>
        <v>0</v>
      </c>
      <c r="J154" s="68">
        <f t="shared" si="36"/>
        <v>0</v>
      </c>
      <c r="K154" s="68">
        <f t="shared" ca="1" si="37"/>
        <v>-1.4970721367060912E-3</v>
      </c>
      <c r="L154" s="68">
        <f t="shared" ca="1" si="38"/>
        <v>2.2412249825017417E-6</v>
      </c>
      <c r="M154" s="68">
        <f t="shared" ca="1" si="39"/>
        <v>3.686931528716304</v>
      </c>
      <c r="N154" s="68">
        <f t="shared" ca="1" si="40"/>
        <v>0.92964737348458881</v>
      </c>
      <c r="O154" s="68">
        <f t="shared" ca="1" si="41"/>
        <v>16.822231788741103</v>
      </c>
      <c r="P154" s="28">
        <f t="shared" ca="1" si="42"/>
        <v>1.4970721367060912E-3</v>
      </c>
      <c r="Q154" s="28"/>
      <c r="R154" s="28"/>
      <c r="S154" s="28"/>
      <c r="T154" s="28"/>
    </row>
    <row r="155" spans="1:20" x14ac:dyDescent="0.2">
      <c r="A155" s="78"/>
      <c r="B155" s="78"/>
      <c r="C155" s="28"/>
      <c r="D155" s="77">
        <f t="shared" si="30"/>
        <v>0</v>
      </c>
      <c r="E155" s="77">
        <f t="shared" si="31"/>
        <v>0</v>
      </c>
      <c r="F155" s="68">
        <f t="shared" si="32"/>
        <v>0</v>
      </c>
      <c r="G155" s="68">
        <f t="shared" si="33"/>
        <v>0</v>
      </c>
      <c r="H155" s="68">
        <f t="shared" si="34"/>
        <v>0</v>
      </c>
      <c r="I155" s="68">
        <f t="shared" si="35"/>
        <v>0</v>
      </c>
      <c r="J155" s="68">
        <f t="shared" si="36"/>
        <v>0</v>
      </c>
      <c r="K155" s="68">
        <f t="shared" ca="1" si="37"/>
        <v>-1.4970721367060912E-3</v>
      </c>
      <c r="L155" s="68">
        <f t="shared" ca="1" si="38"/>
        <v>2.2412249825017417E-6</v>
      </c>
      <c r="M155" s="68">
        <f t="shared" ca="1" si="39"/>
        <v>3.686931528716304</v>
      </c>
      <c r="N155" s="68">
        <f t="shared" ca="1" si="40"/>
        <v>0.92964737348458881</v>
      </c>
      <c r="O155" s="68">
        <f t="shared" ca="1" si="41"/>
        <v>16.822231788741103</v>
      </c>
      <c r="P155" s="28">
        <f t="shared" ca="1" si="42"/>
        <v>1.4970721367060912E-3</v>
      </c>
      <c r="Q155" s="28"/>
      <c r="R155" s="28"/>
      <c r="S155" s="28"/>
      <c r="T155" s="28"/>
    </row>
    <row r="156" spans="1:20" x14ac:dyDescent="0.2">
      <c r="A156" s="78"/>
      <c r="B156" s="78"/>
      <c r="C156" s="28"/>
      <c r="D156" s="77">
        <f t="shared" si="30"/>
        <v>0</v>
      </c>
      <c r="E156" s="77">
        <f t="shared" si="31"/>
        <v>0</v>
      </c>
      <c r="F156" s="68">
        <f t="shared" si="32"/>
        <v>0</v>
      </c>
      <c r="G156" s="68">
        <f t="shared" si="33"/>
        <v>0</v>
      </c>
      <c r="H156" s="68">
        <f t="shared" si="34"/>
        <v>0</v>
      </c>
      <c r="I156" s="68">
        <f t="shared" si="35"/>
        <v>0</v>
      </c>
      <c r="J156" s="68">
        <f t="shared" si="36"/>
        <v>0</v>
      </c>
      <c r="K156" s="68">
        <f t="shared" ca="1" si="37"/>
        <v>-1.4970721367060912E-3</v>
      </c>
      <c r="L156" s="68">
        <f t="shared" ca="1" si="38"/>
        <v>2.2412249825017417E-6</v>
      </c>
      <c r="M156" s="68">
        <f t="shared" ca="1" si="39"/>
        <v>3.686931528716304</v>
      </c>
      <c r="N156" s="68">
        <f t="shared" ca="1" si="40"/>
        <v>0.92964737348458881</v>
      </c>
      <c r="O156" s="68">
        <f t="shared" ca="1" si="41"/>
        <v>16.822231788741103</v>
      </c>
      <c r="P156" s="28">
        <f t="shared" ca="1" si="42"/>
        <v>1.4970721367060912E-3</v>
      </c>
      <c r="Q156" s="28"/>
      <c r="R156" s="28"/>
      <c r="S156" s="28"/>
      <c r="T156" s="28"/>
    </row>
    <row r="157" spans="1:20" x14ac:dyDescent="0.2">
      <c r="A157" s="78"/>
      <c r="B157" s="78"/>
      <c r="C157" s="28"/>
      <c r="D157" s="77">
        <f t="shared" si="30"/>
        <v>0</v>
      </c>
      <c r="E157" s="77">
        <f t="shared" si="31"/>
        <v>0</v>
      </c>
      <c r="F157" s="68">
        <f t="shared" si="32"/>
        <v>0</v>
      </c>
      <c r="G157" s="68">
        <f t="shared" si="33"/>
        <v>0</v>
      </c>
      <c r="H157" s="68">
        <f t="shared" si="34"/>
        <v>0</v>
      </c>
      <c r="I157" s="68">
        <f t="shared" si="35"/>
        <v>0</v>
      </c>
      <c r="J157" s="68">
        <f t="shared" si="36"/>
        <v>0</v>
      </c>
      <c r="K157" s="68">
        <f t="shared" ca="1" si="37"/>
        <v>-1.4970721367060912E-3</v>
      </c>
      <c r="L157" s="68">
        <f t="shared" ca="1" si="38"/>
        <v>2.2412249825017417E-6</v>
      </c>
      <c r="M157" s="68">
        <f t="shared" ca="1" si="39"/>
        <v>3.686931528716304</v>
      </c>
      <c r="N157" s="68">
        <f t="shared" ca="1" si="40"/>
        <v>0.92964737348458881</v>
      </c>
      <c r="O157" s="68">
        <f t="shared" ca="1" si="41"/>
        <v>16.822231788741103</v>
      </c>
      <c r="P157" s="28">
        <f t="shared" ca="1" si="42"/>
        <v>1.4970721367060912E-3</v>
      </c>
      <c r="Q157" s="28"/>
      <c r="R157" s="28"/>
      <c r="S157" s="28"/>
      <c r="T157" s="28"/>
    </row>
    <row r="158" spans="1:20" x14ac:dyDescent="0.2">
      <c r="A158" s="78"/>
      <c r="B158" s="78"/>
      <c r="C158" s="28"/>
      <c r="D158" s="77">
        <f t="shared" si="30"/>
        <v>0</v>
      </c>
      <c r="E158" s="77">
        <f t="shared" si="31"/>
        <v>0</v>
      </c>
      <c r="F158" s="68">
        <f t="shared" si="32"/>
        <v>0</v>
      </c>
      <c r="G158" s="68">
        <f t="shared" si="33"/>
        <v>0</v>
      </c>
      <c r="H158" s="68">
        <f t="shared" si="34"/>
        <v>0</v>
      </c>
      <c r="I158" s="68">
        <f t="shared" si="35"/>
        <v>0</v>
      </c>
      <c r="J158" s="68">
        <f t="shared" si="36"/>
        <v>0</v>
      </c>
      <c r="K158" s="68">
        <f t="shared" ca="1" si="37"/>
        <v>-1.4970721367060912E-3</v>
      </c>
      <c r="L158" s="68">
        <f t="shared" ca="1" si="38"/>
        <v>2.2412249825017417E-6</v>
      </c>
      <c r="M158" s="68">
        <f t="shared" ca="1" si="39"/>
        <v>3.686931528716304</v>
      </c>
      <c r="N158" s="68">
        <f t="shared" ca="1" si="40"/>
        <v>0.92964737348458881</v>
      </c>
      <c r="O158" s="68">
        <f t="shared" ca="1" si="41"/>
        <v>16.822231788741103</v>
      </c>
      <c r="P158" s="28">
        <f t="shared" ca="1" si="42"/>
        <v>1.4970721367060912E-3</v>
      </c>
      <c r="Q158" s="28"/>
      <c r="R158" s="28"/>
      <c r="S158" s="28"/>
      <c r="T158" s="28"/>
    </row>
    <row r="159" spans="1:20" x14ac:dyDescent="0.2">
      <c r="A159" s="78"/>
      <c r="B159" s="78"/>
      <c r="C159" s="28"/>
      <c r="D159" s="77">
        <f t="shared" si="30"/>
        <v>0</v>
      </c>
      <c r="E159" s="77">
        <f t="shared" si="31"/>
        <v>0</v>
      </c>
      <c r="F159" s="68">
        <f t="shared" si="32"/>
        <v>0</v>
      </c>
      <c r="G159" s="68">
        <f t="shared" si="33"/>
        <v>0</v>
      </c>
      <c r="H159" s="68">
        <f t="shared" si="34"/>
        <v>0</v>
      </c>
      <c r="I159" s="68">
        <f t="shared" si="35"/>
        <v>0</v>
      </c>
      <c r="J159" s="68">
        <f t="shared" si="36"/>
        <v>0</v>
      </c>
      <c r="K159" s="68">
        <f t="shared" ca="1" si="37"/>
        <v>-1.4970721367060912E-3</v>
      </c>
      <c r="L159" s="68">
        <f t="shared" ca="1" si="38"/>
        <v>2.2412249825017417E-6</v>
      </c>
      <c r="M159" s="68">
        <f t="shared" ca="1" si="39"/>
        <v>3.686931528716304</v>
      </c>
      <c r="N159" s="68">
        <f t="shared" ca="1" si="40"/>
        <v>0.92964737348458881</v>
      </c>
      <c r="O159" s="68">
        <f t="shared" ca="1" si="41"/>
        <v>16.822231788741103</v>
      </c>
      <c r="P159" s="28">
        <f t="shared" ca="1" si="42"/>
        <v>1.4970721367060912E-3</v>
      </c>
      <c r="Q159" s="28"/>
      <c r="R159" s="28"/>
      <c r="S159" s="28"/>
      <c r="T159" s="28"/>
    </row>
    <row r="160" spans="1:20" x14ac:dyDescent="0.2">
      <c r="A160" s="78"/>
      <c r="B160" s="78"/>
      <c r="C160" s="28"/>
      <c r="D160" s="77">
        <f t="shared" si="30"/>
        <v>0</v>
      </c>
      <c r="E160" s="77">
        <f t="shared" si="31"/>
        <v>0</v>
      </c>
      <c r="F160" s="68">
        <f t="shared" si="32"/>
        <v>0</v>
      </c>
      <c r="G160" s="68">
        <f t="shared" si="33"/>
        <v>0</v>
      </c>
      <c r="H160" s="68">
        <f t="shared" si="34"/>
        <v>0</v>
      </c>
      <c r="I160" s="68">
        <f t="shared" si="35"/>
        <v>0</v>
      </c>
      <c r="J160" s="68">
        <f t="shared" si="36"/>
        <v>0</v>
      </c>
      <c r="K160" s="68">
        <f t="shared" ca="1" si="37"/>
        <v>-1.4970721367060912E-3</v>
      </c>
      <c r="L160" s="68">
        <f t="shared" ca="1" si="38"/>
        <v>2.2412249825017417E-6</v>
      </c>
      <c r="M160" s="68">
        <f t="shared" ca="1" si="39"/>
        <v>3.686931528716304</v>
      </c>
      <c r="N160" s="68">
        <f t="shared" ca="1" si="40"/>
        <v>0.92964737348458881</v>
      </c>
      <c r="O160" s="68">
        <f t="shared" ca="1" si="41"/>
        <v>16.822231788741103</v>
      </c>
      <c r="P160" s="28">
        <f t="shared" ca="1" si="42"/>
        <v>1.4970721367060912E-3</v>
      </c>
      <c r="Q160" s="28"/>
      <c r="R160" s="28"/>
      <c r="S160" s="28"/>
      <c r="T160" s="28"/>
    </row>
    <row r="161" spans="1:20" x14ac:dyDescent="0.2">
      <c r="A161" s="78"/>
      <c r="B161" s="78"/>
      <c r="C161" s="28"/>
      <c r="D161" s="77">
        <f t="shared" si="30"/>
        <v>0</v>
      </c>
      <c r="E161" s="77">
        <f t="shared" si="31"/>
        <v>0</v>
      </c>
      <c r="F161" s="68">
        <f t="shared" si="32"/>
        <v>0</v>
      </c>
      <c r="G161" s="68">
        <f t="shared" si="33"/>
        <v>0</v>
      </c>
      <c r="H161" s="68">
        <f t="shared" si="34"/>
        <v>0</v>
      </c>
      <c r="I161" s="68">
        <f t="shared" si="35"/>
        <v>0</v>
      </c>
      <c r="J161" s="68">
        <f t="shared" si="36"/>
        <v>0</v>
      </c>
      <c r="K161" s="68">
        <f t="shared" ca="1" si="37"/>
        <v>-1.4970721367060912E-3</v>
      </c>
      <c r="L161" s="68">
        <f t="shared" ca="1" si="38"/>
        <v>2.2412249825017417E-6</v>
      </c>
      <c r="M161" s="68">
        <f t="shared" ca="1" si="39"/>
        <v>3.686931528716304</v>
      </c>
      <c r="N161" s="68">
        <f t="shared" ca="1" si="40"/>
        <v>0.92964737348458881</v>
      </c>
      <c r="O161" s="68">
        <f t="shared" ca="1" si="41"/>
        <v>16.822231788741103</v>
      </c>
      <c r="P161" s="28">
        <f t="shared" ca="1" si="42"/>
        <v>1.4970721367060912E-3</v>
      </c>
      <c r="Q161" s="28"/>
      <c r="R161" s="28"/>
      <c r="S161" s="28"/>
      <c r="T161" s="28"/>
    </row>
    <row r="162" spans="1:20" x14ac:dyDescent="0.2">
      <c r="D162" s="77">
        <f t="shared" si="30"/>
        <v>0</v>
      </c>
      <c r="E162" s="77">
        <f t="shared" si="31"/>
        <v>0</v>
      </c>
      <c r="F162" s="68">
        <f t="shared" si="32"/>
        <v>0</v>
      </c>
      <c r="G162" s="68">
        <f t="shared" si="33"/>
        <v>0</v>
      </c>
      <c r="H162" s="68">
        <f t="shared" si="34"/>
        <v>0</v>
      </c>
      <c r="I162" s="68">
        <f t="shared" si="35"/>
        <v>0</v>
      </c>
      <c r="J162" s="68">
        <f t="shared" si="36"/>
        <v>0</v>
      </c>
      <c r="K162" s="68">
        <f t="shared" ca="1" si="37"/>
        <v>-1.4970721367060912E-3</v>
      </c>
      <c r="L162" s="68">
        <f t="shared" ca="1" si="38"/>
        <v>2.2412249825017417E-6</v>
      </c>
      <c r="M162" s="68">
        <f t="shared" ca="1" si="39"/>
        <v>3.686931528716304</v>
      </c>
      <c r="N162" s="68">
        <f t="shared" ca="1" si="40"/>
        <v>0.92964737348458881</v>
      </c>
      <c r="O162" s="68">
        <f t="shared" ca="1" si="41"/>
        <v>16.822231788741103</v>
      </c>
      <c r="P162" s="28">
        <f t="shared" ca="1" si="42"/>
        <v>1.4970721367060912E-3</v>
      </c>
    </row>
    <row r="163" spans="1:20" x14ac:dyDescent="0.2">
      <c r="D163" s="77">
        <f t="shared" si="30"/>
        <v>0</v>
      </c>
      <c r="E163" s="77">
        <f t="shared" si="31"/>
        <v>0</v>
      </c>
      <c r="F163" s="68">
        <f t="shared" si="32"/>
        <v>0</v>
      </c>
      <c r="G163" s="68">
        <f t="shared" si="33"/>
        <v>0</v>
      </c>
      <c r="H163" s="68">
        <f t="shared" si="34"/>
        <v>0</v>
      </c>
      <c r="I163" s="68">
        <f t="shared" si="35"/>
        <v>0</v>
      </c>
      <c r="J163" s="68">
        <f t="shared" si="36"/>
        <v>0</v>
      </c>
      <c r="K163" s="68">
        <f t="shared" ca="1" si="37"/>
        <v>-1.4970721367060912E-3</v>
      </c>
      <c r="L163" s="68">
        <f t="shared" ca="1" si="38"/>
        <v>2.2412249825017417E-6</v>
      </c>
      <c r="M163" s="68">
        <f t="shared" ca="1" si="39"/>
        <v>3.686931528716304</v>
      </c>
      <c r="N163" s="68">
        <f t="shared" ca="1" si="40"/>
        <v>0.92964737348458881</v>
      </c>
      <c r="O163" s="68">
        <f t="shared" ca="1" si="41"/>
        <v>16.822231788741103</v>
      </c>
      <c r="P163" s="28">
        <f t="shared" ca="1" si="42"/>
        <v>1.4970721367060912E-3</v>
      </c>
    </row>
    <row r="164" spans="1:20" x14ac:dyDescent="0.2">
      <c r="D164" s="77">
        <f t="shared" si="30"/>
        <v>0</v>
      </c>
      <c r="E164" s="77">
        <f t="shared" si="31"/>
        <v>0</v>
      </c>
      <c r="F164" s="68">
        <f t="shared" si="32"/>
        <v>0</v>
      </c>
      <c r="G164" s="68">
        <f t="shared" si="33"/>
        <v>0</v>
      </c>
      <c r="H164" s="68">
        <f t="shared" si="34"/>
        <v>0</v>
      </c>
      <c r="I164" s="68">
        <f t="shared" si="35"/>
        <v>0</v>
      </c>
      <c r="J164" s="68">
        <f t="shared" si="36"/>
        <v>0</v>
      </c>
      <c r="K164" s="68">
        <f t="shared" ca="1" si="37"/>
        <v>-1.4970721367060912E-3</v>
      </c>
      <c r="L164" s="68">
        <f t="shared" ca="1" si="38"/>
        <v>2.2412249825017417E-6</v>
      </c>
      <c r="M164" s="68">
        <f t="shared" ca="1" si="39"/>
        <v>3.686931528716304</v>
      </c>
      <c r="N164" s="68">
        <f t="shared" ca="1" si="40"/>
        <v>0.92964737348458881</v>
      </c>
      <c r="O164" s="68">
        <f t="shared" ca="1" si="41"/>
        <v>16.822231788741103</v>
      </c>
      <c r="P164" s="28">
        <f t="shared" ca="1" si="42"/>
        <v>1.4970721367060912E-3</v>
      </c>
    </row>
    <row r="165" spans="1:20" x14ac:dyDescent="0.2">
      <c r="D165" s="77">
        <f t="shared" si="30"/>
        <v>0</v>
      </c>
      <c r="E165" s="77">
        <f t="shared" si="31"/>
        <v>0</v>
      </c>
      <c r="F165" s="68">
        <f t="shared" si="32"/>
        <v>0</v>
      </c>
      <c r="G165" s="68">
        <f t="shared" si="33"/>
        <v>0</v>
      </c>
      <c r="H165" s="68">
        <f t="shared" si="34"/>
        <v>0</v>
      </c>
      <c r="I165" s="68">
        <f t="shared" si="35"/>
        <v>0</v>
      </c>
      <c r="J165" s="68">
        <f t="shared" si="36"/>
        <v>0</v>
      </c>
      <c r="K165" s="68">
        <f t="shared" ca="1" si="37"/>
        <v>-1.4970721367060912E-3</v>
      </c>
      <c r="L165" s="68">
        <f t="shared" ca="1" si="38"/>
        <v>2.2412249825017417E-6</v>
      </c>
      <c r="M165" s="68">
        <f t="shared" ca="1" si="39"/>
        <v>3.686931528716304</v>
      </c>
      <c r="N165" s="68">
        <f t="shared" ca="1" si="40"/>
        <v>0.92964737348458881</v>
      </c>
      <c r="O165" s="68">
        <f t="shared" ca="1" si="41"/>
        <v>16.822231788741103</v>
      </c>
      <c r="P165" s="28">
        <f t="shared" ca="1" si="42"/>
        <v>1.4970721367060912E-3</v>
      </c>
    </row>
    <row r="166" spans="1:20" x14ac:dyDescent="0.2">
      <c r="D166" s="77">
        <f t="shared" si="30"/>
        <v>0</v>
      </c>
      <c r="E166" s="77">
        <f t="shared" si="31"/>
        <v>0</v>
      </c>
      <c r="F166" s="68">
        <f t="shared" si="32"/>
        <v>0</v>
      </c>
      <c r="G166" s="68">
        <f t="shared" si="33"/>
        <v>0</v>
      </c>
      <c r="H166" s="68">
        <f t="shared" si="34"/>
        <v>0</v>
      </c>
      <c r="I166" s="68">
        <f t="shared" si="35"/>
        <v>0</v>
      </c>
      <c r="J166" s="68">
        <f t="shared" si="36"/>
        <v>0</v>
      </c>
      <c r="K166" s="68">
        <f t="shared" ca="1" si="37"/>
        <v>-1.4970721367060912E-3</v>
      </c>
      <c r="L166" s="68">
        <f t="shared" ca="1" si="38"/>
        <v>2.2412249825017417E-6</v>
      </c>
      <c r="M166" s="68">
        <f t="shared" ca="1" si="39"/>
        <v>3.686931528716304</v>
      </c>
      <c r="N166" s="68">
        <f t="shared" ca="1" si="40"/>
        <v>0.92964737348458881</v>
      </c>
      <c r="O166" s="68">
        <f t="shared" ca="1" si="41"/>
        <v>16.822231788741103</v>
      </c>
      <c r="P166" s="28">
        <f t="shared" ca="1" si="42"/>
        <v>1.4970721367060912E-3</v>
      </c>
    </row>
    <row r="167" spans="1:20" x14ac:dyDescent="0.2">
      <c r="D167" s="77">
        <f t="shared" si="30"/>
        <v>0</v>
      </c>
      <c r="E167" s="77">
        <f t="shared" si="31"/>
        <v>0</v>
      </c>
      <c r="F167" s="68">
        <f t="shared" si="32"/>
        <v>0</v>
      </c>
      <c r="G167" s="68">
        <f t="shared" si="33"/>
        <v>0</v>
      </c>
      <c r="H167" s="68">
        <f t="shared" si="34"/>
        <v>0</v>
      </c>
      <c r="I167" s="68">
        <f t="shared" si="35"/>
        <v>0</v>
      </c>
      <c r="J167" s="68">
        <f t="shared" si="36"/>
        <v>0</v>
      </c>
      <c r="K167" s="68">
        <f t="shared" ca="1" si="37"/>
        <v>-1.4970721367060912E-3</v>
      </c>
      <c r="L167" s="68">
        <f t="shared" ca="1" si="38"/>
        <v>2.2412249825017417E-6</v>
      </c>
      <c r="M167" s="68">
        <f t="shared" ca="1" si="39"/>
        <v>3.686931528716304</v>
      </c>
      <c r="N167" s="68">
        <f t="shared" ca="1" si="40"/>
        <v>0.92964737348458881</v>
      </c>
      <c r="O167" s="68">
        <f t="shared" ca="1" si="41"/>
        <v>16.822231788741103</v>
      </c>
      <c r="P167" s="28">
        <f t="shared" ca="1" si="42"/>
        <v>1.4970721367060912E-3</v>
      </c>
    </row>
    <row r="168" spans="1:20" x14ac:dyDescent="0.2">
      <c r="D168" s="77">
        <f t="shared" si="30"/>
        <v>0</v>
      </c>
      <c r="E168" s="77">
        <f t="shared" si="31"/>
        <v>0</v>
      </c>
      <c r="F168" s="68">
        <f t="shared" si="32"/>
        <v>0</v>
      </c>
      <c r="G168" s="68">
        <f t="shared" si="33"/>
        <v>0</v>
      </c>
      <c r="H168" s="68">
        <f t="shared" si="34"/>
        <v>0</v>
      </c>
      <c r="I168" s="68">
        <f t="shared" si="35"/>
        <v>0</v>
      </c>
      <c r="J168" s="68">
        <f t="shared" si="36"/>
        <v>0</v>
      </c>
      <c r="K168" s="68">
        <f t="shared" ca="1" si="37"/>
        <v>-1.4970721367060912E-3</v>
      </c>
      <c r="L168" s="68">
        <f t="shared" ca="1" si="38"/>
        <v>2.2412249825017417E-6</v>
      </c>
      <c r="M168" s="68">
        <f t="shared" ca="1" si="39"/>
        <v>3.686931528716304</v>
      </c>
      <c r="N168" s="68">
        <f t="shared" ca="1" si="40"/>
        <v>0.92964737348458881</v>
      </c>
      <c r="O168" s="68">
        <f t="shared" ca="1" si="41"/>
        <v>16.822231788741103</v>
      </c>
      <c r="P168" s="28">
        <f t="shared" ca="1" si="42"/>
        <v>1.4970721367060912E-3</v>
      </c>
    </row>
    <row r="169" spans="1:20" x14ac:dyDescent="0.2">
      <c r="D169" s="77">
        <f t="shared" si="30"/>
        <v>0</v>
      </c>
      <c r="E169" s="77">
        <f t="shared" si="31"/>
        <v>0</v>
      </c>
      <c r="F169" s="68">
        <f t="shared" si="32"/>
        <v>0</v>
      </c>
      <c r="G169" s="68">
        <f t="shared" si="33"/>
        <v>0</v>
      </c>
      <c r="H169" s="68">
        <f t="shared" si="34"/>
        <v>0</v>
      </c>
      <c r="I169" s="68">
        <f t="shared" si="35"/>
        <v>0</v>
      </c>
      <c r="J169" s="68">
        <f t="shared" si="36"/>
        <v>0</v>
      </c>
      <c r="K169" s="68">
        <f t="shared" ca="1" si="37"/>
        <v>-1.4970721367060912E-3</v>
      </c>
      <c r="L169" s="68">
        <f t="shared" ca="1" si="38"/>
        <v>2.2412249825017417E-6</v>
      </c>
      <c r="M169" s="68">
        <f t="shared" ca="1" si="39"/>
        <v>3.686931528716304</v>
      </c>
      <c r="N169" s="68">
        <f t="shared" ca="1" si="40"/>
        <v>0.92964737348458881</v>
      </c>
      <c r="O169" s="68">
        <f t="shared" ca="1" si="41"/>
        <v>16.822231788741103</v>
      </c>
      <c r="P169" s="28">
        <f t="shared" ca="1" si="42"/>
        <v>1.4970721367060912E-3</v>
      </c>
    </row>
    <row r="170" spans="1:20" x14ac:dyDescent="0.2">
      <c r="D170" s="77">
        <f t="shared" si="30"/>
        <v>0</v>
      </c>
      <c r="E170" s="77">
        <f t="shared" si="31"/>
        <v>0</v>
      </c>
      <c r="F170" s="68">
        <f t="shared" si="32"/>
        <v>0</v>
      </c>
      <c r="G170" s="68">
        <f t="shared" si="33"/>
        <v>0</v>
      </c>
      <c r="H170" s="68">
        <f t="shared" si="34"/>
        <v>0</v>
      </c>
      <c r="I170" s="68">
        <f t="shared" si="35"/>
        <v>0</v>
      </c>
      <c r="J170" s="68">
        <f t="shared" si="36"/>
        <v>0</v>
      </c>
      <c r="K170" s="68">
        <f t="shared" ca="1" si="37"/>
        <v>-1.4970721367060912E-3</v>
      </c>
      <c r="L170" s="68">
        <f t="shared" ca="1" si="38"/>
        <v>2.2412249825017417E-6</v>
      </c>
      <c r="M170" s="68">
        <f t="shared" ca="1" si="39"/>
        <v>3.686931528716304</v>
      </c>
      <c r="N170" s="68">
        <f t="shared" ca="1" si="40"/>
        <v>0.92964737348458881</v>
      </c>
      <c r="O170" s="68">
        <f t="shared" ca="1" si="41"/>
        <v>16.822231788741103</v>
      </c>
      <c r="P170" s="28">
        <f t="shared" ca="1" si="42"/>
        <v>1.4970721367060912E-3</v>
      </c>
    </row>
    <row r="171" spans="1:20" x14ac:dyDescent="0.2">
      <c r="D171" s="77">
        <f t="shared" si="30"/>
        <v>0</v>
      </c>
      <c r="E171" s="77">
        <f t="shared" si="31"/>
        <v>0</v>
      </c>
      <c r="F171" s="68">
        <f t="shared" si="32"/>
        <v>0</v>
      </c>
      <c r="G171" s="68">
        <f t="shared" si="33"/>
        <v>0</v>
      </c>
      <c r="H171" s="68">
        <f t="shared" si="34"/>
        <v>0</v>
      </c>
      <c r="I171" s="68">
        <f t="shared" si="35"/>
        <v>0</v>
      </c>
      <c r="J171" s="68">
        <f t="shared" si="36"/>
        <v>0</v>
      </c>
      <c r="K171" s="68">
        <f t="shared" ca="1" si="37"/>
        <v>-1.4970721367060912E-3</v>
      </c>
      <c r="L171" s="68">
        <f t="shared" ca="1" si="38"/>
        <v>2.2412249825017417E-6</v>
      </c>
      <c r="M171" s="68">
        <f t="shared" ca="1" si="39"/>
        <v>3.686931528716304</v>
      </c>
      <c r="N171" s="68">
        <f t="shared" ca="1" si="40"/>
        <v>0.92964737348458881</v>
      </c>
      <c r="O171" s="68">
        <f t="shared" ca="1" si="41"/>
        <v>16.822231788741103</v>
      </c>
      <c r="P171" s="28">
        <f t="shared" ca="1" si="42"/>
        <v>1.4970721367060912E-3</v>
      </c>
    </row>
    <row r="172" spans="1:20" x14ac:dyDescent="0.2">
      <c r="D172" s="77">
        <f t="shared" si="30"/>
        <v>0</v>
      </c>
      <c r="E172" s="77">
        <f t="shared" si="31"/>
        <v>0</v>
      </c>
      <c r="F172" s="68">
        <f t="shared" si="32"/>
        <v>0</v>
      </c>
      <c r="G172" s="68">
        <f t="shared" si="33"/>
        <v>0</v>
      </c>
      <c r="H172" s="68">
        <f t="shared" si="34"/>
        <v>0</v>
      </c>
      <c r="I172" s="68">
        <f t="shared" si="35"/>
        <v>0</v>
      </c>
      <c r="J172" s="68">
        <f t="shared" si="36"/>
        <v>0</v>
      </c>
      <c r="K172" s="68">
        <f t="shared" ca="1" si="37"/>
        <v>-1.4970721367060912E-3</v>
      </c>
      <c r="L172" s="68">
        <f t="shared" ca="1" si="38"/>
        <v>2.2412249825017417E-6</v>
      </c>
      <c r="M172" s="68">
        <f t="shared" ca="1" si="39"/>
        <v>3.686931528716304</v>
      </c>
      <c r="N172" s="68">
        <f t="shared" ca="1" si="40"/>
        <v>0.92964737348458881</v>
      </c>
      <c r="O172" s="68">
        <f t="shared" ca="1" si="41"/>
        <v>16.822231788741103</v>
      </c>
      <c r="P172" s="28">
        <f t="shared" ca="1" si="42"/>
        <v>1.4970721367060912E-3</v>
      </c>
    </row>
    <row r="173" spans="1:20" x14ac:dyDescent="0.2">
      <c r="D173" s="77">
        <f t="shared" si="30"/>
        <v>0</v>
      </c>
      <c r="E173" s="77">
        <f t="shared" si="31"/>
        <v>0</v>
      </c>
      <c r="F173" s="68">
        <f t="shared" si="32"/>
        <v>0</v>
      </c>
      <c r="G173" s="68">
        <f t="shared" si="33"/>
        <v>0</v>
      </c>
      <c r="H173" s="68">
        <f t="shared" si="34"/>
        <v>0</v>
      </c>
      <c r="I173" s="68">
        <f t="shared" si="35"/>
        <v>0</v>
      </c>
      <c r="J173" s="68">
        <f t="shared" si="36"/>
        <v>0</v>
      </c>
      <c r="K173" s="68">
        <f t="shared" ca="1" si="37"/>
        <v>-1.4970721367060912E-3</v>
      </c>
      <c r="L173" s="68">
        <f t="shared" ca="1" si="38"/>
        <v>2.2412249825017417E-6</v>
      </c>
      <c r="M173" s="68">
        <f t="shared" ca="1" si="39"/>
        <v>3.686931528716304</v>
      </c>
      <c r="N173" s="68">
        <f t="shared" ca="1" si="40"/>
        <v>0.92964737348458881</v>
      </c>
      <c r="O173" s="68">
        <f t="shared" ca="1" si="41"/>
        <v>16.822231788741103</v>
      </c>
      <c r="P173" s="28">
        <f t="shared" ca="1" si="42"/>
        <v>1.4970721367060912E-3</v>
      </c>
    </row>
    <row r="174" spans="1:20" x14ac:dyDescent="0.2">
      <c r="D174" s="77">
        <f t="shared" si="30"/>
        <v>0</v>
      </c>
      <c r="E174" s="77">
        <f t="shared" si="31"/>
        <v>0</v>
      </c>
      <c r="F174" s="68">
        <f t="shared" si="32"/>
        <v>0</v>
      </c>
      <c r="G174" s="68">
        <f t="shared" si="33"/>
        <v>0</v>
      </c>
      <c r="H174" s="68">
        <f t="shared" si="34"/>
        <v>0</v>
      </c>
      <c r="I174" s="68">
        <f t="shared" si="35"/>
        <v>0</v>
      </c>
      <c r="J174" s="68">
        <f t="shared" si="36"/>
        <v>0</v>
      </c>
      <c r="K174" s="68">
        <f t="shared" ca="1" si="37"/>
        <v>-1.4970721367060912E-3</v>
      </c>
      <c r="L174" s="68">
        <f t="shared" ca="1" si="38"/>
        <v>2.2412249825017417E-6</v>
      </c>
      <c r="M174" s="68">
        <f t="shared" ca="1" si="39"/>
        <v>3.686931528716304</v>
      </c>
      <c r="N174" s="68">
        <f t="shared" ca="1" si="40"/>
        <v>0.92964737348458881</v>
      </c>
      <c r="O174" s="68">
        <f t="shared" ca="1" si="41"/>
        <v>16.822231788741103</v>
      </c>
      <c r="P174" s="28">
        <f t="shared" ca="1" si="42"/>
        <v>1.4970721367060912E-3</v>
      </c>
    </row>
    <row r="175" spans="1:20" x14ac:dyDescent="0.2">
      <c r="D175" s="77">
        <f t="shared" si="30"/>
        <v>0</v>
      </c>
      <c r="E175" s="77">
        <f t="shared" si="31"/>
        <v>0</v>
      </c>
      <c r="F175" s="68">
        <f t="shared" si="32"/>
        <v>0</v>
      </c>
      <c r="G175" s="68">
        <f t="shared" si="33"/>
        <v>0</v>
      </c>
      <c r="H175" s="68">
        <f t="shared" si="34"/>
        <v>0</v>
      </c>
      <c r="I175" s="68">
        <f t="shared" si="35"/>
        <v>0</v>
      </c>
      <c r="J175" s="68">
        <f t="shared" si="36"/>
        <v>0</v>
      </c>
      <c r="K175" s="68">
        <f t="shared" ca="1" si="37"/>
        <v>-1.4970721367060912E-3</v>
      </c>
      <c r="L175" s="68">
        <f t="shared" ca="1" si="38"/>
        <v>2.2412249825017417E-6</v>
      </c>
      <c r="M175" s="68">
        <f t="shared" ca="1" si="39"/>
        <v>3.686931528716304</v>
      </c>
      <c r="N175" s="68">
        <f t="shared" ca="1" si="40"/>
        <v>0.92964737348458881</v>
      </c>
      <c r="O175" s="68">
        <f t="shared" ca="1" si="41"/>
        <v>16.822231788741103</v>
      </c>
      <c r="P175" s="28">
        <f t="shared" ca="1" si="42"/>
        <v>1.4970721367060912E-3</v>
      </c>
    </row>
    <row r="176" spans="1:20" x14ac:dyDescent="0.2">
      <c r="D176" s="77">
        <f t="shared" si="30"/>
        <v>0</v>
      </c>
      <c r="E176" s="77">
        <f t="shared" si="31"/>
        <v>0</v>
      </c>
      <c r="F176" s="68">
        <f t="shared" si="32"/>
        <v>0</v>
      </c>
      <c r="G176" s="68">
        <f t="shared" si="33"/>
        <v>0</v>
      </c>
      <c r="H176" s="68">
        <f t="shared" si="34"/>
        <v>0</v>
      </c>
      <c r="I176" s="68">
        <f t="shared" si="35"/>
        <v>0</v>
      </c>
      <c r="J176" s="68">
        <f t="shared" si="36"/>
        <v>0</v>
      </c>
      <c r="K176" s="68">
        <f t="shared" ca="1" si="37"/>
        <v>-1.4970721367060912E-3</v>
      </c>
      <c r="L176" s="68">
        <f t="shared" ca="1" si="38"/>
        <v>2.2412249825017417E-6</v>
      </c>
      <c r="M176" s="68">
        <f t="shared" ca="1" si="39"/>
        <v>3.686931528716304</v>
      </c>
      <c r="N176" s="68">
        <f t="shared" ca="1" si="40"/>
        <v>0.92964737348458881</v>
      </c>
      <c r="O176" s="68">
        <f t="shared" ca="1" si="41"/>
        <v>16.822231788741103</v>
      </c>
      <c r="P176" s="28">
        <f t="shared" ca="1" si="42"/>
        <v>1.4970721367060912E-3</v>
      </c>
    </row>
    <row r="177" spans="4:16" x14ac:dyDescent="0.2">
      <c r="D177" s="77">
        <f t="shared" si="30"/>
        <v>0</v>
      </c>
      <c r="E177" s="77">
        <f t="shared" si="31"/>
        <v>0</v>
      </c>
      <c r="F177" s="68">
        <f t="shared" si="32"/>
        <v>0</v>
      </c>
      <c r="G177" s="68">
        <f t="shared" si="33"/>
        <v>0</v>
      </c>
      <c r="H177" s="68">
        <f t="shared" si="34"/>
        <v>0</v>
      </c>
      <c r="I177" s="68">
        <f t="shared" si="35"/>
        <v>0</v>
      </c>
      <c r="J177" s="68">
        <f t="shared" si="36"/>
        <v>0</v>
      </c>
      <c r="K177" s="68">
        <f t="shared" ca="1" si="37"/>
        <v>-1.4970721367060912E-3</v>
      </c>
      <c r="L177" s="68">
        <f t="shared" ca="1" si="38"/>
        <v>2.2412249825017417E-6</v>
      </c>
      <c r="M177" s="68">
        <f t="shared" ca="1" si="39"/>
        <v>3.686931528716304</v>
      </c>
      <c r="N177" s="68">
        <f t="shared" ca="1" si="40"/>
        <v>0.92964737348458881</v>
      </c>
      <c r="O177" s="68">
        <f t="shared" ca="1" si="41"/>
        <v>16.822231788741103</v>
      </c>
      <c r="P177" s="28">
        <f t="shared" ca="1" si="42"/>
        <v>1.4970721367060912E-3</v>
      </c>
    </row>
    <row r="178" spans="4:16" x14ac:dyDescent="0.2">
      <c r="D178" s="77">
        <f t="shared" si="30"/>
        <v>0</v>
      </c>
      <c r="E178" s="77">
        <f t="shared" si="31"/>
        <v>0</v>
      </c>
      <c r="F178" s="68">
        <f t="shared" si="32"/>
        <v>0</v>
      </c>
      <c r="G178" s="68">
        <f t="shared" si="33"/>
        <v>0</v>
      </c>
      <c r="H178" s="68">
        <f t="shared" si="34"/>
        <v>0</v>
      </c>
      <c r="I178" s="68">
        <f t="shared" si="35"/>
        <v>0</v>
      </c>
      <c r="J178" s="68">
        <f t="shared" si="36"/>
        <v>0</v>
      </c>
      <c r="K178" s="68">
        <f t="shared" ca="1" si="37"/>
        <v>-1.4970721367060912E-3</v>
      </c>
      <c r="L178" s="68">
        <f t="shared" ca="1" si="38"/>
        <v>2.2412249825017417E-6</v>
      </c>
      <c r="M178" s="68">
        <f t="shared" ca="1" si="39"/>
        <v>3.686931528716304</v>
      </c>
      <c r="N178" s="68">
        <f t="shared" ca="1" si="40"/>
        <v>0.92964737348458881</v>
      </c>
      <c r="O178" s="68">
        <f t="shared" ca="1" si="41"/>
        <v>16.822231788741103</v>
      </c>
      <c r="P178" s="28">
        <f t="shared" ca="1" si="42"/>
        <v>1.4970721367060912E-3</v>
      </c>
    </row>
    <row r="179" spans="4:16" x14ac:dyDescent="0.2">
      <c r="D179" s="77">
        <f t="shared" si="30"/>
        <v>0</v>
      </c>
      <c r="E179" s="77">
        <f t="shared" si="31"/>
        <v>0</v>
      </c>
      <c r="F179" s="68">
        <f t="shared" si="32"/>
        <v>0</v>
      </c>
      <c r="G179" s="68">
        <f t="shared" si="33"/>
        <v>0</v>
      </c>
      <c r="H179" s="68">
        <f t="shared" si="34"/>
        <v>0</v>
      </c>
      <c r="I179" s="68">
        <f t="shared" si="35"/>
        <v>0</v>
      </c>
      <c r="J179" s="68">
        <f t="shared" si="36"/>
        <v>0</v>
      </c>
      <c r="K179" s="68">
        <f t="shared" ca="1" si="37"/>
        <v>-1.4970721367060912E-3</v>
      </c>
      <c r="L179" s="68">
        <f t="shared" ca="1" si="38"/>
        <v>2.2412249825017417E-6</v>
      </c>
      <c r="M179" s="68">
        <f t="shared" ca="1" si="39"/>
        <v>3.686931528716304</v>
      </c>
      <c r="N179" s="68">
        <f t="shared" ca="1" si="40"/>
        <v>0.92964737348458881</v>
      </c>
      <c r="O179" s="68">
        <f t="shared" ca="1" si="41"/>
        <v>16.822231788741103</v>
      </c>
      <c r="P179" s="28">
        <f t="shared" ca="1" si="42"/>
        <v>1.4970721367060912E-3</v>
      </c>
    </row>
    <row r="180" spans="4:16" x14ac:dyDescent="0.2">
      <c r="D180" s="77">
        <f t="shared" si="30"/>
        <v>0</v>
      </c>
      <c r="E180" s="77">
        <f t="shared" si="31"/>
        <v>0</v>
      </c>
      <c r="F180" s="68">
        <f t="shared" si="32"/>
        <v>0</v>
      </c>
      <c r="G180" s="68">
        <f t="shared" si="33"/>
        <v>0</v>
      </c>
      <c r="H180" s="68">
        <f t="shared" si="34"/>
        <v>0</v>
      </c>
      <c r="I180" s="68">
        <f t="shared" si="35"/>
        <v>0</v>
      </c>
      <c r="J180" s="68">
        <f t="shared" si="36"/>
        <v>0</v>
      </c>
      <c r="K180" s="68">
        <f t="shared" ca="1" si="37"/>
        <v>-1.4970721367060912E-3</v>
      </c>
      <c r="L180" s="68">
        <f t="shared" ca="1" si="38"/>
        <v>2.2412249825017417E-6</v>
      </c>
      <c r="M180" s="68">
        <f t="shared" ca="1" si="39"/>
        <v>3.686931528716304</v>
      </c>
      <c r="N180" s="68">
        <f t="shared" ca="1" si="40"/>
        <v>0.92964737348458881</v>
      </c>
      <c r="O180" s="68">
        <f t="shared" ca="1" si="41"/>
        <v>16.822231788741103</v>
      </c>
      <c r="P180" s="28">
        <f t="shared" ca="1" si="42"/>
        <v>1.4970721367060912E-3</v>
      </c>
    </row>
    <row r="181" spans="4:16" x14ac:dyDescent="0.2">
      <c r="D181" s="77">
        <f t="shared" si="30"/>
        <v>0</v>
      </c>
      <c r="E181" s="77">
        <f t="shared" si="31"/>
        <v>0</v>
      </c>
      <c r="F181" s="68">
        <f t="shared" si="32"/>
        <v>0</v>
      </c>
      <c r="G181" s="68">
        <f t="shared" si="33"/>
        <v>0</v>
      </c>
      <c r="H181" s="68">
        <f t="shared" si="34"/>
        <v>0</v>
      </c>
      <c r="I181" s="68">
        <f t="shared" si="35"/>
        <v>0</v>
      </c>
      <c r="J181" s="68">
        <f t="shared" si="36"/>
        <v>0</v>
      </c>
      <c r="K181" s="68">
        <f t="shared" ca="1" si="37"/>
        <v>-1.4970721367060912E-3</v>
      </c>
      <c r="L181" s="68">
        <f t="shared" ca="1" si="38"/>
        <v>2.2412249825017417E-6</v>
      </c>
      <c r="M181" s="68">
        <f t="shared" ca="1" si="39"/>
        <v>3.686931528716304</v>
      </c>
      <c r="N181" s="68">
        <f t="shared" ca="1" si="40"/>
        <v>0.92964737348458881</v>
      </c>
      <c r="O181" s="68">
        <f t="shared" ca="1" si="41"/>
        <v>16.822231788741103</v>
      </c>
      <c r="P181" s="28">
        <f t="shared" ca="1" si="42"/>
        <v>1.4970721367060912E-3</v>
      </c>
    </row>
    <row r="182" spans="4:16" x14ac:dyDescent="0.2">
      <c r="D182" s="77">
        <f t="shared" si="30"/>
        <v>0</v>
      </c>
      <c r="E182" s="77">
        <f t="shared" si="31"/>
        <v>0</v>
      </c>
      <c r="F182" s="68">
        <f t="shared" si="32"/>
        <v>0</v>
      </c>
      <c r="G182" s="68">
        <f t="shared" si="33"/>
        <v>0</v>
      </c>
      <c r="H182" s="68">
        <f t="shared" si="34"/>
        <v>0</v>
      </c>
      <c r="I182" s="68">
        <f t="shared" si="35"/>
        <v>0</v>
      </c>
      <c r="J182" s="68">
        <f t="shared" si="36"/>
        <v>0</v>
      </c>
      <c r="K182" s="68">
        <f t="shared" ca="1" si="37"/>
        <v>-1.4970721367060912E-3</v>
      </c>
      <c r="L182" s="68">
        <f t="shared" ca="1" si="38"/>
        <v>2.2412249825017417E-6</v>
      </c>
      <c r="M182" s="68">
        <f t="shared" ca="1" si="39"/>
        <v>3.686931528716304</v>
      </c>
      <c r="N182" s="68">
        <f t="shared" ca="1" si="40"/>
        <v>0.92964737348458881</v>
      </c>
      <c r="O182" s="68">
        <f t="shared" ca="1" si="41"/>
        <v>16.822231788741103</v>
      </c>
      <c r="P182" s="28">
        <f t="shared" ca="1" si="42"/>
        <v>1.4970721367060912E-3</v>
      </c>
    </row>
    <row r="183" spans="4:16" x14ac:dyDescent="0.2">
      <c r="D183" s="77">
        <f t="shared" si="30"/>
        <v>0</v>
      </c>
      <c r="E183" s="77">
        <f t="shared" si="31"/>
        <v>0</v>
      </c>
      <c r="F183" s="68">
        <f t="shared" si="32"/>
        <v>0</v>
      </c>
      <c r="G183" s="68">
        <f t="shared" si="33"/>
        <v>0</v>
      </c>
      <c r="H183" s="68">
        <f t="shared" si="34"/>
        <v>0</v>
      </c>
      <c r="I183" s="68">
        <f t="shared" si="35"/>
        <v>0</v>
      </c>
      <c r="J183" s="68">
        <f t="shared" si="36"/>
        <v>0</v>
      </c>
      <c r="K183" s="68">
        <f t="shared" ca="1" si="37"/>
        <v>-1.4970721367060912E-3</v>
      </c>
      <c r="L183" s="68">
        <f t="shared" ca="1" si="38"/>
        <v>2.2412249825017417E-6</v>
      </c>
      <c r="M183" s="68">
        <f t="shared" ca="1" si="39"/>
        <v>3.686931528716304</v>
      </c>
      <c r="N183" s="68">
        <f t="shared" ca="1" si="40"/>
        <v>0.92964737348458881</v>
      </c>
      <c r="O183" s="68">
        <f t="shared" ca="1" si="41"/>
        <v>16.822231788741103</v>
      </c>
      <c r="P183" s="28">
        <f t="shared" ca="1" si="42"/>
        <v>1.4970721367060912E-3</v>
      </c>
    </row>
    <row r="184" spans="4:16" x14ac:dyDescent="0.2">
      <c r="D184" s="77">
        <f t="shared" si="30"/>
        <v>0</v>
      </c>
      <c r="E184" s="77">
        <f t="shared" si="31"/>
        <v>0</v>
      </c>
      <c r="F184" s="68">
        <f t="shared" si="32"/>
        <v>0</v>
      </c>
      <c r="G184" s="68">
        <f t="shared" si="33"/>
        <v>0</v>
      </c>
      <c r="H184" s="68">
        <f t="shared" si="34"/>
        <v>0</v>
      </c>
      <c r="I184" s="68">
        <f t="shared" si="35"/>
        <v>0</v>
      </c>
      <c r="J184" s="68">
        <f t="shared" si="36"/>
        <v>0</v>
      </c>
      <c r="K184" s="68">
        <f t="shared" ca="1" si="37"/>
        <v>-1.4970721367060912E-3</v>
      </c>
      <c r="L184" s="68">
        <f t="shared" ca="1" si="38"/>
        <v>2.2412249825017417E-6</v>
      </c>
      <c r="M184" s="68">
        <f t="shared" ca="1" si="39"/>
        <v>3.686931528716304</v>
      </c>
      <c r="N184" s="68">
        <f t="shared" ca="1" si="40"/>
        <v>0.92964737348458881</v>
      </c>
      <c r="O184" s="68">
        <f t="shared" ca="1" si="41"/>
        <v>16.822231788741103</v>
      </c>
      <c r="P184" s="28">
        <f t="shared" ca="1" si="42"/>
        <v>1.4970721367060912E-3</v>
      </c>
    </row>
    <row r="185" spans="4:16" x14ac:dyDescent="0.2">
      <c r="D185" s="77">
        <f t="shared" si="30"/>
        <v>0</v>
      </c>
      <c r="E185" s="77">
        <f t="shared" si="31"/>
        <v>0</v>
      </c>
      <c r="F185" s="68">
        <f t="shared" si="32"/>
        <v>0</v>
      </c>
      <c r="G185" s="68">
        <f t="shared" si="33"/>
        <v>0</v>
      </c>
      <c r="H185" s="68">
        <f t="shared" si="34"/>
        <v>0</v>
      </c>
      <c r="I185" s="68">
        <f t="shared" si="35"/>
        <v>0</v>
      </c>
      <c r="J185" s="68">
        <f t="shared" si="36"/>
        <v>0</v>
      </c>
      <c r="K185" s="68">
        <f t="shared" ca="1" si="37"/>
        <v>-1.4970721367060912E-3</v>
      </c>
      <c r="L185" s="68">
        <f t="shared" ca="1" si="38"/>
        <v>2.2412249825017417E-6</v>
      </c>
      <c r="M185" s="68">
        <f t="shared" ca="1" si="39"/>
        <v>3.686931528716304</v>
      </c>
      <c r="N185" s="68">
        <f t="shared" ca="1" si="40"/>
        <v>0.92964737348458881</v>
      </c>
      <c r="O185" s="68">
        <f t="shared" ca="1" si="41"/>
        <v>16.822231788741103</v>
      </c>
      <c r="P185" s="28">
        <f t="shared" ca="1" si="42"/>
        <v>1.4970721367060912E-3</v>
      </c>
    </row>
    <row r="186" spans="4:16" x14ac:dyDescent="0.2">
      <c r="D186" s="77">
        <f t="shared" si="30"/>
        <v>0</v>
      </c>
      <c r="E186" s="77">
        <f t="shared" si="31"/>
        <v>0</v>
      </c>
      <c r="F186" s="68">
        <f t="shared" si="32"/>
        <v>0</v>
      </c>
      <c r="G186" s="68">
        <f t="shared" si="33"/>
        <v>0</v>
      </c>
      <c r="H186" s="68">
        <f t="shared" si="34"/>
        <v>0</v>
      </c>
      <c r="I186" s="68">
        <f t="shared" si="35"/>
        <v>0</v>
      </c>
      <c r="J186" s="68">
        <f t="shared" si="36"/>
        <v>0</v>
      </c>
      <c r="K186" s="68">
        <f t="shared" ca="1" si="37"/>
        <v>-1.4970721367060912E-3</v>
      </c>
      <c r="L186" s="68">
        <f t="shared" ca="1" si="38"/>
        <v>2.2412249825017417E-6</v>
      </c>
      <c r="M186" s="68">
        <f t="shared" ca="1" si="39"/>
        <v>3.686931528716304</v>
      </c>
      <c r="N186" s="68">
        <f t="shared" ca="1" si="40"/>
        <v>0.92964737348458881</v>
      </c>
      <c r="O186" s="68">
        <f t="shared" ca="1" si="41"/>
        <v>16.822231788741103</v>
      </c>
      <c r="P186" s="28">
        <f t="shared" ca="1" si="42"/>
        <v>1.4970721367060912E-3</v>
      </c>
    </row>
    <row r="187" spans="4:16" x14ac:dyDescent="0.2">
      <c r="D187" s="77">
        <f t="shared" si="30"/>
        <v>0</v>
      </c>
      <c r="E187" s="77">
        <f t="shared" si="31"/>
        <v>0</v>
      </c>
      <c r="F187" s="68">
        <f t="shared" si="32"/>
        <v>0</v>
      </c>
      <c r="G187" s="68">
        <f t="shared" si="33"/>
        <v>0</v>
      </c>
      <c r="H187" s="68">
        <f t="shared" si="34"/>
        <v>0</v>
      </c>
      <c r="I187" s="68">
        <f t="shared" si="35"/>
        <v>0</v>
      </c>
      <c r="J187" s="68">
        <f t="shared" si="36"/>
        <v>0</v>
      </c>
      <c r="K187" s="68">
        <f t="shared" ca="1" si="37"/>
        <v>-1.4970721367060912E-3</v>
      </c>
      <c r="L187" s="68">
        <f t="shared" ca="1" si="38"/>
        <v>2.2412249825017417E-6</v>
      </c>
      <c r="M187" s="68">
        <f t="shared" ca="1" si="39"/>
        <v>3.686931528716304</v>
      </c>
      <c r="N187" s="68">
        <f t="shared" ca="1" si="40"/>
        <v>0.92964737348458881</v>
      </c>
      <c r="O187" s="68">
        <f t="shared" ca="1" si="41"/>
        <v>16.822231788741103</v>
      </c>
      <c r="P187" s="28">
        <f t="shared" ca="1" si="42"/>
        <v>1.4970721367060912E-3</v>
      </c>
    </row>
    <row r="188" spans="4:16" x14ac:dyDescent="0.2">
      <c r="D188" s="77">
        <f t="shared" si="30"/>
        <v>0</v>
      </c>
      <c r="E188" s="77">
        <f t="shared" si="31"/>
        <v>0</v>
      </c>
      <c r="F188" s="68">
        <f t="shared" si="32"/>
        <v>0</v>
      </c>
      <c r="G188" s="68">
        <f t="shared" si="33"/>
        <v>0</v>
      </c>
      <c r="H188" s="68">
        <f t="shared" si="34"/>
        <v>0</v>
      </c>
      <c r="I188" s="68">
        <f t="shared" si="35"/>
        <v>0</v>
      </c>
      <c r="J188" s="68">
        <f t="shared" si="36"/>
        <v>0</v>
      </c>
      <c r="K188" s="68">
        <f t="shared" ca="1" si="37"/>
        <v>-1.4970721367060912E-3</v>
      </c>
      <c r="L188" s="68">
        <f t="shared" ca="1" si="38"/>
        <v>2.2412249825017417E-6</v>
      </c>
      <c r="M188" s="68">
        <f t="shared" ca="1" si="39"/>
        <v>3.686931528716304</v>
      </c>
      <c r="N188" s="68">
        <f t="shared" ca="1" si="40"/>
        <v>0.92964737348458881</v>
      </c>
      <c r="O188" s="68">
        <f t="shared" ca="1" si="41"/>
        <v>16.822231788741103</v>
      </c>
      <c r="P188" s="28">
        <f t="shared" ca="1" si="42"/>
        <v>1.4970721367060912E-3</v>
      </c>
    </row>
    <row r="189" spans="4:16" x14ac:dyDescent="0.2">
      <c r="D189" s="77">
        <f t="shared" si="30"/>
        <v>0</v>
      </c>
      <c r="E189" s="77">
        <f t="shared" si="31"/>
        <v>0</v>
      </c>
      <c r="F189" s="68">
        <f t="shared" si="32"/>
        <v>0</v>
      </c>
      <c r="G189" s="68">
        <f t="shared" si="33"/>
        <v>0</v>
      </c>
      <c r="H189" s="68">
        <f t="shared" si="34"/>
        <v>0</v>
      </c>
      <c r="I189" s="68">
        <f t="shared" si="35"/>
        <v>0</v>
      </c>
      <c r="J189" s="68">
        <f t="shared" si="36"/>
        <v>0</v>
      </c>
      <c r="K189" s="68">
        <f t="shared" ca="1" si="37"/>
        <v>-1.4970721367060912E-3</v>
      </c>
      <c r="L189" s="68">
        <f t="shared" ca="1" si="38"/>
        <v>2.2412249825017417E-6</v>
      </c>
      <c r="M189" s="68">
        <f t="shared" ca="1" si="39"/>
        <v>3.686931528716304</v>
      </c>
      <c r="N189" s="68">
        <f t="shared" ca="1" si="40"/>
        <v>0.92964737348458881</v>
      </c>
      <c r="O189" s="68">
        <f t="shared" ca="1" si="41"/>
        <v>16.822231788741103</v>
      </c>
      <c r="P189" s="28">
        <f t="shared" ca="1" si="42"/>
        <v>1.4970721367060912E-3</v>
      </c>
    </row>
    <row r="190" spans="4:16" x14ac:dyDescent="0.2">
      <c r="D190" s="77">
        <f t="shared" si="30"/>
        <v>0</v>
      </c>
      <c r="E190" s="77">
        <f t="shared" si="31"/>
        <v>0</v>
      </c>
      <c r="F190" s="68">
        <f t="shared" si="32"/>
        <v>0</v>
      </c>
      <c r="G190" s="68">
        <f t="shared" si="33"/>
        <v>0</v>
      </c>
      <c r="H190" s="68">
        <f t="shared" si="34"/>
        <v>0</v>
      </c>
      <c r="I190" s="68">
        <f t="shared" si="35"/>
        <v>0</v>
      </c>
      <c r="J190" s="68">
        <f t="shared" si="36"/>
        <v>0</v>
      </c>
      <c r="K190" s="68">
        <f t="shared" ca="1" si="37"/>
        <v>-1.4970721367060912E-3</v>
      </c>
      <c r="L190" s="68">
        <f t="shared" ca="1" si="38"/>
        <v>2.2412249825017417E-6</v>
      </c>
      <c r="M190" s="68">
        <f t="shared" ca="1" si="39"/>
        <v>3.686931528716304</v>
      </c>
      <c r="N190" s="68">
        <f t="shared" ca="1" si="40"/>
        <v>0.92964737348458881</v>
      </c>
      <c r="O190" s="68">
        <f t="shared" ca="1" si="41"/>
        <v>16.822231788741103</v>
      </c>
      <c r="P190" s="28">
        <f t="shared" ca="1" si="42"/>
        <v>1.4970721367060912E-3</v>
      </c>
    </row>
    <row r="191" spans="4:16" x14ac:dyDescent="0.2">
      <c r="D191" s="77">
        <f t="shared" si="30"/>
        <v>0</v>
      </c>
      <c r="E191" s="77">
        <f t="shared" si="31"/>
        <v>0</v>
      </c>
      <c r="F191" s="68">
        <f t="shared" si="32"/>
        <v>0</v>
      </c>
      <c r="G191" s="68">
        <f t="shared" si="33"/>
        <v>0</v>
      </c>
      <c r="H191" s="68">
        <f t="shared" si="34"/>
        <v>0</v>
      </c>
      <c r="I191" s="68">
        <f t="shared" si="35"/>
        <v>0</v>
      </c>
      <c r="J191" s="68">
        <f t="shared" si="36"/>
        <v>0</v>
      </c>
      <c r="K191" s="68">
        <f t="shared" ca="1" si="37"/>
        <v>-1.4970721367060912E-3</v>
      </c>
      <c r="L191" s="68">
        <f t="shared" ca="1" si="38"/>
        <v>2.2412249825017417E-6</v>
      </c>
      <c r="M191" s="68">
        <f t="shared" ca="1" si="39"/>
        <v>3.686931528716304</v>
      </c>
      <c r="N191" s="68">
        <f t="shared" ca="1" si="40"/>
        <v>0.92964737348458881</v>
      </c>
      <c r="O191" s="68">
        <f t="shared" ca="1" si="41"/>
        <v>16.822231788741103</v>
      </c>
      <c r="P191" s="28">
        <f t="shared" ca="1" si="42"/>
        <v>1.4970721367060912E-3</v>
      </c>
    </row>
    <row r="192" spans="4:16" x14ac:dyDescent="0.2">
      <c r="D192" s="77">
        <f t="shared" si="30"/>
        <v>0</v>
      </c>
      <c r="E192" s="77">
        <f t="shared" si="31"/>
        <v>0</v>
      </c>
      <c r="F192" s="68">
        <f t="shared" si="32"/>
        <v>0</v>
      </c>
      <c r="G192" s="68">
        <f t="shared" si="33"/>
        <v>0</v>
      </c>
      <c r="H192" s="68">
        <f t="shared" si="34"/>
        <v>0</v>
      </c>
      <c r="I192" s="68">
        <f t="shared" si="35"/>
        <v>0</v>
      </c>
      <c r="J192" s="68">
        <f t="shared" si="36"/>
        <v>0</v>
      </c>
      <c r="K192" s="68">
        <f t="shared" ca="1" si="37"/>
        <v>-1.4970721367060912E-3</v>
      </c>
      <c r="L192" s="68">
        <f t="shared" ca="1" si="38"/>
        <v>2.2412249825017417E-6</v>
      </c>
      <c r="M192" s="68">
        <f t="shared" ca="1" si="39"/>
        <v>3.686931528716304</v>
      </c>
      <c r="N192" s="68">
        <f t="shared" ca="1" si="40"/>
        <v>0.92964737348458881</v>
      </c>
      <c r="O192" s="68">
        <f t="shared" ca="1" si="41"/>
        <v>16.822231788741103</v>
      </c>
      <c r="P192" s="28">
        <f t="shared" ca="1" si="42"/>
        <v>1.4970721367060912E-3</v>
      </c>
    </row>
    <row r="193" spans="4:16" x14ac:dyDescent="0.2">
      <c r="D193" s="77">
        <f t="shared" si="30"/>
        <v>0</v>
      </c>
      <c r="E193" s="77">
        <f t="shared" si="31"/>
        <v>0</v>
      </c>
      <c r="F193" s="68">
        <f t="shared" si="32"/>
        <v>0</v>
      </c>
      <c r="G193" s="68">
        <f t="shared" si="33"/>
        <v>0</v>
      </c>
      <c r="H193" s="68">
        <f t="shared" si="34"/>
        <v>0</v>
      </c>
      <c r="I193" s="68">
        <f t="shared" si="35"/>
        <v>0</v>
      </c>
      <c r="J193" s="68">
        <f t="shared" si="36"/>
        <v>0</v>
      </c>
      <c r="K193" s="68">
        <f t="shared" ca="1" si="37"/>
        <v>-1.4970721367060912E-3</v>
      </c>
      <c r="L193" s="68">
        <f t="shared" ca="1" si="38"/>
        <v>2.2412249825017417E-6</v>
      </c>
      <c r="M193" s="68">
        <f t="shared" ca="1" si="39"/>
        <v>3.686931528716304</v>
      </c>
      <c r="N193" s="68">
        <f t="shared" ca="1" si="40"/>
        <v>0.92964737348458881</v>
      </c>
      <c r="O193" s="68">
        <f t="shared" ca="1" si="41"/>
        <v>16.822231788741103</v>
      </c>
      <c r="P193" s="28">
        <f t="shared" ca="1" si="42"/>
        <v>1.4970721367060912E-3</v>
      </c>
    </row>
    <row r="194" spans="4:16" x14ac:dyDescent="0.2">
      <c r="D194" s="77">
        <f t="shared" si="30"/>
        <v>0</v>
      </c>
      <c r="E194" s="77">
        <f t="shared" si="31"/>
        <v>0</v>
      </c>
      <c r="F194" s="68">
        <f t="shared" si="32"/>
        <v>0</v>
      </c>
      <c r="G194" s="68">
        <f t="shared" si="33"/>
        <v>0</v>
      </c>
      <c r="H194" s="68">
        <f t="shared" si="34"/>
        <v>0</v>
      </c>
      <c r="I194" s="68">
        <f t="shared" si="35"/>
        <v>0</v>
      </c>
      <c r="J194" s="68">
        <f t="shared" si="36"/>
        <v>0</v>
      </c>
      <c r="K194" s="68">
        <f t="shared" ca="1" si="37"/>
        <v>-1.4970721367060912E-3</v>
      </c>
      <c r="L194" s="68">
        <f t="shared" ca="1" si="38"/>
        <v>2.2412249825017417E-6</v>
      </c>
      <c r="M194" s="68">
        <f t="shared" ca="1" si="39"/>
        <v>3.686931528716304</v>
      </c>
      <c r="N194" s="68">
        <f t="shared" ca="1" si="40"/>
        <v>0.92964737348458881</v>
      </c>
      <c r="O194" s="68">
        <f t="shared" ca="1" si="41"/>
        <v>16.822231788741103</v>
      </c>
      <c r="P194" s="28">
        <f t="shared" ca="1" si="42"/>
        <v>1.4970721367060912E-3</v>
      </c>
    </row>
    <row r="195" spans="4:16" x14ac:dyDescent="0.2">
      <c r="D195" s="77">
        <f t="shared" si="30"/>
        <v>0</v>
      </c>
      <c r="E195" s="77">
        <f t="shared" si="31"/>
        <v>0</v>
      </c>
      <c r="F195" s="68">
        <f t="shared" si="32"/>
        <v>0</v>
      </c>
      <c r="G195" s="68">
        <f t="shared" si="33"/>
        <v>0</v>
      </c>
      <c r="H195" s="68">
        <f t="shared" si="34"/>
        <v>0</v>
      </c>
      <c r="I195" s="68">
        <f t="shared" si="35"/>
        <v>0</v>
      </c>
      <c r="J195" s="68">
        <f t="shared" si="36"/>
        <v>0</v>
      </c>
      <c r="K195" s="68">
        <f t="shared" ca="1" si="37"/>
        <v>-1.4970721367060912E-3</v>
      </c>
      <c r="L195" s="68">
        <f t="shared" ca="1" si="38"/>
        <v>2.2412249825017417E-6</v>
      </c>
      <c r="M195" s="68">
        <f t="shared" ca="1" si="39"/>
        <v>3.686931528716304</v>
      </c>
      <c r="N195" s="68">
        <f t="shared" ca="1" si="40"/>
        <v>0.92964737348458881</v>
      </c>
      <c r="O195" s="68">
        <f t="shared" ca="1" si="41"/>
        <v>16.822231788741103</v>
      </c>
      <c r="P195" s="28">
        <f t="shared" ca="1" si="42"/>
        <v>1.4970721367060912E-3</v>
      </c>
    </row>
    <row r="196" spans="4:16" x14ac:dyDescent="0.2">
      <c r="D196" s="77">
        <f t="shared" si="30"/>
        <v>0</v>
      </c>
      <c r="E196" s="77">
        <f t="shared" si="31"/>
        <v>0</v>
      </c>
      <c r="F196" s="68">
        <f t="shared" si="32"/>
        <v>0</v>
      </c>
      <c r="G196" s="68">
        <f t="shared" si="33"/>
        <v>0</v>
      </c>
      <c r="H196" s="68">
        <f t="shared" si="34"/>
        <v>0</v>
      </c>
      <c r="I196" s="68">
        <f t="shared" si="35"/>
        <v>0</v>
      </c>
      <c r="J196" s="68">
        <f t="shared" si="36"/>
        <v>0</v>
      </c>
      <c r="K196" s="68">
        <f t="shared" ca="1" si="37"/>
        <v>-1.4970721367060912E-3</v>
      </c>
      <c r="L196" s="68">
        <f t="shared" ca="1" si="38"/>
        <v>2.2412249825017417E-6</v>
      </c>
      <c r="M196" s="68">
        <f t="shared" ca="1" si="39"/>
        <v>3.686931528716304</v>
      </c>
      <c r="N196" s="68">
        <f t="shared" ca="1" si="40"/>
        <v>0.92964737348458881</v>
      </c>
      <c r="O196" s="68">
        <f t="shared" ca="1" si="41"/>
        <v>16.822231788741103</v>
      </c>
      <c r="P196" s="28">
        <f t="shared" ca="1" si="42"/>
        <v>1.4970721367060912E-3</v>
      </c>
    </row>
    <row r="197" spans="4:16" x14ac:dyDescent="0.2">
      <c r="D197" s="77">
        <f t="shared" si="30"/>
        <v>0</v>
      </c>
      <c r="E197" s="77">
        <f t="shared" si="31"/>
        <v>0</v>
      </c>
      <c r="F197" s="68">
        <f t="shared" si="32"/>
        <v>0</v>
      </c>
      <c r="G197" s="68">
        <f t="shared" si="33"/>
        <v>0</v>
      </c>
      <c r="H197" s="68">
        <f t="shared" si="34"/>
        <v>0</v>
      </c>
      <c r="I197" s="68">
        <f t="shared" si="35"/>
        <v>0</v>
      </c>
      <c r="J197" s="68">
        <f t="shared" si="36"/>
        <v>0</v>
      </c>
      <c r="K197" s="68">
        <f t="shared" ca="1" si="37"/>
        <v>-1.4970721367060912E-3</v>
      </c>
      <c r="L197" s="68">
        <f t="shared" ca="1" si="38"/>
        <v>2.2412249825017417E-6</v>
      </c>
      <c r="M197" s="68">
        <f t="shared" ca="1" si="39"/>
        <v>3.686931528716304</v>
      </c>
      <c r="N197" s="68">
        <f t="shared" ca="1" si="40"/>
        <v>0.92964737348458881</v>
      </c>
      <c r="O197" s="68">
        <f t="shared" ca="1" si="41"/>
        <v>16.822231788741103</v>
      </c>
      <c r="P197" s="28">
        <f t="shared" ca="1" si="42"/>
        <v>1.4970721367060912E-3</v>
      </c>
    </row>
    <row r="198" spans="4:16" x14ac:dyDescent="0.2">
      <c r="D198" s="77">
        <f t="shared" si="30"/>
        <v>0</v>
      </c>
      <c r="E198" s="77">
        <f t="shared" si="31"/>
        <v>0</v>
      </c>
      <c r="F198" s="68">
        <f t="shared" si="32"/>
        <v>0</v>
      </c>
      <c r="G198" s="68">
        <f t="shared" si="33"/>
        <v>0</v>
      </c>
      <c r="H198" s="68">
        <f t="shared" si="34"/>
        <v>0</v>
      </c>
      <c r="I198" s="68">
        <f t="shared" si="35"/>
        <v>0</v>
      </c>
      <c r="J198" s="68">
        <f t="shared" si="36"/>
        <v>0</v>
      </c>
      <c r="K198" s="68">
        <f t="shared" ca="1" si="37"/>
        <v>-1.4970721367060912E-3</v>
      </c>
      <c r="L198" s="68">
        <f t="shared" ca="1" si="38"/>
        <v>2.2412249825017417E-6</v>
      </c>
      <c r="M198" s="68">
        <f t="shared" ca="1" si="39"/>
        <v>3.686931528716304</v>
      </c>
      <c r="N198" s="68">
        <f t="shared" ca="1" si="40"/>
        <v>0.92964737348458881</v>
      </c>
      <c r="O198" s="68">
        <f t="shared" ca="1" si="41"/>
        <v>16.822231788741103</v>
      </c>
      <c r="P198" s="28">
        <f t="shared" ca="1" si="42"/>
        <v>1.4970721367060912E-3</v>
      </c>
    </row>
    <row r="199" spans="4:16" x14ac:dyDescent="0.2">
      <c r="D199" s="77">
        <f t="shared" si="30"/>
        <v>0</v>
      </c>
      <c r="E199" s="77">
        <f t="shared" si="31"/>
        <v>0</v>
      </c>
      <c r="F199" s="68">
        <f t="shared" si="32"/>
        <v>0</v>
      </c>
      <c r="G199" s="68">
        <f t="shared" si="33"/>
        <v>0</v>
      </c>
      <c r="H199" s="68">
        <f t="shared" si="34"/>
        <v>0</v>
      </c>
      <c r="I199" s="68">
        <f t="shared" si="35"/>
        <v>0</v>
      </c>
      <c r="J199" s="68">
        <f t="shared" si="36"/>
        <v>0</v>
      </c>
      <c r="K199" s="68">
        <f t="shared" ca="1" si="37"/>
        <v>-1.4970721367060912E-3</v>
      </c>
      <c r="L199" s="68">
        <f t="shared" ca="1" si="38"/>
        <v>2.2412249825017417E-6</v>
      </c>
      <c r="M199" s="68">
        <f t="shared" ca="1" si="39"/>
        <v>3.686931528716304</v>
      </c>
      <c r="N199" s="68">
        <f t="shared" ca="1" si="40"/>
        <v>0.92964737348458881</v>
      </c>
      <c r="O199" s="68">
        <f t="shared" ca="1" si="41"/>
        <v>16.822231788741103</v>
      </c>
      <c r="P199" s="28">
        <f t="shared" ca="1" si="42"/>
        <v>1.4970721367060912E-3</v>
      </c>
    </row>
    <row r="200" spans="4:16" x14ac:dyDescent="0.2">
      <c r="D200" s="77">
        <f t="shared" si="30"/>
        <v>0</v>
      </c>
      <c r="E200" s="77">
        <f t="shared" si="31"/>
        <v>0</v>
      </c>
      <c r="F200" s="68">
        <f t="shared" si="32"/>
        <v>0</v>
      </c>
      <c r="G200" s="68">
        <f t="shared" si="33"/>
        <v>0</v>
      </c>
      <c r="H200" s="68">
        <f t="shared" si="34"/>
        <v>0</v>
      </c>
      <c r="I200" s="68">
        <f t="shared" si="35"/>
        <v>0</v>
      </c>
      <c r="J200" s="68">
        <f t="shared" si="36"/>
        <v>0</v>
      </c>
      <c r="K200" s="68">
        <f t="shared" ca="1" si="37"/>
        <v>-1.4970721367060912E-3</v>
      </c>
      <c r="L200" s="68">
        <f t="shared" ca="1" si="38"/>
        <v>2.2412249825017417E-6</v>
      </c>
      <c r="M200" s="68">
        <f t="shared" ca="1" si="39"/>
        <v>3.686931528716304</v>
      </c>
      <c r="N200" s="68">
        <f t="shared" ca="1" si="40"/>
        <v>0.92964737348458881</v>
      </c>
      <c r="O200" s="68">
        <f t="shared" ca="1" si="41"/>
        <v>16.822231788741103</v>
      </c>
      <c r="P200" s="28">
        <f t="shared" ca="1" si="42"/>
        <v>1.4970721367060912E-3</v>
      </c>
    </row>
    <row r="201" spans="4:16" x14ac:dyDescent="0.2">
      <c r="D201" s="77">
        <f t="shared" si="30"/>
        <v>0</v>
      </c>
      <c r="E201" s="77">
        <f t="shared" si="31"/>
        <v>0</v>
      </c>
      <c r="F201" s="68">
        <f t="shared" si="32"/>
        <v>0</v>
      </c>
      <c r="G201" s="68">
        <f t="shared" si="33"/>
        <v>0</v>
      </c>
      <c r="H201" s="68">
        <f t="shared" si="34"/>
        <v>0</v>
      </c>
      <c r="I201" s="68">
        <f t="shared" si="35"/>
        <v>0</v>
      </c>
      <c r="J201" s="68">
        <f t="shared" si="36"/>
        <v>0</v>
      </c>
      <c r="K201" s="68">
        <f t="shared" ca="1" si="37"/>
        <v>-1.4970721367060912E-3</v>
      </c>
      <c r="L201" s="68">
        <f t="shared" ca="1" si="38"/>
        <v>2.2412249825017417E-6</v>
      </c>
      <c r="M201" s="68">
        <f t="shared" ca="1" si="39"/>
        <v>3.686931528716304</v>
      </c>
      <c r="N201" s="68">
        <f t="shared" ca="1" si="40"/>
        <v>0.92964737348458881</v>
      </c>
      <c r="O201" s="68">
        <f t="shared" ca="1" si="41"/>
        <v>16.822231788741103</v>
      </c>
      <c r="P201" s="28">
        <f t="shared" ca="1" si="42"/>
        <v>1.4970721367060912E-3</v>
      </c>
    </row>
    <row r="202" spans="4:16" x14ac:dyDescent="0.2">
      <c r="D202" s="77">
        <f t="shared" si="30"/>
        <v>0</v>
      </c>
      <c r="E202" s="77">
        <f t="shared" si="31"/>
        <v>0</v>
      </c>
      <c r="F202" s="68">
        <f t="shared" si="32"/>
        <v>0</v>
      </c>
      <c r="G202" s="68">
        <f t="shared" si="33"/>
        <v>0</v>
      </c>
      <c r="H202" s="68">
        <f t="shared" si="34"/>
        <v>0</v>
      </c>
      <c r="I202" s="68">
        <f t="shared" si="35"/>
        <v>0</v>
      </c>
      <c r="J202" s="68">
        <f t="shared" si="36"/>
        <v>0</v>
      </c>
      <c r="K202" s="68">
        <f t="shared" ca="1" si="37"/>
        <v>-1.4970721367060912E-3</v>
      </c>
      <c r="L202" s="68">
        <f t="shared" ca="1" si="38"/>
        <v>2.2412249825017417E-6</v>
      </c>
      <c r="M202" s="68">
        <f t="shared" ca="1" si="39"/>
        <v>3.686931528716304</v>
      </c>
      <c r="N202" s="68">
        <f t="shared" ca="1" si="40"/>
        <v>0.92964737348458881</v>
      </c>
      <c r="O202" s="68">
        <f t="shared" ca="1" si="41"/>
        <v>16.822231788741103</v>
      </c>
      <c r="P202" s="28">
        <f t="shared" ca="1" si="42"/>
        <v>1.4970721367060912E-3</v>
      </c>
    </row>
    <row r="203" spans="4:16" x14ac:dyDescent="0.2">
      <c r="D203" s="77">
        <f t="shared" si="30"/>
        <v>0</v>
      </c>
      <c r="E203" s="77">
        <f t="shared" si="31"/>
        <v>0</v>
      </c>
      <c r="F203" s="68">
        <f t="shared" si="32"/>
        <v>0</v>
      </c>
      <c r="G203" s="68">
        <f t="shared" si="33"/>
        <v>0</v>
      </c>
      <c r="H203" s="68">
        <f t="shared" si="34"/>
        <v>0</v>
      </c>
      <c r="I203" s="68">
        <f t="shared" si="35"/>
        <v>0</v>
      </c>
      <c r="J203" s="68">
        <f t="shared" si="36"/>
        <v>0</v>
      </c>
      <c r="K203" s="68">
        <f t="shared" ca="1" si="37"/>
        <v>-1.4970721367060912E-3</v>
      </c>
      <c r="L203" s="68">
        <f t="shared" ca="1" si="38"/>
        <v>2.2412249825017417E-6</v>
      </c>
      <c r="M203" s="68">
        <f t="shared" ca="1" si="39"/>
        <v>3.686931528716304</v>
      </c>
      <c r="N203" s="68">
        <f t="shared" ca="1" si="40"/>
        <v>0.92964737348458881</v>
      </c>
      <c r="O203" s="68">
        <f t="shared" ca="1" si="41"/>
        <v>16.822231788741103</v>
      </c>
      <c r="P203" s="28">
        <f t="shared" ca="1" si="42"/>
        <v>1.4970721367060912E-3</v>
      </c>
    </row>
    <row r="204" spans="4:16" x14ac:dyDescent="0.2">
      <c r="D204" s="77">
        <f t="shared" si="30"/>
        <v>0</v>
      </c>
      <c r="E204" s="77">
        <f t="shared" si="31"/>
        <v>0</v>
      </c>
      <c r="F204" s="68">
        <f t="shared" si="32"/>
        <v>0</v>
      </c>
      <c r="G204" s="68">
        <f t="shared" si="33"/>
        <v>0</v>
      </c>
      <c r="H204" s="68">
        <f t="shared" si="34"/>
        <v>0</v>
      </c>
      <c r="I204" s="68">
        <f t="shared" si="35"/>
        <v>0</v>
      </c>
      <c r="J204" s="68">
        <f t="shared" si="36"/>
        <v>0</v>
      </c>
      <c r="K204" s="68">
        <f t="shared" ca="1" si="37"/>
        <v>-1.4970721367060912E-3</v>
      </c>
      <c r="L204" s="68">
        <f t="shared" ca="1" si="38"/>
        <v>2.2412249825017417E-6</v>
      </c>
      <c r="M204" s="68">
        <f t="shared" ca="1" si="39"/>
        <v>3.686931528716304</v>
      </c>
      <c r="N204" s="68">
        <f t="shared" ca="1" si="40"/>
        <v>0.92964737348458881</v>
      </c>
      <c r="O204" s="68">
        <f t="shared" ca="1" si="41"/>
        <v>16.822231788741103</v>
      </c>
      <c r="P204" s="28">
        <f t="shared" ca="1" si="42"/>
        <v>1.4970721367060912E-3</v>
      </c>
    </row>
    <row r="205" spans="4:16" x14ac:dyDescent="0.2">
      <c r="D205" s="77">
        <f t="shared" si="30"/>
        <v>0</v>
      </c>
      <c r="E205" s="77">
        <f t="shared" si="31"/>
        <v>0</v>
      </c>
      <c r="F205" s="68">
        <f t="shared" si="32"/>
        <v>0</v>
      </c>
      <c r="G205" s="68">
        <f t="shared" si="33"/>
        <v>0</v>
      </c>
      <c r="H205" s="68">
        <f t="shared" si="34"/>
        <v>0</v>
      </c>
      <c r="I205" s="68">
        <f t="shared" si="35"/>
        <v>0</v>
      </c>
      <c r="J205" s="68">
        <f t="shared" si="36"/>
        <v>0</v>
      </c>
      <c r="K205" s="68">
        <f t="shared" ca="1" si="37"/>
        <v>-1.4970721367060912E-3</v>
      </c>
      <c r="L205" s="68">
        <f t="shared" ca="1" si="38"/>
        <v>2.2412249825017417E-6</v>
      </c>
      <c r="M205" s="68">
        <f t="shared" ca="1" si="39"/>
        <v>3.686931528716304</v>
      </c>
      <c r="N205" s="68">
        <f t="shared" ca="1" si="40"/>
        <v>0.92964737348458881</v>
      </c>
      <c r="O205" s="68">
        <f t="shared" ca="1" si="41"/>
        <v>16.822231788741103</v>
      </c>
      <c r="P205" s="28">
        <f t="shared" ca="1" si="42"/>
        <v>1.4970721367060912E-3</v>
      </c>
    </row>
    <row r="206" spans="4:16" x14ac:dyDescent="0.2">
      <c r="D206" s="77">
        <f t="shared" si="30"/>
        <v>0</v>
      </c>
      <c r="E206" s="77">
        <f t="shared" si="31"/>
        <v>0</v>
      </c>
      <c r="F206" s="68">
        <f t="shared" si="32"/>
        <v>0</v>
      </c>
      <c r="G206" s="68">
        <f t="shared" si="33"/>
        <v>0</v>
      </c>
      <c r="H206" s="68">
        <f t="shared" si="34"/>
        <v>0</v>
      </c>
      <c r="I206" s="68">
        <f t="shared" si="35"/>
        <v>0</v>
      </c>
      <c r="J206" s="68">
        <f t="shared" si="36"/>
        <v>0</v>
      </c>
      <c r="K206" s="68">
        <f t="shared" ca="1" si="37"/>
        <v>-1.4970721367060912E-3</v>
      </c>
      <c r="L206" s="68">
        <f t="shared" ca="1" si="38"/>
        <v>2.2412249825017417E-6</v>
      </c>
      <c r="M206" s="68">
        <f t="shared" ca="1" si="39"/>
        <v>3.686931528716304</v>
      </c>
      <c r="N206" s="68">
        <f t="shared" ca="1" si="40"/>
        <v>0.92964737348458881</v>
      </c>
      <c r="O206" s="68">
        <f t="shared" ca="1" si="41"/>
        <v>16.822231788741103</v>
      </c>
      <c r="P206" s="28">
        <f t="shared" ca="1" si="42"/>
        <v>1.4970721367060912E-3</v>
      </c>
    </row>
    <row r="207" spans="4:16" x14ac:dyDescent="0.2">
      <c r="D207" s="77">
        <f t="shared" si="30"/>
        <v>0</v>
      </c>
      <c r="E207" s="77">
        <f t="shared" si="31"/>
        <v>0</v>
      </c>
      <c r="F207" s="68">
        <f t="shared" si="32"/>
        <v>0</v>
      </c>
      <c r="G207" s="68">
        <f t="shared" si="33"/>
        <v>0</v>
      </c>
      <c r="H207" s="68">
        <f t="shared" si="34"/>
        <v>0</v>
      </c>
      <c r="I207" s="68">
        <f t="shared" si="35"/>
        <v>0</v>
      </c>
      <c r="J207" s="68">
        <f t="shared" si="36"/>
        <v>0</v>
      </c>
      <c r="K207" s="68">
        <f t="shared" ca="1" si="37"/>
        <v>-1.4970721367060912E-3</v>
      </c>
      <c r="L207" s="68">
        <f t="shared" ca="1" si="38"/>
        <v>2.2412249825017417E-6</v>
      </c>
      <c r="M207" s="68">
        <f t="shared" ca="1" si="39"/>
        <v>3.686931528716304</v>
      </c>
      <c r="N207" s="68">
        <f t="shared" ca="1" si="40"/>
        <v>0.92964737348458881</v>
      </c>
      <c r="O207" s="68">
        <f t="shared" ca="1" si="41"/>
        <v>16.822231788741103</v>
      </c>
      <c r="P207" s="28">
        <f t="shared" ca="1" si="42"/>
        <v>1.4970721367060912E-3</v>
      </c>
    </row>
    <row r="208" spans="4:16" x14ac:dyDescent="0.2">
      <c r="D208" s="77">
        <f t="shared" si="30"/>
        <v>0</v>
      </c>
      <c r="E208" s="77">
        <f t="shared" si="31"/>
        <v>0</v>
      </c>
      <c r="F208" s="68">
        <f t="shared" si="32"/>
        <v>0</v>
      </c>
      <c r="G208" s="68">
        <f t="shared" si="33"/>
        <v>0</v>
      </c>
      <c r="H208" s="68">
        <f t="shared" si="34"/>
        <v>0</v>
      </c>
      <c r="I208" s="68">
        <f t="shared" si="35"/>
        <v>0</v>
      </c>
      <c r="J208" s="68">
        <f t="shared" si="36"/>
        <v>0</v>
      </c>
      <c r="K208" s="68">
        <f t="shared" ca="1" si="37"/>
        <v>-1.4970721367060912E-3</v>
      </c>
      <c r="L208" s="68">
        <f t="shared" ca="1" si="38"/>
        <v>2.2412249825017417E-6</v>
      </c>
      <c r="M208" s="68">
        <f t="shared" ca="1" si="39"/>
        <v>3.686931528716304</v>
      </c>
      <c r="N208" s="68">
        <f t="shared" ca="1" si="40"/>
        <v>0.92964737348458881</v>
      </c>
      <c r="O208" s="68">
        <f t="shared" ca="1" si="41"/>
        <v>16.822231788741103</v>
      </c>
      <c r="P208" s="28">
        <f t="shared" ca="1" si="42"/>
        <v>1.4970721367060912E-3</v>
      </c>
    </row>
    <row r="209" spans="4:16" x14ac:dyDescent="0.2">
      <c r="D209" s="77">
        <f t="shared" si="30"/>
        <v>0</v>
      </c>
      <c r="E209" s="77">
        <f t="shared" si="31"/>
        <v>0</v>
      </c>
      <c r="F209" s="68">
        <f t="shared" si="32"/>
        <v>0</v>
      </c>
      <c r="G209" s="68">
        <f t="shared" si="33"/>
        <v>0</v>
      </c>
      <c r="H209" s="68">
        <f t="shared" si="34"/>
        <v>0</v>
      </c>
      <c r="I209" s="68">
        <f t="shared" si="35"/>
        <v>0</v>
      </c>
      <c r="J209" s="68">
        <f t="shared" si="36"/>
        <v>0</v>
      </c>
      <c r="K209" s="68">
        <f t="shared" ca="1" si="37"/>
        <v>-1.4970721367060912E-3</v>
      </c>
      <c r="L209" s="68">
        <f t="shared" ca="1" si="38"/>
        <v>2.2412249825017417E-6</v>
      </c>
      <c r="M209" s="68">
        <f t="shared" ca="1" si="39"/>
        <v>3.686931528716304</v>
      </c>
      <c r="N209" s="68">
        <f t="shared" ca="1" si="40"/>
        <v>0.92964737348458881</v>
      </c>
      <c r="O209" s="68">
        <f t="shared" ca="1" si="41"/>
        <v>16.822231788741103</v>
      </c>
      <c r="P209" s="28">
        <f t="shared" ca="1" si="42"/>
        <v>1.4970721367060912E-3</v>
      </c>
    </row>
    <row r="210" spans="4:16" x14ac:dyDescent="0.2">
      <c r="D210" s="77">
        <f t="shared" si="30"/>
        <v>0</v>
      </c>
      <c r="E210" s="77">
        <f t="shared" si="31"/>
        <v>0</v>
      </c>
      <c r="F210" s="68">
        <f t="shared" si="32"/>
        <v>0</v>
      </c>
      <c r="G210" s="68">
        <f t="shared" si="33"/>
        <v>0</v>
      </c>
      <c r="H210" s="68">
        <f t="shared" si="34"/>
        <v>0</v>
      </c>
      <c r="I210" s="68">
        <f t="shared" si="35"/>
        <v>0</v>
      </c>
      <c r="J210" s="68">
        <f t="shared" si="36"/>
        <v>0</v>
      </c>
      <c r="K210" s="68">
        <f t="shared" ca="1" si="37"/>
        <v>-1.4970721367060912E-3</v>
      </c>
      <c r="L210" s="68">
        <f t="shared" ca="1" si="38"/>
        <v>2.2412249825017417E-6</v>
      </c>
      <c r="M210" s="68">
        <f t="shared" ca="1" si="39"/>
        <v>3.686931528716304</v>
      </c>
      <c r="N210" s="68">
        <f t="shared" ca="1" si="40"/>
        <v>0.92964737348458881</v>
      </c>
      <c r="O210" s="68">
        <f t="shared" ca="1" si="41"/>
        <v>16.822231788741103</v>
      </c>
      <c r="P210" s="28">
        <f t="shared" ca="1" si="42"/>
        <v>1.4970721367060912E-3</v>
      </c>
    </row>
    <row r="211" spans="4:16" x14ac:dyDescent="0.2">
      <c r="D211" s="77">
        <f t="shared" si="30"/>
        <v>0</v>
      </c>
      <c r="E211" s="77">
        <f t="shared" si="31"/>
        <v>0</v>
      </c>
      <c r="F211" s="68">
        <f t="shared" si="32"/>
        <v>0</v>
      </c>
      <c r="G211" s="68">
        <f t="shared" si="33"/>
        <v>0</v>
      </c>
      <c r="H211" s="68">
        <f t="shared" si="34"/>
        <v>0</v>
      </c>
      <c r="I211" s="68">
        <f t="shared" si="35"/>
        <v>0</v>
      </c>
      <c r="J211" s="68">
        <f t="shared" si="36"/>
        <v>0</v>
      </c>
      <c r="K211" s="68">
        <f t="shared" ca="1" si="37"/>
        <v>-1.4970721367060912E-3</v>
      </c>
      <c r="L211" s="68">
        <f t="shared" ca="1" si="38"/>
        <v>2.2412249825017417E-6</v>
      </c>
      <c r="M211" s="68">
        <f t="shared" ca="1" si="39"/>
        <v>3.686931528716304</v>
      </c>
      <c r="N211" s="68">
        <f t="shared" ca="1" si="40"/>
        <v>0.92964737348458881</v>
      </c>
      <c r="O211" s="68">
        <f t="shared" ca="1" si="41"/>
        <v>16.822231788741103</v>
      </c>
      <c r="P211" s="28">
        <f t="shared" ca="1" si="42"/>
        <v>1.4970721367060912E-3</v>
      </c>
    </row>
    <row r="212" spans="4:16" x14ac:dyDescent="0.2">
      <c r="D212" s="77">
        <f t="shared" si="30"/>
        <v>0</v>
      </c>
      <c r="E212" s="77">
        <f t="shared" si="31"/>
        <v>0</v>
      </c>
      <c r="F212" s="68">
        <f t="shared" si="32"/>
        <v>0</v>
      </c>
      <c r="G212" s="68">
        <f t="shared" si="33"/>
        <v>0</v>
      </c>
      <c r="H212" s="68">
        <f t="shared" si="34"/>
        <v>0</v>
      </c>
      <c r="I212" s="68">
        <f t="shared" si="35"/>
        <v>0</v>
      </c>
      <c r="J212" s="68">
        <f t="shared" si="36"/>
        <v>0</v>
      </c>
      <c r="K212" s="68">
        <f t="shared" ca="1" si="37"/>
        <v>-1.4970721367060912E-3</v>
      </c>
      <c r="L212" s="68">
        <f t="shared" ca="1" si="38"/>
        <v>2.2412249825017417E-6</v>
      </c>
      <c r="M212" s="68">
        <f t="shared" ca="1" si="39"/>
        <v>3.686931528716304</v>
      </c>
      <c r="N212" s="68">
        <f t="shared" ca="1" si="40"/>
        <v>0.92964737348458881</v>
      </c>
      <c r="O212" s="68">
        <f t="shared" ca="1" si="41"/>
        <v>16.822231788741103</v>
      </c>
      <c r="P212" s="28">
        <f t="shared" ca="1" si="42"/>
        <v>1.4970721367060912E-3</v>
      </c>
    </row>
    <row r="213" spans="4:16" x14ac:dyDescent="0.2">
      <c r="D213" s="77">
        <f t="shared" ref="D213:D276" si="43">A213/A$18</f>
        <v>0</v>
      </c>
      <c r="E213" s="77">
        <f t="shared" ref="E213:E276" si="44">B213/B$18</f>
        <v>0</v>
      </c>
      <c r="F213" s="68">
        <f t="shared" ref="F213:F276" si="45">D213*D213</f>
        <v>0</v>
      </c>
      <c r="G213" s="68">
        <f t="shared" ref="G213:G276" si="46">D213*F213</f>
        <v>0</v>
      </c>
      <c r="H213" s="68">
        <f t="shared" ref="H213:H276" si="47">F213*F213</f>
        <v>0</v>
      </c>
      <c r="I213" s="68">
        <f t="shared" ref="I213:I276" si="48">E213*D213</f>
        <v>0</v>
      </c>
      <c r="J213" s="68">
        <f t="shared" ref="J213:J276" si="49">I213*D213</f>
        <v>0</v>
      </c>
      <c r="K213" s="68">
        <f t="shared" ref="K213:K276" ca="1" si="50">+E$4+E$5*D213+E$6*D213^2</f>
        <v>-1.4970721367060912E-3</v>
      </c>
      <c r="L213" s="68">
        <f t="shared" ref="L213:L276" ca="1" si="51">+(K213-E213)^2</f>
        <v>2.2412249825017417E-6</v>
      </c>
      <c r="M213" s="68">
        <f t="shared" ref="M213:M276" ca="1" si="52">(M$1-M$2*D213+M$3*F213)^2</f>
        <v>3.686931528716304</v>
      </c>
      <c r="N213" s="68">
        <f t="shared" ref="N213:N276" ca="1" si="53">(-M$2+M$4*D213-M$5*F213)^2</f>
        <v>0.92964737348458881</v>
      </c>
      <c r="O213" s="68">
        <f t="shared" ref="O213:O276" ca="1" si="54">+(M$3-D213*M$5+F213*M$6)^2</f>
        <v>16.822231788741103</v>
      </c>
      <c r="P213" s="28">
        <f t="shared" ref="P213:P276" ca="1" si="55">+E213-K213</f>
        <v>1.4970721367060912E-3</v>
      </c>
    </row>
    <row r="214" spans="4:16" x14ac:dyDescent="0.2">
      <c r="D214" s="77">
        <f t="shared" si="43"/>
        <v>0</v>
      </c>
      <c r="E214" s="77">
        <f t="shared" si="44"/>
        <v>0</v>
      </c>
      <c r="F214" s="68">
        <f t="shared" si="45"/>
        <v>0</v>
      </c>
      <c r="G214" s="68">
        <f t="shared" si="46"/>
        <v>0</v>
      </c>
      <c r="H214" s="68">
        <f t="shared" si="47"/>
        <v>0</v>
      </c>
      <c r="I214" s="68">
        <f t="shared" si="48"/>
        <v>0</v>
      </c>
      <c r="J214" s="68">
        <f t="shared" si="49"/>
        <v>0</v>
      </c>
      <c r="K214" s="68">
        <f t="shared" ca="1" si="50"/>
        <v>-1.4970721367060912E-3</v>
      </c>
      <c r="L214" s="68">
        <f t="shared" ca="1" si="51"/>
        <v>2.2412249825017417E-6</v>
      </c>
      <c r="M214" s="68">
        <f t="shared" ca="1" si="52"/>
        <v>3.686931528716304</v>
      </c>
      <c r="N214" s="68">
        <f t="shared" ca="1" si="53"/>
        <v>0.92964737348458881</v>
      </c>
      <c r="O214" s="68">
        <f t="shared" ca="1" si="54"/>
        <v>16.822231788741103</v>
      </c>
      <c r="P214" s="28">
        <f t="shared" ca="1" si="55"/>
        <v>1.4970721367060912E-3</v>
      </c>
    </row>
    <row r="215" spans="4:16" x14ac:dyDescent="0.2">
      <c r="D215" s="77">
        <f t="shared" si="43"/>
        <v>0</v>
      </c>
      <c r="E215" s="77">
        <f t="shared" si="44"/>
        <v>0</v>
      </c>
      <c r="F215" s="68">
        <f t="shared" si="45"/>
        <v>0</v>
      </c>
      <c r="G215" s="68">
        <f t="shared" si="46"/>
        <v>0</v>
      </c>
      <c r="H215" s="68">
        <f t="shared" si="47"/>
        <v>0</v>
      </c>
      <c r="I215" s="68">
        <f t="shared" si="48"/>
        <v>0</v>
      </c>
      <c r="J215" s="68">
        <f t="shared" si="49"/>
        <v>0</v>
      </c>
      <c r="K215" s="68">
        <f t="shared" ca="1" si="50"/>
        <v>-1.4970721367060912E-3</v>
      </c>
      <c r="L215" s="68">
        <f t="shared" ca="1" si="51"/>
        <v>2.2412249825017417E-6</v>
      </c>
      <c r="M215" s="68">
        <f t="shared" ca="1" si="52"/>
        <v>3.686931528716304</v>
      </c>
      <c r="N215" s="68">
        <f t="shared" ca="1" si="53"/>
        <v>0.92964737348458881</v>
      </c>
      <c r="O215" s="68">
        <f t="shared" ca="1" si="54"/>
        <v>16.822231788741103</v>
      </c>
      <c r="P215" s="28">
        <f t="shared" ca="1" si="55"/>
        <v>1.4970721367060912E-3</v>
      </c>
    </row>
    <row r="216" spans="4:16" x14ac:dyDescent="0.2">
      <c r="D216" s="77">
        <f t="shared" si="43"/>
        <v>0</v>
      </c>
      <c r="E216" s="77">
        <f t="shared" si="44"/>
        <v>0</v>
      </c>
      <c r="F216" s="68">
        <f t="shared" si="45"/>
        <v>0</v>
      </c>
      <c r="G216" s="68">
        <f t="shared" si="46"/>
        <v>0</v>
      </c>
      <c r="H216" s="68">
        <f t="shared" si="47"/>
        <v>0</v>
      </c>
      <c r="I216" s="68">
        <f t="shared" si="48"/>
        <v>0</v>
      </c>
      <c r="J216" s="68">
        <f t="shared" si="49"/>
        <v>0</v>
      </c>
      <c r="K216" s="68">
        <f t="shared" ca="1" si="50"/>
        <v>-1.4970721367060912E-3</v>
      </c>
      <c r="L216" s="68">
        <f t="shared" ca="1" si="51"/>
        <v>2.2412249825017417E-6</v>
      </c>
      <c r="M216" s="68">
        <f t="shared" ca="1" si="52"/>
        <v>3.686931528716304</v>
      </c>
      <c r="N216" s="68">
        <f t="shared" ca="1" si="53"/>
        <v>0.92964737348458881</v>
      </c>
      <c r="O216" s="68">
        <f t="shared" ca="1" si="54"/>
        <v>16.822231788741103</v>
      </c>
      <c r="P216" s="28">
        <f t="shared" ca="1" si="55"/>
        <v>1.4970721367060912E-3</v>
      </c>
    </row>
    <row r="217" spans="4:16" x14ac:dyDescent="0.2">
      <c r="D217" s="77">
        <f t="shared" si="43"/>
        <v>0</v>
      </c>
      <c r="E217" s="77">
        <f t="shared" si="44"/>
        <v>0</v>
      </c>
      <c r="F217" s="68">
        <f t="shared" si="45"/>
        <v>0</v>
      </c>
      <c r="G217" s="68">
        <f t="shared" si="46"/>
        <v>0</v>
      </c>
      <c r="H217" s="68">
        <f t="shared" si="47"/>
        <v>0</v>
      </c>
      <c r="I217" s="68">
        <f t="shared" si="48"/>
        <v>0</v>
      </c>
      <c r="J217" s="68">
        <f t="shared" si="49"/>
        <v>0</v>
      </c>
      <c r="K217" s="68">
        <f t="shared" ca="1" si="50"/>
        <v>-1.4970721367060912E-3</v>
      </c>
      <c r="L217" s="68">
        <f t="shared" ca="1" si="51"/>
        <v>2.2412249825017417E-6</v>
      </c>
      <c r="M217" s="68">
        <f t="shared" ca="1" si="52"/>
        <v>3.686931528716304</v>
      </c>
      <c r="N217" s="68">
        <f t="shared" ca="1" si="53"/>
        <v>0.92964737348458881</v>
      </c>
      <c r="O217" s="68">
        <f t="shared" ca="1" si="54"/>
        <v>16.822231788741103</v>
      </c>
      <c r="P217" s="28">
        <f t="shared" ca="1" si="55"/>
        <v>1.4970721367060912E-3</v>
      </c>
    </row>
    <row r="218" spans="4:16" x14ac:dyDescent="0.2">
      <c r="D218" s="77">
        <f t="shared" si="43"/>
        <v>0</v>
      </c>
      <c r="E218" s="77">
        <f t="shared" si="44"/>
        <v>0</v>
      </c>
      <c r="F218" s="68">
        <f t="shared" si="45"/>
        <v>0</v>
      </c>
      <c r="G218" s="68">
        <f t="shared" si="46"/>
        <v>0</v>
      </c>
      <c r="H218" s="68">
        <f t="shared" si="47"/>
        <v>0</v>
      </c>
      <c r="I218" s="68">
        <f t="shared" si="48"/>
        <v>0</v>
      </c>
      <c r="J218" s="68">
        <f t="shared" si="49"/>
        <v>0</v>
      </c>
      <c r="K218" s="68">
        <f t="shared" ca="1" si="50"/>
        <v>-1.4970721367060912E-3</v>
      </c>
      <c r="L218" s="68">
        <f t="shared" ca="1" si="51"/>
        <v>2.2412249825017417E-6</v>
      </c>
      <c r="M218" s="68">
        <f t="shared" ca="1" si="52"/>
        <v>3.686931528716304</v>
      </c>
      <c r="N218" s="68">
        <f t="shared" ca="1" si="53"/>
        <v>0.92964737348458881</v>
      </c>
      <c r="O218" s="68">
        <f t="shared" ca="1" si="54"/>
        <v>16.822231788741103</v>
      </c>
      <c r="P218" s="28">
        <f t="shared" ca="1" si="55"/>
        <v>1.4970721367060912E-3</v>
      </c>
    </row>
    <row r="219" spans="4:16" x14ac:dyDescent="0.2">
      <c r="D219" s="77">
        <f t="shared" si="43"/>
        <v>0</v>
      </c>
      <c r="E219" s="77">
        <f t="shared" si="44"/>
        <v>0</v>
      </c>
      <c r="F219" s="68">
        <f t="shared" si="45"/>
        <v>0</v>
      </c>
      <c r="G219" s="68">
        <f t="shared" si="46"/>
        <v>0</v>
      </c>
      <c r="H219" s="68">
        <f t="shared" si="47"/>
        <v>0</v>
      </c>
      <c r="I219" s="68">
        <f t="shared" si="48"/>
        <v>0</v>
      </c>
      <c r="J219" s="68">
        <f t="shared" si="49"/>
        <v>0</v>
      </c>
      <c r="K219" s="68">
        <f t="shared" ca="1" si="50"/>
        <v>-1.4970721367060912E-3</v>
      </c>
      <c r="L219" s="68">
        <f t="shared" ca="1" si="51"/>
        <v>2.2412249825017417E-6</v>
      </c>
      <c r="M219" s="68">
        <f t="shared" ca="1" si="52"/>
        <v>3.686931528716304</v>
      </c>
      <c r="N219" s="68">
        <f t="shared" ca="1" si="53"/>
        <v>0.92964737348458881</v>
      </c>
      <c r="O219" s="68">
        <f t="shared" ca="1" si="54"/>
        <v>16.822231788741103</v>
      </c>
      <c r="P219" s="28">
        <f t="shared" ca="1" si="55"/>
        <v>1.4970721367060912E-3</v>
      </c>
    </row>
    <row r="220" spans="4:16" x14ac:dyDescent="0.2">
      <c r="D220" s="77">
        <f t="shared" si="43"/>
        <v>0</v>
      </c>
      <c r="E220" s="77">
        <f t="shared" si="44"/>
        <v>0</v>
      </c>
      <c r="F220" s="68">
        <f t="shared" si="45"/>
        <v>0</v>
      </c>
      <c r="G220" s="68">
        <f t="shared" si="46"/>
        <v>0</v>
      </c>
      <c r="H220" s="68">
        <f t="shared" si="47"/>
        <v>0</v>
      </c>
      <c r="I220" s="68">
        <f t="shared" si="48"/>
        <v>0</v>
      </c>
      <c r="J220" s="68">
        <f t="shared" si="49"/>
        <v>0</v>
      </c>
      <c r="K220" s="68">
        <f t="shared" ca="1" si="50"/>
        <v>-1.4970721367060912E-3</v>
      </c>
      <c r="L220" s="68">
        <f t="shared" ca="1" si="51"/>
        <v>2.2412249825017417E-6</v>
      </c>
      <c r="M220" s="68">
        <f t="shared" ca="1" si="52"/>
        <v>3.686931528716304</v>
      </c>
      <c r="N220" s="68">
        <f t="shared" ca="1" si="53"/>
        <v>0.92964737348458881</v>
      </c>
      <c r="O220" s="68">
        <f t="shared" ca="1" si="54"/>
        <v>16.822231788741103</v>
      </c>
      <c r="P220" s="28">
        <f t="shared" ca="1" si="55"/>
        <v>1.4970721367060912E-3</v>
      </c>
    </row>
    <row r="221" spans="4:16" x14ac:dyDescent="0.2">
      <c r="D221" s="77">
        <f t="shared" si="43"/>
        <v>0</v>
      </c>
      <c r="E221" s="77">
        <f t="shared" si="44"/>
        <v>0</v>
      </c>
      <c r="F221" s="68">
        <f t="shared" si="45"/>
        <v>0</v>
      </c>
      <c r="G221" s="68">
        <f t="shared" si="46"/>
        <v>0</v>
      </c>
      <c r="H221" s="68">
        <f t="shared" si="47"/>
        <v>0</v>
      </c>
      <c r="I221" s="68">
        <f t="shared" si="48"/>
        <v>0</v>
      </c>
      <c r="J221" s="68">
        <f t="shared" si="49"/>
        <v>0</v>
      </c>
      <c r="K221" s="68">
        <f t="shared" ca="1" si="50"/>
        <v>-1.4970721367060912E-3</v>
      </c>
      <c r="L221" s="68">
        <f t="shared" ca="1" si="51"/>
        <v>2.2412249825017417E-6</v>
      </c>
      <c r="M221" s="68">
        <f t="shared" ca="1" si="52"/>
        <v>3.686931528716304</v>
      </c>
      <c r="N221" s="68">
        <f t="shared" ca="1" si="53"/>
        <v>0.92964737348458881</v>
      </c>
      <c r="O221" s="68">
        <f t="shared" ca="1" si="54"/>
        <v>16.822231788741103</v>
      </c>
      <c r="P221" s="28">
        <f t="shared" ca="1" si="55"/>
        <v>1.4970721367060912E-3</v>
      </c>
    </row>
    <row r="222" spans="4:16" x14ac:dyDescent="0.2">
      <c r="D222" s="77">
        <f t="shared" si="43"/>
        <v>0</v>
      </c>
      <c r="E222" s="77">
        <f t="shared" si="44"/>
        <v>0</v>
      </c>
      <c r="F222" s="68">
        <f t="shared" si="45"/>
        <v>0</v>
      </c>
      <c r="G222" s="68">
        <f t="shared" si="46"/>
        <v>0</v>
      </c>
      <c r="H222" s="68">
        <f t="shared" si="47"/>
        <v>0</v>
      </c>
      <c r="I222" s="68">
        <f t="shared" si="48"/>
        <v>0</v>
      </c>
      <c r="J222" s="68">
        <f t="shared" si="49"/>
        <v>0</v>
      </c>
      <c r="K222" s="68">
        <f t="shared" ca="1" si="50"/>
        <v>-1.4970721367060912E-3</v>
      </c>
      <c r="L222" s="68">
        <f t="shared" ca="1" si="51"/>
        <v>2.2412249825017417E-6</v>
      </c>
      <c r="M222" s="68">
        <f t="shared" ca="1" si="52"/>
        <v>3.686931528716304</v>
      </c>
      <c r="N222" s="68">
        <f t="shared" ca="1" si="53"/>
        <v>0.92964737348458881</v>
      </c>
      <c r="O222" s="68">
        <f t="shared" ca="1" si="54"/>
        <v>16.822231788741103</v>
      </c>
      <c r="P222" s="28">
        <f t="shared" ca="1" si="55"/>
        <v>1.4970721367060912E-3</v>
      </c>
    </row>
    <row r="223" spans="4:16" x14ac:dyDescent="0.2">
      <c r="D223" s="77">
        <f t="shared" si="43"/>
        <v>0</v>
      </c>
      <c r="E223" s="77">
        <f t="shared" si="44"/>
        <v>0</v>
      </c>
      <c r="F223" s="68">
        <f t="shared" si="45"/>
        <v>0</v>
      </c>
      <c r="G223" s="68">
        <f t="shared" si="46"/>
        <v>0</v>
      </c>
      <c r="H223" s="68">
        <f t="shared" si="47"/>
        <v>0</v>
      </c>
      <c r="I223" s="68">
        <f t="shared" si="48"/>
        <v>0</v>
      </c>
      <c r="J223" s="68">
        <f t="shared" si="49"/>
        <v>0</v>
      </c>
      <c r="K223" s="68">
        <f t="shared" ca="1" si="50"/>
        <v>-1.4970721367060912E-3</v>
      </c>
      <c r="L223" s="68">
        <f t="shared" ca="1" si="51"/>
        <v>2.2412249825017417E-6</v>
      </c>
      <c r="M223" s="68">
        <f t="shared" ca="1" si="52"/>
        <v>3.686931528716304</v>
      </c>
      <c r="N223" s="68">
        <f t="shared" ca="1" si="53"/>
        <v>0.92964737348458881</v>
      </c>
      <c r="O223" s="68">
        <f t="shared" ca="1" si="54"/>
        <v>16.822231788741103</v>
      </c>
      <c r="P223" s="28">
        <f t="shared" ca="1" si="55"/>
        <v>1.4970721367060912E-3</v>
      </c>
    </row>
    <row r="224" spans="4:16" x14ac:dyDescent="0.2">
      <c r="D224" s="77">
        <f t="shared" si="43"/>
        <v>0</v>
      </c>
      <c r="E224" s="77">
        <f t="shared" si="44"/>
        <v>0</v>
      </c>
      <c r="F224" s="68">
        <f t="shared" si="45"/>
        <v>0</v>
      </c>
      <c r="G224" s="68">
        <f t="shared" si="46"/>
        <v>0</v>
      </c>
      <c r="H224" s="68">
        <f t="shared" si="47"/>
        <v>0</v>
      </c>
      <c r="I224" s="68">
        <f t="shared" si="48"/>
        <v>0</v>
      </c>
      <c r="J224" s="68">
        <f t="shared" si="49"/>
        <v>0</v>
      </c>
      <c r="K224" s="68">
        <f t="shared" ca="1" si="50"/>
        <v>-1.4970721367060912E-3</v>
      </c>
      <c r="L224" s="68">
        <f t="shared" ca="1" si="51"/>
        <v>2.2412249825017417E-6</v>
      </c>
      <c r="M224" s="68">
        <f t="shared" ca="1" si="52"/>
        <v>3.686931528716304</v>
      </c>
      <c r="N224" s="68">
        <f t="shared" ca="1" si="53"/>
        <v>0.92964737348458881</v>
      </c>
      <c r="O224" s="68">
        <f t="shared" ca="1" si="54"/>
        <v>16.822231788741103</v>
      </c>
      <c r="P224" s="28">
        <f t="shared" ca="1" si="55"/>
        <v>1.4970721367060912E-3</v>
      </c>
    </row>
    <row r="225" spans="4:16" x14ac:dyDescent="0.2">
      <c r="D225" s="77">
        <f t="shared" si="43"/>
        <v>0</v>
      </c>
      <c r="E225" s="77">
        <f t="shared" si="44"/>
        <v>0</v>
      </c>
      <c r="F225" s="68">
        <f t="shared" si="45"/>
        <v>0</v>
      </c>
      <c r="G225" s="68">
        <f t="shared" si="46"/>
        <v>0</v>
      </c>
      <c r="H225" s="68">
        <f t="shared" si="47"/>
        <v>0</v>
      </c>
      <c r="I225" s="68">
        <f t="shared" si="48"/>
        <v>0</v>
      </c>
      <c r="J225" s="68">
        <f t="shared" si="49"/>
        <v>0</v>
      </c>
      <c r="K225" s="68">
        <f t="shared" ca="1" si="50"/>
        <v>-1.4970721367060912E-3</v>
      </c>
      <c r="L225" s="68">
        <f t="shared" ca="1" si="51"/>
        <v>2.2412249825017417E-6</v>
      </c>
      <c r="M225" s="68">
        <f t="shared" ca="1" si="52"/>
        <v>3.686931528716304</v>
      </c>
      <c r="N225" s="68">
        <f t="shared" ca="1" si="53"/>
        <v>0.92964737348458881</v>
      </c>
      <c r="O225" s="68">
        <f t="shared" ca="1" si="54"/>
        <v>16.822231788741103</v>
      </c>
      <c r="P225" s="28">
        <f t="shared" ca="1" si="55"/>
        <v>1.4970721367060912E-3</v>
      </c>
    </row>
    <row r="226" spans="4:16" x14ac:dyDescent="0.2">
      <c r="D226" s="77">
        <f t="shared" si="43"/>
        <v>0</v>
      </c>
      <c r="E226" s="77">
        <f t="shared" si="44"/>
        <v>0</v>
      </c>
      <c r="F226" s="68">
        <f t="shared" si="45"/>
        <v>0</v>
      </c>
      <c r="G226" s="68">
        <f t="shared" si="46"/>
        <v>0</v>
      </c>
      <c r="H226" s="68">
        <f t="shared" si="47"/>
        <v>0</v>
      </c>
      <c r="I226" s="68">
        <f t="shared" si="48"/>
        <v>0</v>
      </c>
      <c r="J226" s="68">
        <f t="shared" si="49"/>
        <v>0</v>
      </c>
      <c r="K226" s="68">
        <f t="shared" ca="1" si="50"/>
        <v>-1.4970721367060912E-3</v>
      </c>
      <c r="L226" s="68">
        <f t="shared" ca="1" si="51"/>
        <v>2.2412249825017417E-6</v>
      </c>
      <c r="M226" s="68">
        <f t="shared" ca="1" si="52"/>
        <v>3.686931528716304</v>
      </c>
      <c r="N226" s="68">
        <f t="shared" ca="1" si="53"/>
        <v>0.92964737348458881</v>
      </c>
      <c r="O226" s="68">
        <f t="shared" ca="1" si="54"/>
        <v>16.822231788741103</v>
      </c>
      <c r="P226" s="28">
        <f t="shared" ca="1" si="55"/>
        <v>1.4970721367060912E-3</v>
      </c>
    </row>
    <row r="227" spans="4:16" x14ac:dyDescent="0.2">
      <c r="D227" s="77">
        <f t="shared" si="43"/>
        <v>0</v>
      </c>
      <c r="E227" s="77">
        <f t="shared" si="44"/>
        <v>0</v>
      </c>
      <c r="F227" s="68">
        <f t="shared" si="45"/>
        <v>0</v>
      </c>
      <c r="G227" s="68">
        <f t="shared" si="46"/>
        <v>0</v>
      </c>
      <c r="H227" s="68">
        <f t="shared" si="47"/>
        <v>0</v>
      </c>
      <c r="I227" s="68">
        <f t="shared" si="48"/>
        <v>0</v>
      </c>
      <c r="J227" s="68">
        <f t="shared" si="49"/>
        <v>0</v>
      </c>
      <c r="K227" s="68">
        <f t="shared" ca="1" si="50"/>
        <v>-1.4970721367060912E-3</v>
      </c>
      <c r="L227" s="68">
        <f t="shared" ca="1" si="51"/>
        <v>2.2412249825017417E-6</v>
      </c>
      <c r="M227" s="68">
        <f t="shared" ca="1" si="52"/>
        <v>3.686931528716304</v>
      </c>
      <c r="N227" s="68">
        <f t="shared" ca="1" si="53"/>
        <v>0.92964737348458881</v>
      </c>
      <c r="O227" s="68">
        <f t="shared" ca="1" si="54"/>
        <v>16.822231788741103</v>
      </c>
      <c r="P227" s="28">
        <f t="shared" ca="1" si="55"/>
        <v>1.4970721367060912E-3</v>
      </c>
    </row>
    <row r="228" spans="4:16" x14ac:dyDescent="0.2">
      <c r="D228" s="77">
        <f t="shared" si="43"/>
        <v>0</v>
      </c>
      <c r="E228" s="77">
        <f t="shared" si="44"/>
        <v>0</v>
      </c>
      <c r="F228" s="68">
        <f t="shared" si="45"/>
        <v>0</v>
      </c>
      <c r="G228" s="68">
        <f t="shared" si="46"/>
        <v>0</v>
      </c>
      <c r="H228" s="68">
        <f t="shared" si="47"/>
        <v>0</v>
      </c>
      <c r="I228" s="68">
        <f t="shared" si="48"/>
        <v>0</v>
      </c>
      <c r="J228" s="68">
        <f t="shared" si="49"/>
        <v>0</v>
      </c>
      <c r="K228" s="68">
        <f t="shared" ca="1" si="50"/>
        <v>-1.4970721367060912E-3</v>
      </c>
      <c r="L228" s="68">
        <f t="shared" ca="1" si="51"/>
        <v>2.2412249825017417E-6</v>
      </c>
      <c r="M228" s="68">
        <f t="shared" ca="1" si="52"/>
        <v>3.686931528716304</v>
      </c>
      <c r="N228" s="68">
        <f t="shared" ca="1" si="53"/>
        <v>0.92964737348458881</v>
      </c>
      <c r="O228" s="68">
        <f t="shared" ca="1" si="54"/>
        <v>16.822231788741103</v>
      </c>
      <c r="P228" s="28">
        <f t="shared" ca="1" si="55"/>
        <v>1.4970721367060912E-3</v>
      </c>
    </row>
    <row r="229" spans="4:16" x14ac:dyDescent="0.2">
      <c r="D229" s="77">
        <f t="shared" si="43"/>
        <v>0</v>
      </c>
      <c r="E229" s="77">
        <f t="shared" si="44"/>
        <v>0</v>
      </c>
      <c r="F229" s="68">
        <f t="shared" si="45"/>
        <v>0</v>
      </c>
      <c r="G229" s="68">
        <f t="shared" si="46"/>
        <v>0</v>
      </c>
      <c r="H229" s="68">
        <f t="shared" si="47"/>
        <v>0</v>
      </c>
      <c r="I229" s="68">
        <f t="shared" si="48"/>
        <v>0</v>
      </c>
      <c r="J229" s="68">
        <f t="shared" si="49"/>
        <v>0</v>
      </c>
      <c r="K229" s="68">
        <f t="shared" ca="1" si="50"/>
        <v>-1.4970721367060912E-3</v>
      </c>
      <c r="L229" s="68">
        <f t="shared" ca="1" si="51"/>
        <v>2.2412249825017417E-6</v>
      </c>
      <c r="M229" s="68">
        <f t="shared" ca="1" si="52"/>
        <v>3.686931528716304</v>
      </c>
      <c r="N229" s="68">
        <f t="shared" ca="1" si="53"/>
        <v>0.92964737348458881</v>
      </c>
      <c r="O229" s="68">
        <f t="shared" ca="1" si="54"/>
        <v>16.822231788741103</v>
      </c>
      <c r="P229" s="28">
        <f t="shared" ca="1" si="55"/>
        <v>1.4970721367060912E-3</v>
      </c>
    </row>
    <row r="230" spans="4:16" x14ac:dyDescent="0.2">
      <c r="D230" s="77">
        <f t="shared" si="43"/>
        <v>0</v>
      </c>
      <c r="E230" s="77">
        <f t="shared" si="44"/>
        <v>0</v>
      </c>
      <c r="F230" s="68">
        <f t="shared" si="45"/>
        <v>0</v>
      </c>
      <c r="G230" s="68">
        <f t="shared" si="46"/>
        <v>0</v>
      </c>
      <c r="H230" s="68">
        <f t="shared" si="47"/>
        <v>0</v>
      </c>
      <c r="I230" s="68">
        <f t="shared" si="48"/>
        <v>0</v>
      </c>
      <c r="J230" s="68">
        <f t="shared" si="49"/>
        <v>0</v>
      </c>
      <c r="K230" s="68">
        <f t="shared" ca="1" si="50"/>
        <v>-1.4970721367060912E-3</v>
      </c>
      <c r="L230" s="68">
        <f t="shared" ca="1" si="51"/>
        <v>2.2412249825017417E-6</v>
      </c>
      <c r="M230" s="68">
        <f t="shared" ca="1" si="52"/>
        <v>3.686931528716304</v>
      </c>
      <c r="N230" s="68">
        <f t="shared" ca="1" si="53"/>
        <v>0.92964737348458881</v>
      </c>
      <c r="O230" s="68">
        <f t="shared" ca="1" si="54"/>
        <v>16.822231788741103</v>
      </c>
      <c r="P230" s="28">
        <f t="shared" ca="1" si="55"/>
        <v>1.4970721367060912E-3</v>
      </c>
    </row>
    <row r="231" spans="4:16" x14ac:dyDescent="0.2">
      <c r="D231" s="77">
        <f t="shared" si="43"/>
        <v>0</v>
      </c>
      <c r="E231" s="77">
        <f t="shared" si="44"/>
        <v>0</v>
      </c>
      <c r="F231" s="68">
        <f t="shared" si="45"/>
        <v>0</v>
      </c>
      <c r="G231" s="68">
        <f t="shared" si="46"/>
        <v>0</v>
      </c>
      <c r="H231" s="68">
        <f t="shared" si="47"/>
        <v>0</v>
      </c>
      <c r="I231" s="68">
        <f t="shared" si="48"/>
        <v>0</v>
      </c>
      <c r="J231" s="68">
        <f t="shared" si="49"/>
        <v>0</v>
      </c>
      <c r="K231" s="68">
        <f t="shared" ca="1" si="50"/>
        <v>-1.4970721367060912E-3</v>
      </c>
      <c r="L231" s="68">
        <f t="shared" ca="1" si="51"/>
        <v>2.2412249825017417E-6</v>
      </c>
      <c r="M231" s="68">
        <f t="shared" ca="1" si="52"/>
        <v>3.686931528716304</v>
      </c>
      <c r="N231" s="68">
        <f t="shared" ca="1" si="53"/>
        <v>0.92964737348458881</v>
      </c>
      <c r="O231" s="68">
        <f t="shared" ca="1" si="54"/>
        <v>16.822231788741103</v>
      </c>
      <c r="P231" s="28">
        <f t="shared" ca="1" si="55"/>
        <v>1.4970721367060912E-3</v>
      </c>
    </row>
    <row r="232" spans="4:16" x14ac:dyDescent="0.2">
      <c r="D232" s="77">
        <f t="shared" si="43"/>
        <v>0</v>
      </c>
      <c r="E232" s="77">
        <f t="shared" si="44"/>
        <v>0</v>
      </c>
      <c r="F232" s="68">
        <f t="shared" si="45"/>
        <v>0</v>
      </c>
      <c r="G232" s="68">
        <f t="shared" si="46"/>
        <v>0</v>
      </c>
      <c r="H232" s="68">
        <f t="shared" si="47"/>
        <v>0</v>
      </c>
      <c r="I232" s="68">
        <f t="shared" si="48"/>
        <v>0</v>
      </c>
      <c r="J232" s="68">
        <f t="shared" si="49"/>
        <v>0</v>
      </c>
      <c r="K232" s="68">
        <f t="shared" ca="1" si="50"/>
        <v>-1.4970721367060912E-3</v>
      </c>
      <c r="L232" s="68">
        <f t="shared" ca="1" si="51"/>
        <v>2.2412249825017417E-6</v>
      </c>
      <c r="M232" s="68">
        <f t="shared" ca="1" si="52"/>
        <v>3.686931528716304</v>
      </c>
      <c r="N232" s="68">
        <f t="shared" ca="1" si="53"/>
        <v>0.92964737348458881</v>
      </c>
      <c r="O232" s="68">
        <f t="shared" ca="1" si="54"/>
        <v>16.822231788741103</v>
      </c>
      <c r="P232" s="28">
        <f t="shared" ca="1" si="55"/>
        <v>1.4970721367060912E-3</v>
      </c>
    </row>
    <row r="233" spans="4:16" x14ac:dyDescent="0.2">
      <c r="D233" s="77">
        <f t="shared" si="43"/>
        <v>0</v>
      </c>
      <c r="E233" s="77">
        <f t="shared" si="44"/>
        <v>0</v>
      </c>
      <c r="F233" s="68">
        <f t="shared" si="45"/>
        <v>0</v>
      </c>
      <c r="G233" s="68">
        <f t="shared" si="46"/>
        <v>0</v>
      </c>
      <c r="H233" s="68">
        <f t="shared" si="47"/>
        <v>0</v>
      </c>
      <c r="I233" s="68">
        <f t="shared" si="48"/>
        <v>0</v>
      </c>
      <c r="J233" s="68">
        <f t="shared" si="49"/>
        <v>0</v>
      </c>
      <c r="K233" s="68">
        <f t="shared" ca="1" si="50"/>
        <v>-1.4970721367060912E-3</v>
      </c>
      <c r="L233" s="68">
        <f t="shared" ca="1" si="51"/>
        <v>2.2412249825017417E-6</v>
      </c>
      <c r="M233" s="68">
        <f t="shared" ca="1" si="52"/>
        <v>3.686931528716304</v>
      </c>
      <c r="N233" s="68">
        <f t="shared" ca="1" si="53"/>
        <v>0.92964737348458881</v>
      </c>
      <c r="O233" s="68">
        <f t="shared" ca="1" si="54"/>
        <v>16.822231788741103</v>
      </c>
      <c r="P233" s="28">
        <f t="shared" ca="1" si="55"/>
        <v>1.4970721367060912E-3</v>
      </c>
    </row>
    <row r="234" spans="4:16" x14ac:dyDescent="0.2">
      <c r="D234" s="77">
        <f t="shared" si="43"/>
        <v>0</v>
      </c>
      <c r="E234" s="77">
        <f t="shared" si="44"/>
        <v>0</v>
      </c>
      <c r="F234" s="68">
        <f t="shared" si="45"/>
        <v>0</v>
      </c>
      <c r="G234" s="68">
        <f t="shared" si="46"/>
        <v>0</v>
      </c>
      <c r="H234" s="68">
        <f t="shared" si="47"/>
        <v>0</v>
      </c>
      <c r="I234" s="68">
        <f t="shared" si="48"/>
        <v>0</v>
      </c>
      <c r="J234" s="68">
        <f t="shared" si="49"/>
        <v>0</v>
      </c>
      <c r="K234" s="68">
        <f t="shared" ca="1" si="50"/>
        <v>-1.4970721367060912E-3</v>
      </c>
      <c r="L234" s="68">
        <f t="shared" ca="1" si="51"/>
        <v>2.2412249825017417E-6</v>
      </c>
      <c r="M234" s="68">
        <f t="shared" ca="1" si="52"/>
        <v>3.686931528716304</v>
      </c>
      <c r="N234" s="68">
        <f t="shared" ca="1" si="53"/>
        <v>0.92964737348458881</v>
      </c>
      <c r="O234" s="68">
        <f t="shared" ca="1" si="54"/>
        <v>16.822231788741103</v>
      </c>
      <c r="P234" s="28">
        <f t="shared" ca="1" si="55"/>
        <v>1.4970721367060912E-3</v>
      </c>
    </row>
    <row r="235" spans="4:16" x14ac:dyDescent="0.2">
      <c r="D235" s="77">
        <f t="shared" si="43"/>
        <v>0</v>
      </c>
      <c r="E235" s="77">
        <f t="shared" si="44"/>
        <v>0</v>
      </c>
      <c r="F235" s="68">
        <f t="shared" si="45"/>
        <v>0</v>
      </c>
      <c r="G235" s="68">
        <f t="shared" si="46"/>
        <v>0</v>
      </c>
      <c r="H235" s="68">
        <f t="shared" si="47"/>
        <v>0</v>
      </c>
      <c r="I235" s="68">
        <f t="shared" si="48"/>
        <v>0</v>
      </c>
      <c r="J235" s="68">
        <f t="shared" si="49"/>
        <v>0</v>
      </c>
      <c r="K235" s="68">
        <f t="shared" ca="1" si="50"/>
        <v>-1.4970721367060912E-3</v>
      </c>
      <c r="L235" s="68">
        <f t="shared" ca="1" si="51"/>
        <v>2.2412249825017417E-6</v>
      </c>
      <c r="M235" s="68">
        <f t="shared" ca="1" si="52"/>
        <v>3.686931528716304</v>
      </c>
      <c r="N235" s="68">
        <f t="shared" ca="1" si="53"/>
        <v>0.92964737348458881</v>
      </c>
      <c r="O235" s="68">
        <f t="shared" ca="1" si="54"/>
        <v>16.822231788741103</v>
      </c>
      <c r="P235" s="28">
        <f t="shared" ca="1" si="55"/>
        <v>1.4970721367060912E-3</v>
      </c>
    </row>
    <row r="236" spans="4:16" x14ac:dyDescent="0.2">
      <c r="D236" s="77">
        <f t="shared" si="43"/>
        <v>0</v>
      </c>
      <c r="E236" s="77">
        <f t="shared" si="44"/>
        <v>0</v>
      </c>
      <c r="F236" s="68">
        <f t="shared" si="45"/>
        <v>0</v>
      </c>
      <c r="G236" s="68">
        <f t="shared" si="46"/>
        <v>0</v>
      </c>
      <c r="H236" s="68">
        <f t="shared" si="47"/>
        <v>0</v>
      </c>
      <c r="I236" s="68">
        <f t="shared" si="48"/>
        <v>0</v>
      </c>
      <c r="J236" s="68">
        <f t="shared" si="49"/>
        <v>0</v>
      </c>
      <c r="K236" s="68">
        <f t="shared" ca="1" si="50"/>
        <v>-1.4970721367060912E-3</v>
      </c>
      <c r="L236" s="68">
        <f t="shared" ca="1" si="51"/>
        <v>2.2412249825017417E-6</v>
      </c>
      <c r="M236" s="68">
        <f t="shared" ca="1" si="52"/>
        <v>3.686931528716304</v>
      </c>
      <c r="N236" s="68">
        <f t="shared" ca="1" si="53"/>
        <v>0.92964737348458881</v>
      </c>
      <c r="O236" s="68">
        <f t="shared" ca="1" si="54"/>
        <v>16.822231788741103</v>
      </c>
      <c r="P236" s="28">
        <f t="shared" ca="1" si="55"/>
        <v>1.4970721367060912E-3</v>
      </c>
    </row>
    <row r="237" spans="4:16" x14ac:dyDescent="0.2">
      <c r="D237" s="77">
        <f t="shared" si="43"/>
        <v>0</v>
      </c>
      <c r="E237" s="77">
        <f t="shared" si="44"/>
        <v>0</v>
      </c>
      <c r="F237" s="68">
        <f t="shared" si="45"/>
        <v>0</v>
      </c>
      <c r="G237" s="68">
        <f t="shared" si="46"/>
        <v>0</v>
      </c>
      <c r="H237" s="68">
        <f t="shared" si="47"/>
        <v>0</v>
      </c>
      <c r="I237" s="68">
        <f t="shared" si="48"/>
        <v>0</v>
      </c>
      <c r="J237" s="68">
        <f t="shared" si="49"/>
        <v>0</v>
      </c>
      <c r="K237" s="68">
        <f t="shared" ca="1" si="50"/>
        <v>-1.4970721367060912E-3</v>
      </c>
      <c r="L237" s="68">
        <f t="shared" ca="1" si="51"/>
        <v>2.2412249825017417E-6</v>
      </c>
      <c r="M237" s="68">
        <f t="shared" ca="1" si="52"/>
        <v>3.686931528716304</v>
      </c>
      <c r="N237" s="68">
        <f t="shared" ca="1" si="53"/>
        <v>0.92964737348458881</v>
      </c>
      <c r="O237" s="68">
        <f t="shared" ca="1" si="54"/>
        <v>16.822231788741103</v>
      </c>
      <c r="P237" s="28">
        <f t="shared" ca="1" si="55"/>
        <v>1.4970721367060912E-3</v>
      </c>
    </row>
    <row r="238" spans="4:16" x14ac:dyDescent="0.2">
      <c r="D238" s="77">
        <f t="shared" si="43"/>
        <v>0</v>
      </c>
      <c r="E238" s="77">
        <f t="shared" si="44"/>
        <v>0</v>
      </c>
      <c r="F238" s="68">
        <f t="shared" si="45"/>
        <v>0</v>
      </c>
      <c r="G238" s="68">
        <f t="shared" si="46"/>
        <v>0</v>
      </c>
      <c r="H238" s="68">
        <f t="shared" si="47"/>
        <v>0</v>
      </c>
      <c r="I238" s="68">
        <f t="shared" si="48"/>
        <v>0</v>
      </c>
      <c r="J238" s="68">
        <f t="shared" si="49"/>
        <v>0</v>
      </c>
      <c r="K238" s="68">
        <f t="shared" ca="1" si="50"/>
        <v>-1.4970721367060912E-3</v>
      </c>
      <c r="L238" s="68">
        <f t="shared" ca="1" si="51"/>
        <v>2.2412249825017417E-6</v>
      </c>
      <c r="M238" s="68">
        <f t="shared" ca="1" si="52"/>
        <v>3.686931528716304</v>
      </c>
      <c r="N238" s="68">
        <f t="shared" ca="1" si="53"/>
        <v>0.92964737348458881</v>
      </c>
      <c r="O238" s="68">
        <f t="shared" ca="1" si="54"/>
        <v>16.822231788741103</v>
      </c>
      <c r="P238" s="28">
        <f t="shared" ca="1" si="55"/>
        <v>1.4970721367060912E-3</v>
      </c>
    </row>
    <row r="239" spans="4:16" x14ac:dyDescent="0.2">
      <c r="D239" s="77">
        <f t="shared" si="43"/>
        <v>0</v>
      </c>
      <c r="E239" s="77">
        <f t="shared" si="44"/>
        <v>0</v>
      </c>
      <c r="F239" s="68">
        <f t="shared" si="45"/>
        <v>0</v>
      </c>
      <c r="G239" s="68">
        <f t="shared" si="46"/>
        <v>0</v>
      </c>
      <c r="H239" s="68">
        <f t="shared" si="47"/>
        <v>0</v>
      </c>
      <c r="I239" s="68">
        <f t="shared" si="48"/>
        <v>0</v>
      </c>
      <c r="J239" s="68">
        <f t="shared" si="49"/>
        <v>0</v>
      </c>
      <c r="K239" s="68">
        <f t="shared" ca="1" si="50"/>
        <v>-1.4970721367060912E-3</v>
      </c>
      <c r="L239" s="68">
        <f t="shared" ca="1" si="51"/>
        <v>2.2412249825017417E-6</v>
      </c>
      <c r="M239" s="68">
        <f t="shared" ca="1" si="52"/>
        <v>3.686931528716304</v>
      </c>
      <c r="N239" s="68">
        <f t="shared" ca="1" si="53"/>
        <v>0.92964737348458881</v>
      </c>
      <c r="O239" s="68">
        <f t="shared" ca="1" si="54"/>
        <v>16.822231788741103</v>
      </c>
      <c r="P239" s="28">
        <f t="shared" ca="1" si="55"/>
        <v>1.4970721367060912E-3</v>
      </c>
    </row>
    <row r="240" spans="4:16" x14ac:dyDescent="0.2">
      <c r="D240" s="77">
        <f t="shared" si="43"/>
        <v>0</v>
      </c>
      <c r="E240" s="77">
        <f t="shared" si="44"/>
        <v>0</v>
      </c>
      <c r="F240" s="68">
        <f t="shared" si="45"/>
        <v>0</v>
      </c>
      <c r="G240" s="68">
        <f t="shared" si="46"/>
        <v>0</v>
      </c>
      <c r="H240" s="68">
        <f t="shared" si="47"/>
        <v>0</v>
      </c>
      <c r="I240" s="68">
        <f t="shared" si="48"/>
        <v>0</v>
      </c>
      <c r="J240" s="68">
        <f t="shared" si="49"/>
        <v>0</v>
      </c>
      <c r="K240" s="68">
        <f t="shared" ca="1" si="50"/>
        <v>-1.4970721367060912E-3</v>
      </c>
      <c r="L240" s="68">
        <f t="shared" ca="1" si="51"/>
        <v>2.2412249825017417E-6</v>
      </c>
      <c r="M240" s="68">
        <f t="shared" ca="1" si="52"/>
        <v>3.686931528716304</v>
      </c>
      <c r="N240" s="68">
        <f t="shared" ca="1" si="53"/>
        <v>0.92964737348458881</v>
      </c>
      <c r="O240" s="68">
        <f t="shared" ca="1" si="54"/>
        <v>16.822231788741103</v>
      </c>
      <c r="P240" s="28">
        <f t="shared" ca="1" si="55"/>
        <v>1.4970721367060912E-3</v>
      </c>
    </row>
    <row r="241" spans="4:16" x14ac:dyDescent="0.2">
      <c r="D241" s="77">
        <f t="shared" si="43"/>
        <v>0</v>
      </c>
      <c r="E241" s="77">
        <f t="shared" si="44"/>
        <v>0</v>
      </c>
      <c r="F241" s="68">
        <f t="shared" si="45"/>
        <v>0</v>
      </c>
      <c r="G241" s="68">
        <f t="shared" si="46"/>
        <v>0</v>
      </c>
      <c r="H241" s="68">
        <f t="shared" si="47"/>
        <v>0</v>
      </c>
      <c r="I241" s="68">
        <f t="shared" si="48"/>
        <v>0</v>
      </c>
      <c r="J241" s="68">
        <f t="shared" si="49"/>
        <v>0</v>
      </c>
      <c r="K241" s="68">
        <f t="shared" ca="1" si="50"/>
        <v>-1.4970721367060912E-3</v>
      </c>
      <c r="L241" s="68">
        <f t="shared" ca="1" si="51"/>
        <v>2.2412249825017417E-6</v>
      </c>
      <c r="M241" s="68">
        <f t="shared" ca="1" si="52"/>
        <v>3.686931528716304</v>
      </c>
      <c r="N241" s="68">
        <f t="shared" ca="1" si="53"/>
        <v>0.92964737348458881</v>
      </c>
      <c r="O241" s="68">
        <f t="shared" ca="1" si="54"/>
        <v>16.822231788741103</v>
      </c>
      <c r="P241" s="28">
        <f t="shared" ca="1" si="55"/>
        <v>1.4970721367060912E-3</v>
      </c>
    </row>
    <row r="242" spans="4:16" x14ac:dyDescent="0.2">
      <c r="D242" s="77">
        <f t="shared" si="43"/>
        <v>0</v>
      </c>
      <c r="E242" s="77">
        <f t="shared" si="44"/>
        <v>0</v>
      </c>
      <c r="F242" s="68">
        <f t="shared" si="45"/>
        <v>0</v>
      </c>
      <c r="G242" s="68">
        <f t="shared" si="46"/>
        <v>0</v>
      </c>
      <c r="H242" s="68">
        <f t="shared" si="47"/>
        <v>0</v>
      </c>
      <c r="I242" s="68">
        <f t="shared" si="48"/>
        <v>0</v>
      </c>
      <c r="J242" s="68">
        <f t="shared" si="49"/>
        <v>0</v>
      </c>
      <c r="K242" s="68">
        <f t="shared" ca="1" si="50"/>
        <v>-1.4970721367060912E-3</v>
      </c>
      <c r="L242" s="68">
        <f t="shared" ca="1" si="51"/>
        <v>2.2412249825017417E-6</v>
      </c>
      <c r="M242" s="68">
        <f t="shared" ca="1" si="52"/>
        <v>3.686931528716304</v>
      </c>
      <c r="N242" s="68">
        <f t="shared" ca="1" si="53"/>
        <v>0.92964737348458881</v>
      </c>
      <c r="O242" s="68">
        <f t="shared" ca="1" si="54"/>
        <v>16.822231788741103</v>
      </c>
      <c r="P242" s="28">
        <f t="shared" ca="1" si="55"/>
        <v>1.4970721367060912E-3</v>
      </c>
    </row>
    <row r="243" spans="4:16" x14ac:dyDescent="0.2">
      <c r="D243" s="77">
        <f t="shared" si="43"/>
        <v>0</v>
      </c>
      <c r="E243" s="77">
        <f t="shared" si="44"/>
        <v>0</v>
      </c>
      <c r="F243" s="68">
        <f t="shared" si="45"/>
        <v>0</v>
      </c>
      <c r="G243" s="68">
        <f t="shared" si="46"/>
        <v>0</v>
      </c>
      <c r="H243" s="68">
        <f t="shared" si="47"/>
        <v>0</v>
      </c>
      <c r="I243" s="68">
        <f t="shared" si="48"/>
        <v>0</v>
      </c>
      <c r="J243" s="68">
        <f t="shared" si="49"/>
        <v>0</v>
      </c>
      <c r="K243" s="68">
        <f t="shared" ca="1" si="50"/>
        <v>-1.4970721367060912E-3</v>
      </c>
      <c r="L243" s="68">
        <f t="shared" ca="1" si="51"/>
        <v>2.2412249825017417E-6</v>
      </c>
      <c r="M243" s="68">
        <f t="shared" ca="1" si="52"/>
        <v>3.686931528716304</v>
      </c>
      <c r="N243" s="68">
        <f t="shared" ca="1" si="53"/>
        <v>0.92964737348458881</v>
      </c>
      <c r="O243" s="68">
        <f t="shared" ca="1" si="54"/>
        <v>16.822231788741103</v>
      </c>
      <c r="P243" s="28">
        <f t="shared" ca="1" si="55"/>
        <v>1.4970721367060912E-3</v>
      </c>
    </row>
    <row r="244" spans="4:16" x14ac:dyDescent="0.2">
      <c r="D244" s="77">
        <f t="shared" si="43"/>
        <v>0</v>
      </c>
      <c r="E244" s="77">
        <f t="shared" si="44"/>
        <v>0</v>
      </c>
      <c r="F244" s="68">
        <f t="shared" si="45"/>
        <v>0</v>
      </c>
      <c r="G244" s="68">
        <f t="shared" si="46"/>
        <v>0</v>
      </c>
      <c r="H244" s="68">
        <f t="shared" si="47"/>
        <v>0</v>
      </c>
      <c r="I244" s="68">
        <f t="shared" si="48"/>
        <v>0</v>
      </c>
      <c r="J244" s="68">
        <f t="shared" si="49"/>
        <v>0</v>
      </c>
      <c r="K244" s="68">
        <f t="shared" ca="1" si="50"/>
        <v>-1.4970721367060912E-3</v>
      </c>
      <c r="L244" s="68">
        <f t="shared" ca="1" si="51"/>
        <v>2.2412249825017417E-6</v>
      </c>
      <c r="M244" s="68">
        <f t="shared" ca="1" si="52"/>
        <v>3.686931528716304</v>
      </c>
      <c r="N244" s="68">
        <f t="shared" ca="1" si="53"/>
        <v>0.92964737348458881</v>
      </c>
      <c r="O244" s="68">
        <f t="shared" ca="1" si="54"/>
        <v>16.822231788741103</v>
      </c>
      <c r="P244" s="28">
        <f t="shared" ca="1" si="55"/>
        <v>1.4970721367060912E-3</v>
      </c>
    </row>
    <row r="245" spans="4:16" x14ac:dyDescent="0.2">
      <c r="D245" s="77">
        <f t="shared" si="43"/>
        <v>0</v>
      </c>
      <c r="E245" s="77">
        <f t="shared" si="44"/>
        <v>0</v>
      </c>
      <c r="F245" s="68">
        <f t="shared" si="45"/>
        <v>0</v>
      </c>
      <c r="G245" s="68">
        <f t="shared" si="46"/>
        <v>0</v>
      </c>
      <c r="H245" s="68">
        <f t="shared" si="47"/>
        <v>0</v>
      </c>
      <c r="I245" s="68">
        <f t="shared" si="48"/>
        <v>0</v>
      </c>
      <c r="J245" s="68">
        <f t="shared" si="49"/>
        <v>0</v>
      </c>
      <c r="K245" s="68">
        <f t="shared" ca="1" si="50"/>
        <v>-1.4970721367060912E-3</v>
      </c>
      <c r="L245" s="68">
        <f t="shared" ca="1" si="51"/>
        <v>2.2412249825017417E-6</v>
      </c>
      <c r="M245" s="68">
        <f t="shared" ca="1" si="52"/>
        <v>3.686931528716304</v>
      </c>
      <c r="N245" s="68">
        <f t="shared" ca="1" si="53"/>
        <v>0.92964737348458881</v>
      </c>
      <c r="O245" s="68">
        <f t="shared" ca="1" si="54"/>
        <v>16.822231788741103</v>
      </c>
      <c r="P245" s="28">
        <f t="shared" ca="1" si="55"/>
        <v>1.4970721367060912E-3</v>
      </c>
    </row>
    <row r="246" spans="4:16" x14ac:dyDescent="0.2">
      <c r="D246" s="77">
        <f t="shared" si="43"/>
        <v>0</v>
      </c>
      <c r="E246" s="77">
        <f t="shared" si="44"/>
        <v>0</v>
      </c>
      <c r="F246" s="68">
        <f t="shared" si="45"/>
        <v>0</v>
      </c>
      <c r="G246" s="68">
        <f t="shared" si="46"/>
        <v>0</v>
      </c>
      <c r="H246" s="68">
        <f t="shared" si="47"/>
        <v>0</v>
      </c>
      <c r="I246" s="68">
        <f t="shared" si="48"/>
        <v>0</v>
      </c>
      <c r="J246" s="68">
        <f t="shared" si="49"/>
        <v>0</v>
      </c>
      <c r="K246" s="68">
        <f t="shared" ca="1" si="50"/>
        <v>-1.4970721367060912E-3</v>
      </c>
      <c r="L246" s="68">
        <f t="shared" ca="1" si="51"/>
        <v>2.2412249825017417E-6</v>
      </c>
      <c r="M246" s="68">
        <f t="shared" ca="1" si="52"/>
        <v>3.686931528716304</v>
      </c>
      <c r="N246" s="68">
        <f t="shared" ca="1" si="53"/>
        <v>0.92964737348458881</v>
      </c>
      <c r="O246" s="68">
        <f t="shared" ca="1" si="54"/>
        <v>16.822231788741103</v>
      </c>
      <c r="P246" s="28">
        <f t="shared" ca="1" si="55"/>
        <v>1.4970721367060912E-3</v>
      </c>
    </row>
    <row r="247" spans="4:16" x14ac:dyDescent="0.2">
      <c r="D247" s="77">
        <f t="shared" si="43"/>
        <v>0</v>
      </c>
      <c r="E247" s="77">
        <f t="shared" si="44"/>
        <v>0</v>
      </c>
      <c r="F247" s="68">
        <f t="shared" si="45"/>
        <v>0</v>
      </c>
      <c r="G247" s="68">
        <f t="shared" si="46"/>
        <v>0</v>
      </c>
      <c r="H247" s="68">
        <f t="shared" si="47"/>
        <v>0</v>
      </c>
      <c r="I247" s="68">
        <f t="shared" si="48"/>
        <v>0</v>
      </c>
      <c r="J247" s="68">
        <f t="shared" si="49"/>
        <v>0</v>
      </c>
      <c r="K247" s="68">
        <f t="shared" ca="1" si="50"/>
        <v>-1.4970721367060912E-3</v>
      </c>
      <c r="L247" s="68">
        <f t="shared" ca="1" si="51"/>
        <v>2.2412249825017417E-6</v>
      </c>
      <c r="M247" s="68">
        <f t="shared" ca="1" si="52"/>
        <v>3.686931528716304</v>
      </c>
      <c r="N247" s="68">
        <f t="shared" ca="1" si="53"/>
        <v>0.92964737348458881</v>
      </c>
      <c r="O247" s="68">
        <f t="shared" ca="1" si="54"/>
        <v>16.822231788741103</v>
      </c>
      <c r="P247" s="28">
        <f t="shared" ca="1" si="55"/>
        <v>1.4970721367060912E-3</v>
      </c>
    </row>
    <row r="248" spans="4:16" x14ac:dyDescent="0.2">
      <c r="D248" s="77">
        <f t="shared" si="43"/>
        <v>0</v>
      </c>
      <c r="E248" s="77">
        <f t="shared" si="44"/>
        <v>0</v>
      </c>
      <c r="F248" s="68">
        <f t="shared" si="45"/>
        <v>0</v>
      </c>
      <c r="G248" s="68">
        <f t="shared" si="46"/>
        <v>0</v>
      </c>
      <c r="H248" s="68">
        <f t="shared" si="47"/>
        <v>0</v>
      </c>
      <c r="I248" s="68">
        <f t="shared" si="48"/>
        <v>0</v>
      </c>
      <c r="J248" s="68">
        <f t="shared" si="49"/>
        <v>0</v>
      </c>
      <c r="K248" s="68">
        <f t="shared" ca="1" si="50"/>
        <v>-1.4970721367060912E-3</v>
      </c>
      <c r="L248" s="68">
        <f t="shared" ca="1" si="51"/>
        <v>2.2412249825017417E-6</v>
      </c>
      <c r="M248" s="68">
        <f t="shared" ca="1" si="52"/>
        <v>3.686931528716304</v>
      </c>
      <c r="N248" s="68">
        <f t="shared" ca="1" si="53"/>
        <v>0.92964737348458881</v>
      </c>
      <c r="O248" s="68">
        <f t="shared" ca="1" si="54"/>
        <v>16.822231788741103</v>
      </c>
      <c r="P248" s="28">
        <f t="shared" ca="1" si="55"/>
        <v>1.4970721367060912E-3</v>
      </c>
    </row>
    <row r="249" spans="4:16" x14ac:dyDescent="0.2">
      <c r="D249" s="77">
        <f t="shared" si="43"/>
        <v>0</v>
      </c>
      <c r="E249" s="77">
        <f t="shared" si="44"/>
        <v>0</v>
      </c>
      <c r="F249" s="68">
        <f t="shared" si="45"/>
        <v>0</v>
      </c>
      <c r="G249" s="68">
        <f t="shared" si="46"/>
        <v>0</v>
      </c>
      <c r="H249" s="68">
        <f t="shared" si="47"/>
        <v>0</v>
      </c>
      <c r="I249" s="68">
        <f t="shared" si="48"/>
        <v>0</v>
      </c>
      <c r="J249" s="68">
        <f t="shared" si="49"/>
        <v>0</v>
      </c>
      <c r="K249" s="68">
        <f t="shared" ca="1" si="50"/>
        <v>-1.4970721367060912E-3</v>
      </c>
      <c r="L249" s="68">
        <f t="shared" ca="1" si="51"/>
        <v>2.2412249825017417E-6</v>
      </c>
      <c r="M249" s="68">
        <f t="shared" ca="1" si="52"/>
        <v>3.686931528716304</v>
      </c>
      <c r="N249" s="68">
        <f t="shared" ca="1" si="53"/>
        <v>0.92964737348458881</v>
      </c>
      <c r="O249" s="68">
        <f t="shared" ca="1" si="54"/>
        <v>16.822231788741103</v>
      </c>
      <c r="P249" s="28">
        <f t="shared" ca="1" si="55"/>
        <v>1.4970721367060912E-3</v>
      </c>
    </row>
    <row r="250" spans="4:16" x14ac:dyDescent="0.2">
      <c r="D250" s="77">
        <f t="shared" si="43"/>
        <v>0</v>
      </c>
      <c r="E250" s="77">
        <f t="shared" si="44"/>
        <v>0</v>
      </c>
      <c r="F250" s="68">
        <f t="shared" si="45"/>
        <v>0</v>
      </c>
      <c r="G250" s="68">
        <f t="shared" si="46"/>
        <v>0</v>
      </c>
      <c r="H250" s="68">
        <f t="shared" si="47"/>
        <v>0</v>
      </c>
      <c r="I250" s="68">
        <f t="shared" si="48"/>
        <v>0</v>
      </c>
      <c r="J250" s="68">
        <f t="shared" si="49"/>
        <v>0</v>
      </c>
      <c r="K250" s="68">
        <f t="shared" ca="1" si="50"/>
        <v>-1.4970721367060912E-3</v>
      </c>
      <c r="L250" s="68">
        <f t="shared" ca="1" si="51"/>
        <v>2.2412249825017417E-6</v>
      </c>
      <c r="M250" s="68">
        <f t="shared" ca="1" si="52"/>
        <v>3.686931528716304</v>
      </c>
      <c r="N250" s="68">
        <f t="shared" ca="1" si="53"/>
        <v>0.92964737348458881</v>
      </c>
      <c r="O250" s="68">
        <f t="shared" ca="1" si="54"/>
        <v>16.822231788741103</v>
      </c>
      <c r="P250" s="28">
        <f t="shared" ca="1" si="55"/>
        <v>1.4970721367060912E-3</v>
      </c>
    </row>
    <row r="251" spans="4:16" x14ac:dyDescent="0.2">
      <c r="D251" s="77">
        <f t="shared" si="43"/>
        <v>0</v>
      </c>
      <c r="E251" s="77">
        <f t="shared" si="44"/>
        <v>0</v>
      </c>
      <c r="F251" s="68">
        <f t="shared" si="45"/>
        <v>0</v>
      </c>
      <c r="G251" s="68">
        <f t="shared" si="46"/>
        <v>0</v>
      </c>
      <c r="H251" s="68">
        <f t="shared" si="47"/>
        <v>0</v>
      </c>
      <c r="I251" s="68">
        <f t="shared" si="48"/>
        <v>0</v>
      </c>
      <c r="J251" s="68">
        <f t="shared" si="49"/>
        <v>0</v>
      </c>
      <c r="K251" s="68">
        <f t="shared" ca="1" si="50"/>
        <v>-1.4970721367060912E-3</v>
      </c>
      <c r="L251" s="68">
        <f t="shared" ca="1" si="51"/>
        <v>2.2412249825017417E-6</v>
      </c>
      <c r="M251" s="68">
        <f t="shared" ca="1" si="52"/>
        <v>3.686931528716304</v>
      </c>
      <c r="N251" s="68">
        <f t="shared" ca="1" si="53"/>
        <v>0.92964737348458881</v>
      </c>
      <c r="O251" s="68">
        <f t="shared" ca="1" si="54"/>
        <v>16.822231788741103</v>
      </c>
      <c r="P251" s="28">
        <f t="shared" ca="1" si="55"/>
        <v>1.4970721367060912E-3</v>
      </c>
    </row>
    <row r="252" spans="4:16" x14ac:dyDescent="0.2">
      <c r="D252" s="77">
        <f t="shared" si="43"/>
        <v>0</v>
      </c>
      <c r="E252" s="77">
        <f t="shared" si="44"/>
        <v>0</v>
      </c>
      <c r="F252" s="68">
        <f t="shared" si="45"/>
        <v>0</v>
      </c>
      <c r="G252" s="68">
        <f t="shared" si="46"/>
        <v>0</v>
      </c>
      <c r="H252" s="68">
        <f t="shared" si="47"/>
        <v>0</v>
      </c>
      <c r="I252" s="68">
        <f t="shared" si="48"/>
        <v>0</v>
      </c>
      <c r="J252" s="68">
        <f t="shared" si="49"/>
        <v>0</v>
      </c>
      <c r="K252" s="68">
        <f t="shared" ca="1" si="50"/>
        <v>-1.4970721367060912E-3</v>
      </c>
      <c r="L252" s="68">
        <f t="shared" ca="1" si="51"/>
        <v>2.2412249825017417E-6</v>
      </c>
      <c r="M252" s="68">
        <f t="shared" ca="1" si="52"/>
        <v>3.686931528716304</v>
      </c>
      <c r="N252" s="68">
        <f t="shared" ca="1" si="53"/>
        <v>0.92964737348458881</v>
      </c>
      <c r="O252" s="68">
        <f t="shared" ca="1" si="54"/>
        <v>16.822231788741103</v>
      </c>
      <c r="P252" s="28">
        <f t="shared" ca="1" si="55"/>
        <v>1.4970721367060912E-3</v>
      </c>
    </row>
    <row r="253" spans="4:16" x14ac:dyDescent="0.2">
      <c r="D253" s="77">
        <f t="shared" si="43"/>
        <v>0</v>
      </c>
      <c r="E253" s="77">
        <f t="shared" si="44"/>
        <v>0</v>
      </c>
      <c r="F253" s="68">
        <f t="shared" si="45"/>
        <v>0</v>
      </c>
      <c r="G253" s="68">
        <f t="shared" si="46"/>
        <v>0</v>
      </c>
      <c r="H253" s="68">
        <f t="shared" si="47"/>
        <v>0</v>
      </c>
      <c r="I253" s="68">
        <f t="shared" si="48"/>
        <v>0</v>
      </c>
      <c r="J253" s="68">
        <f t="shared" si="49"/>
        <v>0</v>
      </c>
      <c r="K253" s="68">
        <f t="shared" ca="1" si="50"/>
        <v>-1.4970721367060912E-3</v>
      </c>
      <c r="L253" s="68">
        <f t="shared" ca="1" si="51"/>
        <v>2.2412249825017417E-6</v>
      </c>
      <c r="M253" s="68">
        <f t="shared" ca="1" si="52"/>
        <v>3.686931528716304</v>
      </c>
      <c r="N253" s="68">
        <f t="shared" ca="1" si="53"/>
        <v>0.92964737348458881</v>
      </c>
      <c r="O253" s="68">
        <f t="shared" ca="1" si="54"/>
        <v>16.822231788741103</v>
      </c>
      <c r="P253" s="28">
        <f t="shared" ca="1" si="55"/>
        <v>1.4970721367060912E-3</v>
      </c>
    </row>
    <row r="254" spans="4:16" x14ac:dyDescent="0.2">
      <c r="D254" s="77">
        <f t="shared" si="43"/>
        <v>0</v>
      </c>
      <c r="E254" s="77">
        <f t="shared" si="44"/>
        <v>0</v>
      </c>
      <c r="F254" s="68">
        <f t="shared" si="45"/>
        <v>0</v>
      </c>
      <c r="G254" s="68">
        <f t="shared" si="46"/>
        <v>0</v>
      </c>
      <c r="H254" s="68">
        <f t="shared" si="47"/>
        <v>0</v>
      </c>
      <c r="I254" s="68">
        <f t="shared" si="48"/>
        <v>0</v>
      </c>
      <c r="J254" s="68">
        <f t="shared" si="49"/>
        <v>0</v>
      </c>
      <c r="K254" s="68">
        <f t="shared" ca="1" si="50"/>
        <v>-1.4970721367060912E-3</v>
      </c>
      <c r="L254" s="68">
        <f t="shared" ca="1" si="51"/>
        <v>2.2412249825017417E-6</v>
      </c>
      <c r="M254" s="68">
        <f t="shared" ca="1" si="52"/>
        <v>3.686931528716304</v>
      </c>
      <c r="N254" s="68">
        <f t="shared" ca="1" si="53"/>
        <v>0.92964737348458881</v>
      </c>
      <c r="O254" s="68">
        <f t="shared" ca="1" si="54"/>
        <v>16.822231788741103</v>
      </c>
      <c r="P254" s="28">
        <f t="shared" ca="1" si="55"/>
        <v>1.4970721367060912E-3</v>
      </c>
    </row>
    <row r="255" spans="4:16" x14ac:dyDescent="0.2">
      <c r="D255" s="77">
        <f t="shared" si="43"/>
        <v>0</v>
      </c>
      <c r="E255" s="77">
        <f t="shared" si="44"/>
        <v>0</v>
      </c>
      <c r="F255" s="68">
        <f t="shared" si="45"/>
        <v>0</v>
      </c>
      <c r="G255" s="68">
        <f t="shared" si="46"/>
        <v>0</v>
      </c>
      <c r="H255" s="68">
        <f t="shared" si="47"/>
        <v>0</v>
      </c>
      <c r="I255" s="68">
        <f t="shared" si="48"/>
        <v>0</v>
      </c>
      <c r="J255" s="68">
        <f t="shared" si="49"/>
        <v>0</v>
      </c>
      <c r="K255" s="68">
        <f t="shared" ca="1" si="50"/>
        <v>-1.4970721367060912E-3</v>
      </c>
      <c r="L255" s="68">
        <f t="shared" ca="1" si="51"/>
        <v>2.2412249825017417E-6</v>
      </c>
      <c r="M255" s="68">
        <f t="shared" ca="1" si="52"/>
        <v>3.686931528716304</v>
      </c>
      <c r="N255" s="68">
        <f t="shared" ca="1" si="53"/>
        <v>0.92964737348458881</v>
      </c>
      <c r="O255" s="68">
        <f t="shared" ca="1" si="54"/>
        <v>16.822231788741103</v>
      </c>
      <c r="P255" s="28">
        <f t="shared" ca="1" si="55"/>
        <v>1.4970721367060912E-3</v>
      </c>
    </row>
    <row r="256" spans="4:16" x14ac:dyDescent="0.2">
      <c r="D256" s="77">
        <f t="shared" si="43"/>
        <v>0</v>
      </c>
      <c r="E256" s="77">
        <f t="shared" si="44"/>
        <v>0</v>
      </c>
      <c r="F256" s="68">
        <f t="shared" si="45"/>
        <v>0</v>
      </c>
      <c r="G256" s="68">
        <f t="shared" si="46"/>
        <v>0</v>
      </c>
      <c r="H256" s="68">
        <f t="shared" si="47"/>
        <v>0</v>
      </c>
      <c r="I256" s="68">
        <f t="shared" si="48"/>
        <v>0</v>
      </c>
      <c r="J256" s="68">
        <f t="shared" si="49"/>
        <v>0</v>
      </c>
      <c r="K256" s="68">
        <f t="shared" ca="1" si="50"/>
        <v>-1.4970721367060912E-3</v>
      </c>
      <c r="L256" s="68">
        <f t="shared" ca="1" si="51"/>
        <v>2.2412249825017417E-6</v>
      </c>
      <c r="M256" s="68">
        <f t="shared" ca="1" si="52"/>
        <v>3.686931528716304</v>
      </c>
      <c r="N256" s="68">
        <f t="shared" ca="1" si="53"/>
        <v>0.92964737348458881</v>
      </c>
      <c r="O256" s="68">
        <f t="shared" ca="1" si="54"/>
        <v>16.822231788741103</v>
      </c>
      <c r="P256" s="28">
        <f t="shared" ca="1" si="55"/>
        <v>1.4970721367060912E-3</v>
      </c>
    </row>
    <row r="257" spans="4:16" x14ac:dyDescent="0.2">
      <c r="D257" s="77">
        <f t="shared" si="43"/>
        <v>0</v>
      </c>
      <c r="E257" s="77">
        <f t="shared" si="44"/>
        <v>0</v>
      </c>
      <c r="F257" s="68">
        <f t="shared" si="45"/>
        <v>0</v>
      </c>
      <c r="G257" s="68">
        <f t="shared" si="46"/>
        <v>0</v>
      </c>
      <c r="H257" s="68">
        <f t="shared" si="47"/>
        <v>0</v>
      </c>
      <c r="I257" s="68">
        <f t="shared" si="48"/>
        <v>0</v>
      </c>
      <c r="J257" s="68">
        <f t="shared" si="49"/>
        <v>0</v>
      </c>
      <c r="K257" s="68">
        <f t="shared" ca="1" si="50"/>
        <v>-1.4970721367060912E-3</v>
      </c>
      <c r="L257" s="68">
        <f t="shared" ca="1" si="51"/>
        <v>2.2412249825017417E-6</v>
      </c>
      <c r="M257" s="68">
        <f t="shared" ca="1" si="52"/>
        <v>3.686931528716304</v>
      </c>
      <c r="N257" s="68">
        <f t="shared" ca="1" si="53"/>
        <v>0.92964737348458881</v>
      </c>
      <c r="O257" s="68">
        <f t="shared" ca="1" si="54"/>
        <v>16.822231788741103</v>
      </c>
      <c r="P257" s="28">
        <f t="shared" ca="1" si="55"/>
        <v>1.4970721367060912E-3</v>
      </c>
    </row>
    <row r="258" spans="4:16" x14ac:dyDescent="0.2">
      <c r="D258" s="77">
        <f t="shared" si="43"/>
        <v>0</v>
      </c>
      <c r="E258" s="77">
        <f t="shared" si="44"/>
        <v>0</v>
      </c>
      <c r="F258" s="68">
        <f t="shared" si="45"/>
        <v>0</v>
      </c>
      <c r="G258" s="68">
        <f t="shared" si="46"/>
        <v>0</v>
      </c>
      <c r="H258" s="68">
        <f t="shared" si="47"/>
        <v>0</v>
      </c>
      <c r="I258" s="68">
        <f t="shared" si="48"/>
        <v>0</v>
      </c>
      <c r="J258" s="68">
        <f t="shared" si="49"/>
        <v>0</v>
      </c>
      <c r="K258" s="68">
        <f t="shared" ca="1" si="50"/>
        <v>-1.4970721367060912E-3</v>
      </c>
      <c r="L258" s="68">
        <f t="shared" ca="1" si="51"/>
        <v>2.2412249825017417E-6</v>
      </c>
      <c r="M258" s="68">
        <f t="shared" ca="1" si="52"/>
        <v>3.686931528716304</v>
      </c>
      <c r="N258" s="68">
        <f t="shared" ca="1" si="53"/>
        <v>0.92964737348458881</v>
      </c>
      <c r="O258" s="68">
        <f t="shared" ca="1" si="54"/>
        <v>16.822231788741103</v>
      </c>
      <c r="P258" s="28">
        <f t="shared" ca="1" si="55"/>
        <v>1.4970721367060912E-3</v>
      </c>
    </row>
    <row r="259" spans="4:16" x14ac:dyDescent="0.2">
      <c r="D259" s="77">
        <f t="shared" si="43"/>
        <v>0</v>
      </c>
      <c r="E259" s="77">
        <f t="shared" si="44"/>
        <v>0</v>
      </c>
      <c r="F259" s="68">
        <f t="shared" si="45"/>
        <v>0</v>
      </c>
      <c r="G259" s="68">
        <f t="shared" si="46"/>
        <v>0</v>
      </c>
      <c r="H259" s="68">
        <f t="shared" si="47"/>
        <v>0</v>
      </c>
      <c r="I259" s="68">
        <f t="shared" si="48"/>
        <v>0</v>
      </c>
      <c r="J259" s="68">
        <f t="shared" si="49"/>
        <v>0</v>
      </c>
      <c r="K259" s="68">
        <f t="shared" ca="1" si="50"/>
        <v>-1.4970721367060912E-3</v>
      </c>
      <c r="L259" s="68">
        <f t="shared" ca="1" si="51"/>
        <v>2.2412249825017417E-6</v>
      </c>
      <c r="M259" s="68">
        <f t="shared" ca="1" si="52"/>
        <v>3.686931528716304</v>
      </c>
      <c r="N259" s="68">
        <f t="shared" ca="1" si="53"/>
        <v>0.92964737348458881</v>
      </c>
      <c r="O259" s="68">
        <f t="shared" ca="1" si="54"/>
        <v>16.822231788741103</v>
      </c>
      <c r="P259" s="28">
        <f t="shared" ca="1" si="55"/>
        <v>1.4970721367060912E-3</v>
      </c>
    </row>
    <row r="260" spans="4:16" x14ac:dyDescent="0.2">
      <c r="D260" s="77">
        <f t="shared" si="43"/>
        <v>0</v>
      </c>
      <c r="E260" s="77">
        <f t="shared" si="44"/>
        <v>0</v>
      </c>
      <c r="F260" s="68">
        <f t="shared" si="45"/>
        <v>0</v>
      </c>
      <c r="G260" s="68">
        <f t="shared" si="46"/>
        <v>0</v>
      </c>
      <c r="H260" s="68">
        <f t="shared" si="47"/>
        <v>0</v>
      </c>
      <c r="I260" s="68">
        <f t="shared" si="48"/>
        <v>0</v>
      </c>
      <c r="J260" s="68">
        <f t="shared" si="49"/>
        <v>0</v>
      </c>
      <c r="K260" s="68">
        <f t="shared" ca="1" si="50"/>
        <v>-1.4970721367060912E-3</v>
      </c>
      <c r="L260" s="68">
        <f t="shared" ca="1" si="51"/>
        <v>2.2412249825017417E-6</v>
      </c>
      <c r="M260" s="68">
        <f t="shared" ca="1" si="52"/>
        <v>3.686931528716304</v>
      </c>
      <c r="N260" s="68">
        <f t="shared" ca="1" si="53"/>
        <v>0.92964737348458881</v>
      </c>
      <c r="O260" s="68">
        <f t="shared" ca="1" si="54"/>
        <v>16.822231788741103</v>
      </c>
      <c r="P260" s="28">
        <f t="shared" ca="1" si="55"/>
        <v>1.4970721367060912E-3</v>
      </c>
    </row>
    <row r="261" spans="4:16" x14ac:dyDescent="0.2">
      <c r="D261" s="77">
        <f t="shared" si="43"/>
        <v>0</v>
      </c>
      <c r="E261" s="77">
        <f t="shared" si="44"/>
        <v>0</v>
      </c>
      <c r="F261" s="68">
        <f t="shared" si="45"/>
        <v>0</v>
      </c>
      <c r="G261" s="68">
        <f t="shared" si="46"/>
        <v>0</v>
      </c>
      <c r="H261" s="68">
        <f t="shared" si="47"/>
        <v>0</v>
      </c>
      <c r="I261" s="68">
        <f t="shared" si="48"/>
        <v>0</v>
      </c>
      <c r="J261" s="68">
        <f t="shared" si="49"/>
        <v>0</v>
      </c>
      <c r="K261" s="68">
        <f t="shared" ca="1" si="50"/>
        <v>-1.4970721367060912E-3</v>
      </c>
      <c r="L261" s="68">
        <f t="shared" ca="1" si="51"/>
        <v>2.2412249825017417E-6</v>
      </c>
      <c r="M261" s="68">
        <f t="shared" ca="1" si="52"/>
        <v>3.686931528716304</v>
      </c>
      <c r="N261" s="68">
        <f t="shared" ca="1" si="53"/>
        <v>0.92964737348458881</v>
      </c>
      <c r="O261" s="68">
        <f t="shared" ca="1" si="54"/>
        <v>16.822231788741103</v>
      </c>
      <c r="P261" s="28">
        <f t="shared" ca="1" si="55"/>
        <v>1.4970721367060912E-3</v>
      </c>
    </row>
    <row r="262" spans="4:16" x14ac:dyDescent="0.2">
      <c r="D262" s="77">
        <f t="shared" si="43"/>
        <v>0</v>
      </c>
      <c r="E262" s="77">
        <f t="shared" si="44"/>
        <v>0</v>
      </c>
      <c r="F262" s="68">
        <f t="shared" si="45"/>
        <v>0</v>
      </c>
      <c r="G262" s="68">
        <f t="shared" si="46"/>
        <v>0</v>
      </c>
      <c r="H262" s="68">
        <f t="shared" si="47"/>
        <v>0</v>
      </c>
      <c r="I262" s="68">
        <f t="shared" si="48"/>
        <v>0</v>
      </c>
      <c r="J262" s="68">
        <f t="shared" si="49"/>
        <v>0</v>
      </c>
      <c r="K262" s="68">
        <f t="shared" ca="1" si="50"/>
        <v>-1.4970721367060912E-3</v>
      </c>
      <c r="L262" s="68">
        <f t="shared" ca="1" si="51"/>
        <v>2.2412249825017417E-6</v>
      </c>
      <c r="M262" s="68">
        <f t="shared" ca="1" si="52"/>
        <v>3.686931528716304</v>
      </c>
      <c r="N262" s="68">
        <f t="shared" ca="1" si="53"/>
        <v>0.92964737348458881</v>
      </c>
      <c r="O262" s="68">
        <f t="shared" ca="1" si="54"/>
        <v>16.822231788741103</v>
      </c>
      <c r="P262" s="28">
        <f t="shared" ca="1" si="55"/>
        <v>1.4970721367060912E-3</v>
      </c>
    </row>
    <row r="263" spans="4:16" x14ac:dyDescent="0.2">
      <c r="D263" s="77">
        <f t="shared" si="43"/>
        <v>0</v>
      </c>
      <c r="E263" s="77">
        <f t="shared" si="44"/>
        <v>0</v>
      </c>
      <c r="F263" s="68">
        <f t="shared" si="45"/>
        <v>0</v>
      </c>
      <c r="G263" s="68">
        <f t="shared" si="46"/>
        <v>0</v>
      </c>
      <c r="H263" s="68">
        <f t="shared" si="47"/>
        <v>0</v>
      </c>
      <c r="I263" s="68">
        <f t="shared" si="48"/>
        <v>0</v>
      </c>
      <c r="J263" s="68">
        <f t="shared" si="49"/>
        <v>0</v>
      </c>
      <c r="K263" s="68">
        <f t="shared" ca="1" si="50"/>
        <v>-1.4970721367060912E-3</v>
      </c>
      <c r="L263" s="68">
        <f t="shared" ca="1" si="51"/>
        <v>2.2412249825017417E-6</v>
      </c>
      <c r="M263" s="68">
        <f t="shared" ca="1" si="52"/>
        <v>3.686931528716304</v>
      </c>
      <c r="N263" s="68">
        <f t="shared" ca="1" si="53"/>
        <v>0.92964737348458881</v>
      </c>
      <c r="O263" s="68">
        <f t="shared" ca="1" si="54"/>
        <v>16.822231788741103</v>
      </c>
      <c r="P263" s="28">
        <f t="shared" ca="1" si="55"/>
        <v>1.4970721367060912E-3</v>
      </c>
    </row>
    <row r="264" spans="4:16" x14ac:dyDescent="0.2">
      <c r="D264" s="77">
        <f t="shared" si="43"/>
        <v>0</v>
      </c>
      <c r="E264" s="77">
        <f t="shared" si="44"/>
        <v>0</v>
      </c>
      <c r="F264" s="68">
        <f t="shared" si="45"/>
        <v>0</v>
      </c>
      <c r="G264" s="68">
        <f t="shared" si="46"/>
        <v>0</v>
      </c>
      <c r="H264" s="68">
        <f t="shared" si="47"/>
        <v>0</v>
      </c>
      <c r="I264" s="68">
        <f t="shared" si="48"/>
        <v>0</v>
      </c>
      <c r="J264" s="68">
        <f t="shared" si="49"/>
        <v>0</v>
      </c>
      <c r="K264" s="68">
        <f t="shared" ca="1" si="50"/>
        <v>-1.4970721367060912E-3</v>
      </c>
      <c r="L264" s="68">
        <f t="shared" ca="1" si="51"/>
        <v>2.2412249825017417E-6</v>
      </c>
      <c r="M264" s="68">
        <f t="shared" ca="1" si="52"/>
        <v>3.686931528716304</v>
      </c>
      <c r="N264" s="68">
        <f t="shared" ca="1" si="53"/>
        <v>0.92964737348458881</v>
      </c>
      <c r="O264" s="68">
        <f t="shared" ca="1" si="54"/>
        <v>16.822231788741103</v>
      </c>
      <c r="P264" s="28">
        <f t="shared" ca="1" si="55"/>
        <v>1.4970721367060912E-3</v>
      </c>
    </row>
    <row r="265" spans="4:16" x14ac:dyDescent="0.2">
      <c r="D265" s="77">
        <f t="shared" si="43"/>
        <v>0</v>
      </c>
      <c r="E265" s="77">
        <f t="shared" si="44"/>
        <v>0</v>
      </c>
      <c r="F265" s="68">
        <f t="shared" si="45"/>
        <v>0</v>
      </c>
      <c r="G265" s="68">
        <f t="shared" si="46"/>
        <v>0</v>
      </c>
      <c r="H265" s="68">
        <f t="shared" si="47"/>
        <v>0</v>
      </c>
      <c r="I265" s="68">
        <f t="shared" si="48"/>
        <v>0</v>
      </c>
      <c r="J265" s="68">
        <f t="shared" si="49"/>
        <v>0</v>
      </c>
      <c r="K265" s="68">
        <f t="shared" ca="1" si="50"/>
        <v>-1.4970721367060912E-3</v>
      </c>
      <c r="L265" s="68">
        <f t="shared" ca="1" si="51"/>
        <v>2.2412249825017417E-6</v>
      </c>
      <c r="M265" s="68">
        <f t="shared" ca="1" si="52"/>
        <v>3.686931528716304</v>
      </c>
      <c r="N265" s="68">
        <f t="shared" ca="1" si="53"/>
        <v>0.92964737348458881</v>
      </c>
      <c r="O265" s="68">
        <f t="shared" ca="1" si="54"/>
        <v>16.822231788741103</v>
      </c>
      <c r="P265" s="28">
        <f t="shared" ca="1" si="55"/>
        <v>1.4970721367060912E-3</v>
      </c>
    </row>
    <row r="266" spans="4:16" x14ac:dyDescent="0.2">
      <c r="D266" s="77">
        <f t="shared" si="43"/>
        <v>0</v>
      </c>
      <c r="E266" s="77">
        <f t="shared" si="44"/>
        <v>0</v>
      </c>
      <c r="F266" s="68">
        <f t="shared" si="45"/>
        <v>0</v>
      </c>
      <c r="G266" s="68">
        <f t="shared" si="46"/>
        <v>0</v>
      </c>
      <c r="H266" s="68">
        <f t="shared" si="47"/>
        <v>0</v>
      </c>
      <c r="I266" s="68">
        <f t="shared" si="48"/>
        <v>0</v>
      </c>
      <c r="J266" s="68">
        <f t="shared" si="49"/>
        <v>0</v>
      </c>
      <c r="K266" s="68">
        <f t="shared" ca="1" si="50"/>
        <v>-1.4970721367060912E-3</v>
      </c>
      <c r="L266" s="68">
        <f t="shared" ca="1" si="51"/>
        <v>2.2412249825017417E-6</v>
      </c>
      <c r="M266" s="68">
        <f t="shared" ca="1" si="52"/>
        <v>3.686931528716304</v>
      </c>
      <c r="N266" s="68">
        <f t="shared" ca="1" si="53"/>
        <v>0.92964737348458881</v>
      </c>
      <c r="O266" s="68">
        <f t="shared" ca="1" si="54"/>
        <v>16.822231788741103</v>
      </c>
      <c r="P266" s="28">
        <f t="shared" ca="1" si="55"/>
        <v>1.4970721367060912E-3</v>
      </c>
    </row>
    <row r="267" spans="4:16" x14ac:dyDescent="0.2">
      <c r="D267" s="77">
        <f t="shared" si="43"/>
        <v>0</v>
      </c>
      <c r="E267" s="77">
        <f t="shared" si="44"/>
        <v>0</v>
      </c>
      <c r="F267" s="68">
        <f t="shared" si="45"/>
        <v>0</v>
      </c>
      <c r="G267" s="68">
        <f t="shared" si="46"/>
        <v>0</v>
      </c>
      <c r="H267" s="68">
        <f t="shared" si="47"/>
        <v>0</v>
      </c>
      <c r="I267" s="68">
        <f t="shared" si="48"/>
        <v>0</v>
      </c>
      <c r="J267" s="68">
        <f t="shared" si="49"/>
        <v>0</v>
      </c>
      <c r="K267" s="68">
        <f t="shared" ca="1" si="50"/>
        <v>-1.4970721367060912E-3</v>
      </c>
      <c r="L267" s="68">
        <f t="shared" ca="1" si="51"/>
        <v>2.2412249825017417E-6</v>
      </c>
      <c r="M267" s="68">
        <f t="shared" ca="1" si="52"/>
        <v>3.686931528716304</v>
      </c>
      <c r="N267" s="68">
        <f t="shared" ca="1" si="53"/>
        <v>0.92964737348458881</v>
      </c>
      <c r="O267" s="68">
        <f t="shared" ca="1" si="54"/>
        <v>16.822231788741103</v>
      </c>
      <c r="P267" s="28">
        <f t="shared" ca="1" si="55"/>
        <v>1.4970721367060912E-3</v>
      </c>
    </row>
    <row r="268" spans="4:16" x14ac:dyDescent="0.2">
      <c r="D268" s="77">
        <f t="shared" si="43"/>
        <v>0</v>
      </c>
      <c r="E268" s="77">
        <f t="shared" si="44"/>
        <v>0</v>
      </c>
      <c r="F268" s="68">
        <f t="shared" si="45"/>
        <v>0</v>
      </c>
      <c r="G268" s="68">
        <f t="shared" si="46"/>
        <v>0</v>
      </c>
      <c r="H268" s="68">
        <f t="shared" si="47"/>
        <v>0</v>
      </c>
      <c r="I268" s="68">
        <f t="shared" si="48"/>
        <v>0</v>
      </c>
      <c r="J268" s="68">
        <f t="shared" si="49"/>
        <v>0</v>
      </c>
      <c r="K268" s="68">
        <f t="shared" ca="1" si="50"/>
        <v>-1.4970721367060912E-3</v>
      </c>
      <c r="L268" s="68">
        <f t="shared" ca="1" si="51"/>
        <v>2.2412249825017417E-6</v>
      </c>
      <c r="M268" s="68">
        <f t="shared" ca="1" si="52"/>
        <v>3.686931528716304</v>
      </c>
      <c r="N268" s="68">
        <f t="shared" ca="1" si="53"/>
        <v>0.92964737348458881</v>
      </c>
      <c r="O268" s="68">
        <f t="shared" ca="1" si="54"/>
        <v>16.822231788741103</v>
      </c>
      <c r="P268" s="28">
        <f t="shared" ca="1" si="55"/>
        <v>1.4970721367060912E-3</v>
      </c>
    </row>
    <row r="269" spans="4:16" x14ac:dyDescent="0.2">
      <c r="D269" s="77">
        <f t="shared" si="43"/>
        <v>0</v>
      </c>
      <c r="E269" s="77">
        <f t="shared" si="44"/>
        <v>0</v>
      </c>
      <c r="F269" s="68">
        <f t="shared" si="45"/>
        <v>0</v>
      </c>
      <c r="G269" s="68">
        <f t="shared" si="46"/>
        <v>0</v>
      </c>
      <c r="H269" s="68">
        <f t="shared" si="47"/>
        <v>0</v>
      </c>
      <c r="I269" s="68">
        <f t="shared" si="48"/>
        <v>0</v>
      </c>
      <c r="J269" s="68">
        <f t="shared" si="49"/>
        <v>0</v>
      </c>
      <c r="K269" s="68">
        <f t="shared" ca="1" si="50"/>
        <v>-1.4970721367060912E-3</v>
      </c>
      <c r="L269" s="68">
        <f t="shared" ca="1" si="51"/>
        <v>2.2412249825017417E-6</v>
      </c>
      <c r="M269" s="68">
        <f t="shared" ca="1" si="52"/>
        <v>3.686931528716304</v>
      </c>
      <c r="N269" s="68">
        <f t="shared" ca="1" si="53"/>
        <v>0.92964737348458881</v>
      </c>
      <c r="O269" s="68">
        <f t="shared" ca="1" si="54"/>
        <v>16.822231788741103</v>
      </c>
      <c r="P269" s="28">
        <f t="shared" ca="1" si="55"/>
        <v>1.4970721367060912E-3</v>
      </c>
    </row>
    <row r="270" spans="4:16" x14ac:dyDescent="0.2">
      <c r="D270" s="77">
        <f t="shared" si="43"/>
        <v>0</v>
      </c>
      <c r="E270" s="77">
        <f t="shared" si="44"/>
        <v>0</v>
      </c>
      <c r="F270" s="68">
        <f t="shared" si="45"/>
        <v>0</v>
      </c>
      <c r="G270" s="68">
        <f t="shared" si="46"/>
        <v>0</v>
      </c>
      <c r="H270" s="68">
        <f t="shared" si="47"/>
        <v>0</v>
      </c>
      <c r="I270" s="68">
        <f t="shared" si="48"/>
        <v>0</v>
      </c>
      <c r="J270" s="68">
        <f t="shared" si="49"/>
        <v>0</v>
      </c>
      <c r="K270" s="68">
        <f t="shared" ca="1" si="50"/>
        <v>-1.4970721367060912E-3</v>
      </c>
      <c r="L270" s="68">
        <f t="shared" ca="1" si="51"/>
        <v>2.2412249825017417E-6</v>
      </c>
      <c r="M270" s="68">
        <f t="shared" ca="1" si="52"/>
        <v>3.686931528716304</v>
      </c>
      <c r="N270" s="68">
        <f t="shared" ca="1" si="53"/>
        <v>0.92964737348458881</v>
      </c>
      <c r="O270" s="68">
        <f t="shared" ca="1" si="54"/>
        <v>16.822231788741103</v>
      </c>
      <c r="P270" s="28">
        <f t="shared" ca="1" si="55"/>
        <v>1.4970721367060912E-3</v>
      </c>
    </row>
    <row r="271" spans="4:16" x14ac:dyDescent="0.2">
      <c r="D271" s="77">
        <f t="shared" si="43"/>
        <v>0</v>
      </c>
      <c r="E271" s="77">
        <f t="shared" si="44"/>
        <v>0</v>
      </c>
      <c r="F271" s="68">
        <f t="shared" si="45"/>
        <v>0</v>
      </c>
      <c r="G271" s="68">
        <f t="shared" si="46"/>
        <v>0</v>
      </c>
      <c r="H271" s="68">
        <f t="shared" si="47"/>
        <v>0</v>
      </c>
      <c r="I271" s="68">
        <f t="shared" si="48"/>
        <v>0</v>
      </c>
      <c r="J271" s="68">
        <f t="shared" si="49"/>
        <v>0</v>
      </c>
      <c r="K271" s="68">
        <f t="shared" ca="1" si="50"/>
        <v>-1.4970721367060912E-3</v>
      </c>
      <c r="L271" s="68">
        <f t="shared" ca="1" si="51"/>
        <v>2.2412249825017417E-6</v>
      </c>
      <c r="M271" s="68">
        <f t="shared" ca="1" si="52"/>
        <v>3.686931528716304</v>
      </c>
      <c r="N271" s="68">
        <f t="shared" ca="1" si="53"/>
        <v>0.92964737348458881</v>
      </c>
      <c r="O271" s="68">
        <f t="shared" ca="1" si="54"/>
        <v>16.822231788741103</v>
      </c>
      <c r="P271" s="28">
        <f t="shared" ca="1" si="55"/>
        <v>1.4970721367060912E-3</v>
      </c>
    </row>
    <row r="272" spans="4:16" x14ac:dyDescent="0.2">
      <c r="D272" s="77">
        <f t="shared" si="43"/>
        <v>0</v>
      </c>
      <c r="E272" s="77">
        <f t="shared" si="44"/>
        <v>0</v>
      </c>
      <c r="F272" s="68">
        <f t="shared" si="45"/>
        <v>0</v>
      </c>
      <c r="G272" s="68">
        <f t="shared" si="46"/>
        <v>0</v>
      </c>
      <c r="H272" s="68">
        <f t="shared" si="47"/>
        <v>0</v>
      </c>
      <c r="I272" s="68">
        <f t="shared" si="48"/>
        <v>0</v>
      </c>
      <c r="J272" s="68">
        <f t="shared" si="49"/>
        <v>0</v>
      </c>
      <c r="K272" s="68">
        <f t="shared" ca="1" si="50"/>
        <v>-1.4970721367060912E-3</v>
      </c>
      <c r="L272" s="68">
        <f t="shared" ca="1" si="51"/>
        <v>2.2412249825017417E-6</v>
      </c>
      <c r="M272" s="68">
        <f t="shared" ca="1" si="52"/>
        <v>3.686931528716304</v>
      </c>
      <c r="N272" s="68">
        <f t="shared" ca="1" si="53"/>
        <v>0.92964737348458881</v>
      </c>
      <c r="O272" s="68">
        <f t="shared" ca="1" si="54"/>
        <v>16.822231788741103</v>
      </c>
      <c r="P272" s="28">
        <f t="shared" ca="1" si="55"/>
        <v>1.4970721367060912E-3</v>
      </c>
    </row>
    <row r="273" spans="4:16" x14ac:dyDescent="0.2">
      <c r="D273" s="77">
        <f t="shared" si="43"/>
        <v>0</v>
      </c>
      <c r="E273" s="77">
        <f t="shared" si="44"/>
        <v>0</v>
      </c>
      <c r="F273" s="68">
        <f t="shared" si="45"/>
        <v>0</v>
      </c>
      <c r="G273" s="68">
        <f t="shared" si="46"/>
        <v>0</v>
      </c>
      <c r="H273" s="68">
        <f t="shared" si="47"/>
        <v>0</v>
      </c>
      <c r="I273" s="68">
        <f t="shared" si="48"/>
        <v>0</v>
      </c>
      <c r="J273" s="68">
        <f t="shared" si="49"/>
        <v>0</v>
      </c>
      <c r="K273" s="68">
        <f t="shared" ca="1" si="50"/>
        <v>-1.4970721367060912E-3</v>
      </c>
      <c r="L273" s="68">
        <f t="shared" ca="1" si="51"/>
        <v>2.2412249825017417E-6</v>
      </c>
      <c r="M273" s="68">
        <f t="shared" ca="1" si="52"/>
        <v>3.686931528716304</v>
      </c>
      <c r="N273" s="68">
        <f t="shared" ca="1" si="53"/>
        <v>0.92964737348458881</v>
      </c>
      <c r="O273" s="68">
        <f t="shared" ca="1" si="54"/>
        <v>16.822231788741103</v>
      </c>
      <c r="P273" s="28">
        <f t="shared" ca="1" si="55"/>
        <v>1.4970721367060912E-3</v>
      </c>
    </row>
    <row r="274" spans="4:16" x14ac:dyDescent="0.2">
      <c r="D274" s="77">
        <f t="shared" si="43"/>
        <v>0</v>
      </c>
      <c r="E274" s="77">
        <f t="shared" si="44"/>
        <v>0</v>
      </c>
      <c r="F274" s="68">
        <f t="shared" si="45"/>
        <v>0</v>
      </c>
      <c r="G274" s="68">
        <f t="shared" si="46"/>
        <v>0</v>
      </c>
      <c r="H274" s="68">
        <f t="shared" si="47"/>
        <v>0</v>
      </c>
      <c r="I274" s="68">
        <f t="shared" si="48"/>
        <v>0</v>
      </c>
      <c r="J274" s="68">
        <f t="shared" si="49"/>
        <v>0</v>
      </c>
      <c r="K274" s="68">
        <f t="shared" ca="1" si="50"/>
        <v>-1.4970721367060912E-3</v>
      </c>
      <c r="L274" s="68">
        <f t="shared" ca="1" si="51"/>
        <v>2.2412249825017417E-6</v>
      </c>
      <c r="M274" s="68">
        <f t="shared" ca="1" si="52"/>
        <v>3.686931528716304</v>
      </c>
      <c r="N274" s="68">
        <f t="shared" ca="1" si="53"/>
        <v>0.92964737348458881</v>
      </c>
      <c r="O274" s="68">
        <f t="shared" ca="1" si="54"/>
        <v>16.822231788741103</v>
      </c>
      <c r="P274" s="28">
        <f t="shared" ca="1" si="55"/>
        <v>1.4970721367060912E-3</v>
      </c>
    </row>
    <row r="275" spans="4:16" x14ac:dyDescent="0.2">
      <c r="D275" s="77">
        <f t="shared" si="43"/>
        <v>0</v>
      </c>
      <c r="E275" s="77">
        <f t="shared" si="44"/>
        <v>0</v>
      </c>
      <c r="F275" s="68">
        <f t="shared" si="45"/>
        <v>0</v>
      </c>
      <c r="G275" s="68">
        <f t="shared" si="46"/>
        <v>0</v>
      </c>
      <c r="H275" s="68">
        <f t="shared" si="47"/>
        <v>0</v>
      </c>
      <c r="I275" s="68">
        <f t="shared" si="48"/>
        <v>0</v>
      </c>
      <c r="J275" s="68">
        <f t="shared" si="49"/>
        <v>0</v>
      </c>
      <c r="K275" s="68">
        <f t="shared" ca="1" si="50"/>
        <v>-1.4970721367060912E-3</v>
      </c>
      <c r="L275" s="68">
        <f t="shared" ca="1" si="51"/>
        <v>2.2412249825017417E-6</v>
      </c>
      <c r="M275" s="68">
        <f t="shared" ca="1" si="52"/>
        <v>3.686931528716304</v>
      </c>
      <c r="N275" s="68">
        <f t="shared" ca="1" si="53"/>
        <v>0.92964737348458881</v>
      </c>
      <c r="O275" s="68">
        <f t="shared" ca="1" si="54"/>
        <v>16.822231788741103</v>
      </c>
      <c r="P275" s="28">
        <f t="shared" ca="1" si="55"/>
        <v>1.4970721367060912E-3</v>
      </c>
    </row>
    <row r="276" spans="4:16" x14ac:dyDescent="0.2">
      <c r="D276" s="77">
        <f t="shared" si="43"/>
        <v>0</v>
      </c>
      <c r="E276" s="77">
        <f t="shared" si="44"/>
        <v>0</v>
      </c>
      <c r="F276" s="68">
        <f t="shared" si="45"/>
        <v>0</v>
      </c>
      <c r="G276" s="68">
        <f t="shared" si="46"/>
        <v>0</v>
      </c>
      <c r="H276" s="68">
        <f t="shared" si="47"/>
        <v>0</v>
      </c>
      <c r="I276" s="68">
        <f t="shared" si="48"/>
        <v>0</v>
      </c>
      <c r="J276" s="68">
        <f t="shared" si="49"/>
        <v>0</v>
      </c>
      <c r="K276" s="68">
        <f t="shared" ca="1" si="50"/>
        <v>-1.4970721367060912E-3</v>
      </c>
      <c r="L276" s="68">
        <f t="shared" ca="1" si="51"/>
        <v>2.2412249825017417E-6</v>
      </c>
      <c r="M276" s="68">
        <f t="shared" ca="1" si="52"/>
        <v>3.686931528716304</v>
      </c>
      <c r="N276" s="68">
        <f t="shared" ca="1" si="53"/>
        <v>0.92964737348458881</v>
      </c>
      <c r="O276" s="68">
        <f t="shared" ca="1" si="54"/>
        <v>16.822231788741103</v>
      </c>
      <c r="P276" s="28">
        <f t="shared" ca="1" si="55"/>
        <v>1.4970721367060912E-3</v>
      </c>
    </row>
    <row r="277" spans="4:16" x14ac:dyDescent="0.2">
      <c r="D277" s="77">
        <f t="shared" ref="D277:D340" si="56">A277/A$18</f>
        <v>0</v>
      </c>
      <c r="E277" s="77">
        <f t="shared" ref="E277:E340" si="57">B277/B$18</f>
        <v>0</v>
      </c>
      <c r="F277" s="68">
        <f t="shared" ref="F277:F340" si="58">D277*D277</f>
        <v>0</v>
      </c>
      <c r="G277" s="68">
        <f t="shared" ref="G277:G340" si="59">D277*F277</f>
        <v>0</v>
      </c>
      <c r="H277" s="68">
        <f t="shared" ref="H277:H340" si="60">F277*F277</f>
        <v>0</v>
      </c>
      <c r="I277" s="68">
        <f t="shared" ref="I277:I340" si="61">E277*D277</f>
        <v>0</v>
      </c>
      <c r="J277" s="68">
        <f t="shared" ref="J277:J340" si="62">I277*D277</f>
        <v>0</v>
      </c>
      <c r="K277" s="68">
        <f t="shared" ref="K277:K340" ca="1" si="63">+E$4+E$5*D277+E$6*D277^2</f>
        <v>-1.4970721367060912E-3</v>
      </c>
      <c r="L277" s="68">
        <f t="shared" ref="L277:L340" ca="1" si="64">+(K277-E277)^2</f>
        <v>2.2412249825017417E-6</v>
      </c>
      <c r="M277" s="68">
        <f t="shared" ref="M277:M340" ca="1" si="65">(M$1-M$2*D277+M$3*F277)^2</f>
        <v>3.686931528716304</v>
      </c>
      <c r="N277" s="68">
        <f t="shared" ref="N277:N340" ca="1" si="66">(-M$2+M$4*D277-M$5*F277)^2</f>
        <v>0.92964737348458881</v>
      </c>
      <c r="O277" s="68">
        <f t="shared" ref="O277:O340" ca="1" si="67">+(M$3-D277*M$5+F277*M$6)^2</f>
        <v>16.822231788741103</v>
      </c>
      <c r="P277" s="28">
        <f t="shared" ref="P277:P340" ca="1" si="68">+E277-K277</f>
        <v>1.4970721367060912E-3</v>
      </c>
    </row>
    <row r="278" spans="4:16" x14ac:dyDescent="0.2">
      <c r="D278" s="77">
        <f t="shared" si="56"/>
        <v>0</v>
      </c>
      <c r="E278" s="77">
        <f t="shared" si="57"/>
        <v>0</v>
      </c>
      <c r="F278" s="68">
        <f t="shared" si="58"/>
        <v>0</v>
      </c>
      <c r="G278" s="68">
        <f t="shared" si="59"/>
        <v>0</v>
      </c>
      <c r="H278" s="68">
        <f t="shared" si="60"/>
        <v>0</v>
      </c>
      <c r="I278" s="68">
        <f t="shared" si="61"/>
        <v>0</v>
      </c>
      <c r="J278" s="68">
        <f t="shared" si="62"/>
        <v>0</v>
      </c>
      <c r="K278" s="68">
        <f t="shared" ca="1" si="63"/>
        <v>-1.4970721367060912E-3</v>
      </c>
      <c r="L278" s="68">
        <f t="shared" ca="1" si="64"/>
        <v>2.2412249825017417E-6</v>
      </c>
      <c r="M278" s="68">
        <f t="shared" ca="1" si="65"/>
        <v>3.686931528716304</v>
      </c>
      <c r="N278" s="68">
        <f t="shared" ca="1" si="66"/>
        <v>0.92964737348458881</v>
      </c>
      <c r="O278" s="68">
        <f t="shared" ca="1" si="67"/>
        <v>16.822231788741103</v>
      </c>
      <c r="P278" s="28">
        <f t="shared" ca="1" si="68"/>
        <v>1.4970721367060912E-3</v>
      </c>
    </row>
    <row r="279" spans="4:16" x14ac:dyDescent="0.2">
      <c r="D279" s="77">
        <f t="shared" si="56"/>
        <v>0</v>
      </c>
      <c r="E279" s="77">
        <f t="shared" si="57"/>
        <v>0</v>
      </c>
      <c r="F279" s="68">
        <f t="shared" si="58"/>
        <v>0</v>
      </c>
      <c r="G279" s="68">
        <f t="shared" si="59"/>
        <v>0</v>
      </c>
      <c r="H279" s="68">
        <f t="shared" si="60"/>
        <v>0</v>
      </c>
      <c r="I279" s="68">
        <f t="shared" si="61"/>
        <v>0</v>
      </c>
      <c r="J279" s="68">
        <f t="shared" si="62"/>
        <v>0</v>
      </c>
      <c r="K279" s="68">
        <f t="shared" ca="1" si="63"/>
        <v>-1.4970721367060912E-3</v>
      </c>
      <c r="L279" s="68">
        <f t="shared" ca="1" si="64"/>
        <v>2.2412249825017417E-6</v>
      </c>
      <c r="M279" s="68">
        <f t="shared" ca="1" si="65"/>
        <v>3.686931528716304</v>
      </c>
      <c r="N279" s="68">
        <f t="shared" ca="1" si="66"/>
        <v>0.92964737348458881</v>
      </c>
      <c r="O279" s="68">
        <f t="shared" ca="1" si="67"/>
        <v>16.822231788741103</v>
      </c>
      <c r="P279" s="28">
        <f t="shared" ca="1" si="68"/>
        <v>1.4970721367060912E-3</v>
      </c>
    </row>
    <row r="280" spans="4:16" x14ac:dyDescent="0.2">
      <c r="D280" s="77">
        <f t="shared" si="56"/>
        <v>0</v>
      </c>
      <c r="E280" s="77">
        <f t="shared" si="57"/>
        <v>0</v>
      </c>
      <c r="F280" s="68">
        <f t="shared" si="58"/>
        <v>0</v>
      </c>
      <c r="G280" s="68">
        <f t="shared" si="59"/>
        <v>0</v>
      </c>
      <c r="H280" s="68">
        <f t="shared" si="60"/>
        <v>0</v>
      </c>
      <c r="I280" s="68">
        <f t="shared" si="61"/>
        <v>0</v>
      </c>
      <c r="J280" s="68">
        <f t="shared" si="62"/>
        <v>0</v>
      </c>
      <c r="K280" s="68">
        <f t="shared" ca="1" si="63"/>
        <v>-1.4970721367060912E-3</v>
      </c>
      <c r="L280" s="68">
        <f t="shared" ca="1" si="64"/>
        <v>2.2412249825017417E-6</v>
      </c>
      <c r="M280" s="68">
        <f t="shared" ca="1" si="65"/>
        <v>3.686931528716304</v>
      </c>
      <c r="N280" s="68">
        <f t="shared" ca="1" si="66"/>
        <v>0.92964737348458881</v>
      </c>
      <c r="O280" s="68">
        <f t="shared" ca="1" si="67"/>
        <v>16.822231788741103</v>
      </c>
      <c r="P280" s="28">
        <f t="shared" ca="1" si="68"/>
        <v>1.4970721367060912E-3</v>
      </c>
    </row>
    <row r="281" spans="4:16" x14ac:dyDescent="0.2">
      <c r="D281" s="77">
        <f t="shared" si="56"/>
        <v>0</v>
      </c>
      <c r="E281" s="77">
        <f t="shared" si="57"/>
        <v>0</v>
      </c>
      <c r="F281" s="68">
        <f t="shared" si="58"/>
        <v>0</v>
      </c>
      <c r="G281" s="68">
        <f t="shared" si="59"/>
        <v>0</v>
      </c>
      <c r="H281" s="68">
        <f t="shared" si="60"/>
        <v>0</v>
      </c>
      <c r="I281" s="68">
        <f t="shared" si="61"/>
        <v>0</v>
      </c>
      <c r="J281" s="68">
        <f t="shared" si="62"/>
        <v>0</v>
      </c>
      <c r="K281" s="68">
        <f t="shared" ca="1" si="63"/>
        <v>-1.4970721367060912E-3</v>
      </c>
      <c r="L281" s="68">
        <f t="shared" ca="1" si="64"/>
        <v>2.2412249825017417E-6</v>
      </c>
      <c r="M281" s="68">
        <f t="shared" ca="1" si="65"/>
        <v>3.686931528716304</v>
      </c>
      <c r="N281" s="68">
        <f t="shared" ca="1" si="66"/>
        <v>0.92964737348458881</v>
      </c>
      <c r="O281" s="68">
        <f t="shared" ca="1" si="67"/>
        <v>16.822231788741103</v>
      </c>
      <c r="P281" s="28">
        <f t="shared" ca="1" si="68"/>
        <v>1.4970721367060912E-3</v>
      </c>
    </row>
    <row r="282" spans="4:16" x14ac:dyDescent="0.2">
      <c r="D282" s="77">
        <f t="shared" si="56"/>
        <v>0</v>
      </c>
      <c r="E282" s="77">
        <f t="shared" si="57"/>
        <v>0</v>
      </c>
      <c r="F282" s="68">
        <f t="shared" si="58"/>
        <v>0</v>
      </c>
      <c r="G282" s="68">
        <f t="shared" si="59"/>
        <v>0</v>
      </c>
      <c r="H282" s="68">
        <f t="shared" si="60"/>
        <v>0</v>
      </c>
      <c r="I282" s="68">
        <f t="shared" si="61"/>
        <v>0</v>
      </c>
      <c r="J282" s="68">
        <f t="shared" si="62"/>
        <v>0</v>
      </c>
      <c r="K282" s="68">
        <f t="shared" ca="1" si="63"/>
        <v>-1.4970721367060912E-3</v>
      </c>
      <c r="L282" s="68">
        <f t="shared" ca="1" si="64"/>
        <v>2.2412249825017417E-6</v>
      </c>
      <c r="M282" s="68">
        <f t="shared" ca="1" si="65"/>
        <v>3.686931528716304</v>
      </c>
      <c r="N282" s="68">
        <f t="shared" ca="1" si="66"/>
        <v>0.92964737348458881</v>
      </c>
      <c r="O282" s="68">
        <f t="shared" ca="1" si="67"/>
        <v>16.822231788741103</v>
      </c>
      <c r="P282" s="28">
        <f t="shared" ca="1" si="68"/>
        <v>1.4970721367060912E-3</v>
      </c>
    </row>
    <row r="283" spans="4:16" x14ac:dyDescent="0.2">
      <c r="D283" s="77">
        <f t="shared" si="56"/>
        <v>0</v>
      </c>
      <c r="E283" s="77">
        <f t="shared" si="57"/>
        <v>0</v>
      </c>
      <c r="F283" s="68">
        <f t="shared" si="58"/>
        <v>0</v>
      </c>
      <c r="G283" s="68">
        <f t="shared" si="59"/>
        <v>0</v>
      </c>
      <c r="H283" s="68">
        <f t="shared" si="60"/>
        <v>0</v>
      </c>
      <c r="I283" s="68">
        <f t="shared" si="61"/>
        <v>0</v>
      </c>
      <c r="J283" s="68">
        <f t="shared" si="62"/>
        <v>0</v>
      </c>
      <c r="K283" s="68">
        <f t="shared" ca="1" si="63"/>
        <v>-1.4970721367060912E-3</v>
      </c>
      <c r="L283" s="68">
        <f t="shared" ca="1" si="64"/>
        <v>2.2412249825017417E-6</v>
      </c>
      <c r="M283" s="68">
        <f t="shared" ca="1" si="65"/>
        <v>3.686931528716304</v>
      </c>
      <c r="N283" s="68">
        <f t="shared" ca="1" si="66"/>
        <v>0.92964737348458881</v>
      </c>
      <c r="O283" s="68">
        <f t="shared" ca="1" si="67"/>
        <v>16.822231788741103</v>
      </c>
      <c r="P283" s="28">
        <f t="shared" ca="1" si="68"/>
        <v>1.4970721367060912E-3</v>
      </c>
    </row>
    <row r="284" spans="4:16" x14ac:dyDescent="0.2">
      <c r="D284" s="77">
        <f t="shared" si="56"/>
        <v>0</v>
      </c>
      <c r="E284" s="77">
        <f t="shared" si="57"/>
        <v>0</v>
      </c>
      <c r="F284" s="68">
        <f t="shared" si="58"/>
        <v>0</v>
      </c>
      <c r="G284" s="68">
        <f t="shared" si="59"/>
        <v>0</v>
      </c>
      <c r="H284" s="68">
        <f t="shared" si="60"/>
        <v>0</v>
      </c>
      <c r="I284" s="68">
        <f t="shared" si="61"/>
        <v>0</v>
      </c>
      <c r="J284" s="68">
        <f t="shared" si="62"/>
        <v>0</v>
      </c>
      <c r="K284" s="68">
        <f t="shared" ca="1" si="63"/>
        <v>-1.4970721367060912E-3</v>
      </c>
      <c r="L284" s="68">
        <f t="shared" ca="1" si="64"/>
        <v>2.2412249825017417E-6</v>
      </c>
      <c r="M284" s="68">
        <f t="shared" ca="1" si="65"/>
        <v>3.686931528716304</v>
      </c>
      <c r="N284" s="68">
        <f t="shared" ca="1" si="66"/>
        <v>0.92964737348458881</v>
      </c>
      <c r="O284" s="68">
        <f t="shared" ca="1" si="67"/>
        <v>16.822231788741103</v>
      </c>
      <c r="P284" s="28">
        <f t="shared" ca="1" si="68"/>
        <v>1.4970721367060912E-3</v>
      </c>
    </row>
    <row r="285" spans="4:16" x14ac:dyDescent="0.2">
      <c r="D285" s="77">
        <f t="shared" si="56"/>
        <v>0</v>
      </c>
      <c r="E285" s="77">
        <f t="shared" si="57"/>
        <v>0</v>
      </c>
      <c r="F285" s="68">
        <f t="shared" si="58"/>
        <v>0</v>
      </c>
      <c r="G285" s="68">
        <f t="shared" si="59"/>
        <v>0</v>
      </c>
      <c r="H285" s="68">
        <f t="shared" si="60"/>
        <v>0</v>
      </c>
      <c r="I285" s="68">
        <f t="shared" si="61"/>
        <v>0</v>
      </c>
      <c r="J285" s="68">
        <f t="shared" si="62"/>
        <v>0</v>
      </c>
      <c r="K285" s="68">
        <f t="shared" ca="1" si="63"/>
        <v>-1.4970721367060912E-3</v>
      </c>
      <c r="L285" s="68">
        <f t="shared" ca="1" si="64"/>
        <v>2.2412249825017417E-6</v>
      </c>
      <c r="M285" s="68">
        <f t="shared" ca="1" si="65"/>
        <v>3.686931528716304</v>
      </c>
      <c r="N285" s="68">
        <f t="shared" ca="1" si="66"/>
        <v>0.92964737348458881</v>
      </c>
      <c r="O285" s="68">
        <f t="shared" ca="1" si="67"/>
        <v>16.822231788741103</v>
      </c>
      <c r="P285" s="28">
        <f t="shared" ca="1" si="68"/>
        <v>1.4970721367060912E-3</v>
      </c>
    </row>
    <row r="286" spans="4:16" x14ac:dyDescent="0.2">
      <c r="D286" s="77">
        <f t="shared" si="56"/>
        <v>0</v>
      </c>
      <c r="E286" s="77">
        <f t="shared" si="57"/>
        <v>0</v>
      </c>
      <c r="F286" s="68">
        <f t="shared" si="58"/>
        <v>0</v>
      </c>
      <c r="G286" s="68">
        <f t="shared" si="59"/>
        <v>0</v>
      </c>
      <c r="H286" s="68">
        <f t="shared" si="60"/>
        <v>0</v>
      </c>
      <c r="I286" s="68">
        <f t="shared" si="61"/>
        <v>0</v>
      </c>
      <c r="J286" s="68">
        <f t="shared" si="62"/>
        <v>0</v>
      </c>
      <c r="K286" s="68">
        <f t="shared" ca="1" si="63"/>
        <v>-1.4970721367060912E-3</v>
      </c>
      <c r="L286" s="68">
        <f t="shared" ca="1" si="64"/>
        <v>2.2412249825017417E-6</v>
      </c>
      <c r="M286" s="68">
        <f t="shared" ca="1" si="65"/>
        <v>3.686931528716304</v>
      </c>
      <c r="N286" s="68">
        <f t="shared" ca="1" si="66"/>
        <v>0.92964737348458881</v>
      </c>
      <c r="O286" s="68">
        <f t="shared" ca="1" si="67"/>
        <v>16.822231788741103</v>
      </c>
      <c r="P286" s="28">
        <f t="shared" ca="1" si="68"/>
        <v>1.4970721367060912E-3</v>
      </c>
    </row>
    <row r="287" spans="4:16" x14ac:dyDescent="0.2">
      <c r="D287" s="77">
        <f t="shared" si="56"/>
        <v>0</v>
      </c>
      <c r="E287" s="77">
        <f t="shared" si="57"/>
        <v>0</v>
      </c>
      <c r="F287" s="68">
        <f t="shared" si="58"/>
        <v>0</v>
      </c>
      <c r="G287" s="68">
        <f t="shared" si="59"/>
        <v>0</v>
      </c>
      <c r="H287" s="68">
        <f t="shared" si="60"/>
        <v>0</v>
      </c>
      <c r="I287" s="68">
        <f t="shared" si="61"/>
        <v>0</v>
      </c>
      <c r="J287" s="68">
        <f t="shared" si="62"/>
        <v>0</v>
      </c>
      <c r="K287" s="68">
        <f t="shared" ca="1" si="63"/>
        <v>-1.4970721367060912E-3</v>
      </c>
      <c r="L287" s="68">
        <f t="shared" ca="1" si="64"/>
        <v>2.2412249825017417E-6</v>
      </c>
      <c r="M287" s="68">
        <f t="shared" ca="1" si="65"/>
        <v>3.686931528716304</v>
      </c>
      <c r="N287" s="68">
        <f t="shared" ca="1" si="66"/>
        <v>0.92964737348458881</v>
      </c>
      <c r="O287" s="68">
        <f t="shared" ca="1" si="67"/>
        <v>16.822231788741103</v>
      </c>
      <c r="P287" s="28">
        <f t="shared" ca="1" si="68"/>
        <v>1.4970721367060912E-3</v>
      </c>
    </row>
    <row r="288" spans="4:16" x14ac:dyDescent="0.2">
      <c r="D288" s="77">
        <f t="shared" si="56"/>
        <v>0</v>
      </c>
      <c r="E288" s="77">
        <f t="shared" si="57"/>
        <v>0</v>
      </c>
      <c r="F288" s="68">
        <f t="shared" si="58"/>
        <v>0</v>
      </c>
      <c r="G288" s="68">
        <f t="shared" si="59"/>
        <v>0</v>
      </c>
      <c r="H288" s="68">
        <f t="shared" si="60"/>
        <v>0</v>
      </c>
      <c r="I288" s="68">
        <f t="shared" si="61"/>
        <v>0</v>
      </c>
      <c r="J288" s="68">
        <f t="shared" si="62"/>
        <v>0</v>
      </c>
      <c r="K288" s="68">
        <f t="shared" ca="1" si="63"/>
        <v>-1.4970721367060912E-3</v>
      </c>
      <c r="L288" s="68">
        <f t="shared" ca="1" si="64"/>
        <v>2.2412249825017417E-6</v>
      </c>
      <c r="M288" s="68">
        <f t="shared" ca="1" si="65"/>
        <v>3.686931528716304</v>
      </c>
      <c r="N288" s="68">
        <f t="shared" ca="1" si="66"/>
        <v>0.92964737348458881</v>
      </c>
      <c r="O288" s="68">
        <f t="shared" ca="1" si="67"/>
        <v>16.822231788741103</v>
      </c>
      <c r="P288" s="28">
        <f t="shared" ca="1" si="68"/>
        <v>1.4970721367060912E-3</v>
      </c>
    </row>
    <row r="289" spans="4:16" x14ac:dyDescent="0.2">
      <c r="D289" s="77">
        <f t="shared" si="56"/>
        <v>0</v>
      </c>
      <c r="E289" s="77">
        <f t="shared" si="57"/>
        <v>0</v>
      </c>
      <c r="F289" s="68">
        <f t="shared" si="58"/>
        <v>0</v>
      </c>
      <c r="G289" s="68">
        <f t="shared" si="59"/>
        <v>0</v>
      </c>
      <c r="H289" s="68">
        <f t="shared" si="60"/>
        <v>0</v>
      </c>
      <c r="I289" s="68">
        <f t="shared" si="61"/>
        <v>0</v>
      </c>
      <c r="J289" s="68">
        <f t="shared" si="62"/>
        <v>0</v>
      </c>
      <c r="K289" s="68">
        <f t="shared" ca="1" si="63"/>
        <v>-1.4970721367060912E-3</v>
      </c>
      <c r="L289" s="68">
        <f t="shared" ca="1" si="64"/>
        <v>2.2412249825017417E-6</v>
      </c>
      <c r="M289" s="68">
        <f t="shared" ca="1" si="65"/>
        <v>3.686931528716304</v>
      </c>
      <c r="N289" s="68">
        <f t="shared" ca="1" si="66"/>
        <v>0.92964737348458881</v>
      </c>
      <c r="O289" s="68">
        <f t="shared" ca="1" si="67"/>
        <v>16.822231788741103</v>
      </c>
      <c r="P289" s="28">
        <f t="shared" ca="1" si="68"/>
        <v>1.4970721367060912E-3</v>
      </c>
    </row>
    <row r="290" spans="4:16" x14ac:dyDescent="0.2">
      <c r="D290" s="77">
        <f t="shared" si="56"/>
        <v>0</v>
      </c>
      <c r="E290" s="77">
        <f t="shared" si="57"/>
        <v>0</v>
      </c>
      <c r="F290" s="68">
        <f t="shared" si="58"/>
        <v>0</v>
      </c>
      <c r="G290" s="68">
        <f t="shared" si="59"/>
        <v>0</v>
      </c>
      <c r="H290" s="68">
        <f t="shared" si="60"/>
        <v>0</v>
      </c>
      <c r="I290" s="68">
        <f t="shared" si="61"/>
        <v>0</v>
      </c>
      <c r="J290" s="68">
        <f t="shared" si="62"/>
        <v>0</v>
      </c>
      <c r="K290" s="68">
        <f t="shared" ca="1" si="63"/>
        <v>-1.4970721367060912E-3</v>
      </c>
      <c r="L290" s="68">
        <f t="shared" ca="1" si="64"/>
        <v>2.2412249825017417E-6</v>
      </c>
      <c r="M290" s="68">
        <f t="shared" ca="1" si="65"/>
        <v>3.686931528716304</v>
      </c>
      <c r="N290" s="68">
        <f t="shared" ca="1" si="66"/>
        <v>0.92964737348458881</v>
      </c>
      <c r="O290" s="68">
        <f t="shared" ca="1" si="67"/>
        <v>16.822231788741103</v>
      </c>
      <c r="P290" s="28">
        <f t="shared" ca="1" si="68"/>
        <v>1.4970721367060912E-3</v>
      </c>
    </row>
    <row r="291" spans="4:16" x14ac:dyDescent="0.2">
      <c r="D291" s="77">
        <f t="shared" si="56"/>
        <v>0</v>
      </c>
      <c r="E291" s="77">
        <f t="shared" si="57"/>
        <v>0</v>
      </c>
      <c r="F291" s="68">
        <f t="shared" si="58"/>
        <v>0</v>
      </c>
      <c r="G291" s="68">
        <f t="shared" si="59"/>
        <v>0</v>
      </c>
      <c r="H291" s="68">
        <f t="shared" si="60"/>
        <v>0</v>
      </c>
      <c r="I291" s="68">
        <f t="shared" si="61"/>
        <v>0</v>
      </c>
      <c r="J291" s="68">
        <f t="shared" si="62"/>
        <v>0</v>
      </c>
      <c r="K291" s="68">
        <f t="shared" ca="1" si="63"/>
        <v>-1.4970721367060912E-3</v>
      </c>
      <c r="L291" s="68">
        <f t="shared" ca="1" si="64"/>
        <v>2.2412249825017417E-6</v>
      </c>
      <c r="M291" s="68">
        <f t="shared" ca="1" si="65"/>
        <v>3.686931528716304</v>
      </c>
      <c r="N291" s="68">
        <f t="shared" ca="1" si="66"/>
        <v>0.92964737348458881</v>
      </c>
      <c r="O291" s="68">
        <f t="shared" ca="1" si="67"/>
        <v>16.822231788741103</v>
      </c>
      <c r="P291" s="28">
        <f t="shared" ca="1" si="68"/>
        <v>1.4970721367060912E-3</v>
      </c>
    </row>
    <row r="292" spans="4:16" x14ac:dyDescent="0.2">
      <c r="D292" s="77">
        <f t="shared" si="56"/>
        <v>0</v>
      </c>
      <c r="E292" s="77">
        <f t="shared" si="57"/>
        <v>0</v>
      </c>
      <c r="F292" s="68">
        <f t="shared" si="58"/>
        <v>0</v>
      </c>
      <c r="G292" s="68">
        <f t="shared" si="59"/>
        <v>0</v>
      </c>
      <c r="H292" s="68">
        <f t="shared" si="60"/>
        <v>0</v>
      </c>
      <c r="I292" s="68">
        <f t="shared" si="61"/>
        <v>0</v>
      </c>
      <c r="J292" s="68">
        <f t="shared" si="62"/>
        <v>0</v>
      </c>
      <c r="K292" s="68">
        <f t="shared" ca="1" si="63"/>
        <v>-1.4970721367060912E-3</v>
      </c>
      <c r="L292" s="68">
        <f t="shared" ca="1" si="64"/>
        <v>2.2412249825017417E-6</v>
      </c>
      <c r="M292" s="68">
        <f t="shared" ca="1" si="65"/>
        <v>3.686931528716304</v>
      </c>
      <c r="N292" s="68">
        <f t="shared" ca="1" si="66"/>
        <v>0.92964737348458881</v>
      </c>
      <c r="O292" s="68">
        <f t="shared" ca="1" si="67"/>
        <v>16.822231788741103</v>
      </c>
      <c r="P292" s="28">
        <f t="shared" ca="1" si="68"/>
        <v>1.4970721367060912E-3</v>
      </c>
    </row>
    <row r="293" spans="4:16" x14ac:dyDescent="0.2">
      <c r="D293" s="77">
        <f t="shared" si="56"/>
        <v>0</v>
      </c>
      <c r="E293" s="77">
        <f t="shared" si="57"/>
        <v>0</v>
      </c>
      <c r="F293" s="68">
        <f t="shared" si="58"/>
        <v>0</v>
      </c>
      <c r="G293" s="68">
        <f t="shared" si="59"/>
        <v>0</v>
      </c>
      <c r="H293" s="68">
        <f t="shared" si="60"/>
        <v>0</v>
      </c>
      <c r="I293" s="68">
        <f t="shared" si="61"/>
        <v>0</v>
      </c>
      <c r="J293" s="68">
        <f t="shared" si="62"/>
        <v>0</v>
      </c>
      <c r="K293" s="68">
        <f t="shared" ca="1" si="63"/>
        <v>-1.4970721367060912E-3</v>
      </c>
      <c r="L293" s="68">
        <f t="shared" ca="1" si="64"/>
        <v>2.2412249825017417E-6</v>
      </c>
      <c r="M293" s="68">
        <f t="shared" ca="1" si="65"/>
        <v>3.686931528716304</v>
      </c>
      <c r="N293" s="68">
        <f t="shared" ca="1" si="66"/>
        <v>0.92964737348458881</v>
      </c>
      <c r="O293" s="68">
        <f t="shared" ca="1" si="67"/>
        <v>16.822231788741103</v>
      </c>
      <c r="P293" s="28">
        <f t="shared" ca="1" si="68"/>
        <v>1.4970721367060912E-3</v>
      </c>
    </row>
    <row r="294" spans="4:16" x14ac:dyDescent="0.2">
      <c r="D294" s="77">
        <f t="shared" si="56"/>
        <v>0</v>
      </c>
      <c r="E294" s="77">
        <f t="shared" si="57"/>
        <v>0</v>
      </c>
      <c r="F294" s="68">
        <f t="shared" si="58"/>
        <v>0</v>
      </c>
      <c r="G294" s="68">
        <f t="shared" si="59"/>
        <v>0</v>
      </c>
      <c r="H294" s="68">
        <f t="shared" si="60"/>
        <v>0</v>
      </c>
      <c r="I294" s="68">
        <f t="shared" si="61"/>
        <v>0</v>
      </c>
      <c r="J294" s="68">
        <f t="shared" si="62"/>
        <v>0</v>
      </c>
      <c r="K294" s="68">
        <f t="shared" ca="1" si="63"/>
        <v>-1.4970721367060912E-3</v>
      </c>
      <c r="L294" s="68">
        <f t="shared" ca="1" si="64"/>
        <v>2.2412249825017417E-6</v>
      </c>
      <c r="M294" s="68">
        <f t="shared" ca="1" si="65"/>
        <v>3.686931528716304</v>
      </c>
      <c r="N294" s="68">
        <f t="shared" ca="1" si="66"/>
        <v>0.92964737348458881</v>
      </c>
      <c r="O294" s="68">
        <f t="shared" ca="1" si="67"/>
        <v>16.822231788741103</v>
      </c>
      <c r="P294" s="28">
        <f t="shared" ca="1" si="68"/>
        <v>1.4970721367060912E-3</v>
      </c>
    </row>
    <row r="295" spans="4:16" x14ac:dyDescent="0.2">
      <c r="D295" s="77">
        <f t="shared" si="56"/>
        <v>0</v>
      </c>
      <c r="E295" s="77">
        <f t="shared" si="57"/>
        <v>0</v>
      </c>
      <c r="F295" s="68">
        <f t="shared" si="58"/>
        <v>0</v>
      </c>
      <c r="G295" s="68">
        <f t="shared" si="59"/>
        <v>0</v>
      </c>
      <c r="H295" s="68">
        <f t="shared" si="60"/>
        <v>0</v>
      </c>
      <c r="I295" s="68">
        <f t="shared" si="61"/>
        <v>0</v>
      </c>
      <c r="J295" s="68">
        <f t="shared" si="62"/>
        <v>0</v>
      </c>
      <c r="K295" s="68">
        <f t="shared" ca="1" si="63"/>
        <v>-1.4970721367060912E-3</v>
      </c>
      <c r="L295" s="68">
        <f t="shared" ca="1" si="64"/>
        <v>2.2412249825017417E-6</v>
      </c>
      <c r="M295" s="68">
        <f t="shared" ca="1" si="65"/>
        <v>3.686931528716304</v>
      </c>
      <c r="N295" s="68">
        <f t="shared" ca="1" si="66"/>
        <v>0.92964737348458881</v>
      </c>
      <c r="O295" s="68">
        <f t="shared" ca="1" si="67"/>
        <v>16.822231788741103</v>
      </c>
      <c r="P295" s="28">
        <f t="shared" ca="1" si="68"/>
        <v>1.4970721367060912E-3</v>
      </c>
    </row>
    <row r="296" spans="4:16" x14ac:dyDescent="0.2">
      <c r="D296" s="77">
        <f t="shared" si="56"/>
        <v>0</v>
      </c>
      <c r="E296" s="77">
        <f t="shared" si="57"/>
        <v>0</v>
      </c>
      <c r="F296" s="68">
        <f t="shared" si="58"/>
        <v>0</v>
      </c>
      <c r="G296" s="68">
        <f t="shared" si="59"/>
        <v>0</v>
      </c>
      <c r="H296" s="68">
        <f t="shared" si="60"/>
        <v>0</v>
      </c>
      <c r="I296" s="68">
        <f t="shared" si="61"/>
        <v>0</v>
      </c>
      <c r="J296" s="68">
        <f t="shared" si="62"/>
        <v>0</v>
      </c>
      <c r="K296" s="68">
        <f t="shared" ca="1" si="63"/>
        <v>-1.4970721367060912E-3</v>
      </c>
      <c r="L296" s="68">
        <f t="shared" ca="1" si="64"/>
        <v>2.2412249825017417E-6</v>
      </c>
      <c r="M296" s="68">
        <f t="shared" ca="1" si="65"/>
        <v>3.686931528716304</v>
      </c>
      <c r="N296" s="68">
        <f t="shared" ca="1" si="66"/>
        <v>0.92964737348458881</v>
      </c>
      <c r="O296" s="68">
        <f t="shared" ca="1" si="67"/>
        <v>16.822231788741103</v>
      </c>
      <c r="P296" s="28">
        <f t="shared" ca="1" si="68"/>
        <v>1.4970721367060912E-3</v>
      </c>
    </row>
    <row r="297" spans="4:16" x14ac:dyDescent="0.2">
      <c r="D297" s="77">
        <f t="shared" si="56"/>
        <v>0</v>
      </c>
      <c r="E297" s="77">
        <f t="shared" si="57"/>
        <v>0</v>
      </c>
      <c r="F297" s="68">
        <f t="shared" si="58"/>
        <v>0</v>
      </c>
      <c r="G297" s="68">
        <f t="shared" si="59"/>
        <v>0</v>
      </c>
      <c r="H297" s="68">
        <f t="shared" si="60"/>
        <v>0</v>
      </c>
      <c r="I297" s="68">
        <f t="shared" si="61"/>
        <v>0</v>
      </c>
      <c r="J297" s="68">
        <f t="shared" si="62"/>
        <v>0</v>
      </c>
      <c r="K297" s="68">
        <f t="shared" ca="1" si="63"/>
        <v>-1.4970721367060912E-3</v>
      </c>
      <c r="L297" s="68">
        <f t="shared" ca="1" si="64"/>
        <v>2.2412249825017417E-6</v>
      </c>
      <c r="M297" s="68">
        <f t="shared" ca="1" si="65"/>
        <v>3.686931528716304</v>
      </c>
      <c r="N297" s="68">
        <f t="shared" ca="1" si="66"/>
        <v>0.92964737348458881</v>
      </c>
      <c r="O297" s="68">
        <f t="shared" ca="1" si="67"/>
        <v>16.822231788741103</v>
      </c>
      <c r="P297" s="28">
        <f t="shared" ca="1" si="68"/>
        <v>1.4970721367060912E-3</v>
      </c>
    </row>
    <row r="298" spans="4:16" x14ac:dyDescent="0.2">
      <c r="D298" s="77">
        <f t="shared" si="56"/>
        <v>0</v>
      </c>
      <c r="E298" s="77">
        <f t="shared" si="57"/>
        <v>0</v>
      </c>
      <c r="F298" s="68">
        <f t="shared" si="58"/>
        <v>0</v>
      </c>
      <c r="G298" s="68">
        <f t="shared" si="59"/>
        <v>0</v>
      </c>
      <c r="H298" s="68">
        <f t="shared" si="60"/>
        <v>0</v>
      </c>
      <c r="I298" s="68">
        <f t="shared" si="61"/>
        <v>0</v>
      </c>
      <c r="J298" s="68">
        <f t="shared" si="62"/>
        <v>0</v>
      </c>
      <c r="K298" s="68">
        <f t="shared" ca="1" si="63"/>
        <v>-1.4970721367060912E-3</v>
      </c>
      <c r="L298" s="68">
        <f t="shared" ca="1" si="64"/>
        <v>2.2412249825017417E-6</v>
      </c>
      <c r="M298" s="68">
        <f t="shared" ca="1" si="65"/>
        <v>3.686931528716304</v>
      </c>
      <c r="N298" s="68">
        <f t="shared" ca="1" si="66"/>
        <v>0.92964737348458881</v>
      </c>
      <c r="O298" s="68">
        <f t="shared" ca="1" si="67"/>
        <v>16.822231788741103</v>
      </c>
      <c r="P298" s="28">
        <f t="shared" ca="1" si="68"/>
        <v>1.4970721367060912E-3</v>
      </c>
    </row>
    <row r="299" spans="4:16" x14ac:dyDescent="0.2">
      <c r="D299" s="77">
        <f t="shared" si="56"/>
        <v>0</v>
      </c>
      <c r="E299" s="77">
        <f t="shared" si="57"/>
        <v>0</v>
      </c>
      <c r="F299" s="68">
        <f t="shared" si="58"/>
        <v>0</v>
      </c>
      <c r="G299" s="68">
        <f t="shared" si="59"/>
        <v>0</v>
      </c>
      <c r="H299" s="68">
        <f t="shared" si="60"/>
        <v>0</v>
      </c>
      <c r="I299" s="68">
        <f t="shared" si="61"/>
        <v>0</v>
      </c>
      <c r="J299" s="68">
        <f t="shared" si="62"/>
        <v>0</v>
      </c>
      <c r="K299" s="68">
        <f t="shared" ca="1" si="63"/>
        <v>-1.4970721367060912E-3</v>
      </c>
      <c r="L299" s="68">
        <f t="shared" ca="1" si="64"/>
        <v>2.2412249825017417E-6</v>
      </c>
      <c r="M299" s="68">
        <f t="shared" ca="1" si="65"/>
        <v>3.686931528716304</v>
      </c>
      <c r="N299" s="68">
        <f t="shared" ca="1" si="66"/>
        <v>0.92964737348458881</v>
      </c>
      <c r="O299" s="68">
        <f t="shared" ca="1" si="67"/>
        <v>16.822231788741103</v>
      </c>
      <c r="P299" s="28">
        <f t="shared" ca="1" si="68"/>
        <v>1.4970721367060912E-3</v>
      </c>
    </row>
    <row r="300" spans="4:16" x14ac:dyDescent="0.2">
      <c r="D300" s="77">
        <f t="shared" si="56"/>
        <v>0</v>
      </c>
      <c r="E300" s="77">
        <f t="shared" si="57"/>
        <v>0</v>
      </c>
      <c r="F300" s="68">
        <f t="shared" si="58"/>
        <v>0</v>
      </c>
      <c r="G300" s="68">
        <f t="shared" si="59"/>
        <v>0</v>
      </c>
      <c r="H300" s="68">
        <f t="shared" si="60"/>
        <v>0</v>
      </c>
      <c r="I300" s="68">
        <f t="shared" si="61"/>
        <v>0</v>
      </c>
      <c r="J300" s="68">
        <f t="shared" si="62"/>
        <v>0</v>
      </c>
      <c r="K300" s="68">
        <f t="shared" ca="1" si="63"/>
        <v>-1.4970721367060912E-3</v>
      </c>
      <c r="L300" s="68">
        <f t="shared" ca="1" si="64"/>
        <v>2.2412249825017417E-6</v>
      </c>
      <c r="M300" s="68">
        <f t="shared" ca="1" si="65"/>
        <v>3.686931528716304</v>
      </c>
      <c r="N300" s="68">
        <f t="shared" ca="1" si="66"/>
        <v>0.92964737348458881</v>
      </c>
      <c r="O300" s="68">
        <f t="shared" ca="1" si="67"/>
        <v>16.822231788741103</v>
      </c>
      <c r="P300" s="28">
        <f t="shared" ca="1" si="68"/>
        <v>1.4970721367060912E-3</v>
      </c>
    </row>
    <row r="301" spans="4:16" x14ac:dyDescent="0.2">
      <c r="D301" s="77">
        <f t="shared" si="56"/>
        <v>0</v>
      </c>
      <c r="E301" s="77">
        <f t="shared" si="57"/>
        <v>0</v>
      </c>
      <c r="F301" s="68">
        <f t="shared" si="58"/>
        <v>0</v>
      </c>
      <c r="G301" s="68">
        <f t="shared" si="59"/>
        <v>0</v>
      </c>
      <c r="H301" s="68">
        <f t="shared" si="60"/>
        <v>0</v>
      </c>
      <c r="I301" s="68">
        <f t="shared" si="61"/>
        <v>0</v>
      </c>
      <c r="J301" s="68">
        <f t="shared" si="62"/>
        <v>0</v>
      </c>
      <c r="K301" s="68">
        <f t="shared" ca="1" si="63"/>
        <v>-1.4970721367060912E-3</v>
      </c>
      <c r="L301" s="68">
        <f t="shared" ca="1" si="64"/>
        <v>2.2412249825017417E-6</v>
      </c>
      <c r="M301" s="68">
        <f t="shared" ca="1" si="65"/>
        <v>3.686931528716304</v>
      </c>
      <c r="N301" s="68">
        <f t="shared" ca="1" si="66"/>
        <v>0.92964737348458881</v>
      </c>
      <c r="O301" s="68">
        <f t="shared" ca="1" si="67"/>
        <v>16.822231788741103</v>
      </c>
      <c r="P301" s="28">
        <f t="shared" ca="1" si="68"/>
        <v>1.4970721367060912E-3</v>
      </c>
    </row>
    <row r="302" spans="4:16" x14ac:dyDescent="0.2">
      <c r="D302" s="77">
        <f t="shared" si="56"/>
        <v>0</v>
      </c>
      <c r="E302" s="77">
        <f t="shared" si="57"/>
        <v>0</v>
      </c>
      <c r="F302" s="68">
        <f t="shared" si="58"/>
        <v>0</v>
      </c>
      <c r="G302" s="68">
        <f t="shared" si="59"/>
        <v>0</v>
      </c>
      <c r="H302" s="68">
        <f t="shared" si="60"/>
        <v>0</v>
      </c>
      <c r="I302" s="68">
        <f t="shared" si="61"/>
        <v>0</v>
      </c>
      <c r="J302" s="68">
        <f t="shared" si="62"/>
        <v>0</v>
      </c>
      <c r="K302" s="68">
        <f t="shared" ca="1" si="63"/>
        <v>-1.4970721367060912E-3</v>
      </c>
      <c r="L302" s="68">
        <f t="shared" ca="1" si="64"/>
        <v>2.2412249825017417E-6</v>
      </c>
      <c r="M302" s="68">
        <f t="shared" ca="1" si="65"/>
        <v>3.686931528716304</v>
      </c>
      <c r="N302" s="68">
        <f t="shared" ca="1" si="66"/>
        <v>0.92964737348458881</v>
      </c>
      <c r="O302" s="68">
        <f t="shared" ca="1" si="67"/>
        <v>16.822231788741103</v>
      </c>
      <c r="P302" s="28">
        <f t="shared" ca="1" si="68"/>
        <v>1.4970721367060912E-3</v>
      </c>
    </row>
    <row r="303" spans="4:16" x14ac:dyDescent="0.2">
      <c r="D303" s="77">
        <f t="shared" si="56"/>
        <v>0</v>
      </c>
      <c r="E303" s="77">
        <f t="shared" si="57"/>
        <v>0</v>
      </c>
      <c r="F303" s="68">
        <f t="shared" si="58"/>
        <v>0</v>
      </c>
      <c r="G303" s="68">
        <f t="shared" si="59"/>
        <v>0</v>
      </c>
      <c r="H303" s="68">
        <f t="shared" si="60"/>
        <v>0</v>
      </c>
      <c r="I303" s="68">
        <f t="shared" si="61"/>
        <v>0</v>
      </c>
      <c r="J303" s="68">
        <f t="shared" si="62"/>
        <v>0</v>
      </c>
      <c r="K303" s="68">
        <f t="shared" ca="1" si="63"/>
        <v>-1.4970721367060912E-3</v>
      </c>
      <c r="L303" s="68">
        <f t="shared" ca="1" si="64"/>
        <v>2.2412249825017417E-6</v>
      </c>
      <c r="M303" s="68">
        <f t="shared" ca="1" si="65"/>
        <v>3.686931528716304</v>
      </c>
      <c r="N303" s="68">
        <f t="shared" ca="1" si="66"/>
        <v>0.92964737348458881</v>
      </c>
      <c r="O303" s="68">
        <f t="shared" ca="1" si="67"/>
        <v>16.822231788741103</v>
      </c>
      <c r="P303" s="28">
        <f t="shared" ca="1" si="68"/>
        <v>1.4970721367060912E-3</v>
      </c>
    </row>
    <row r="304" spans="4:16" x14ac:dyDescent="0.2">
      <c r="D304" s="77">
        <f t="shared" si="56"/>
        <v>0</v>
      </c>
      <c r="E304" s="77">
        <f t="shared" si="57"/>
        <v>0</v>
      </c>
      <c r="F304" s="68">
        <f t="shared" si="58"/>
        <v>0</v>
      </c>
      <c r="G304" s="68">
        <f t="shared" si="59"/>
        <v>0</v>
      </c>
      <c r="H304" s="68">
        <f t="shared" si="60"/>
        <v>0</v>
      </c>
      <c r="I304" s="68">
        <f t="shared" si="61"/>
        <v>0</v>
      </c>
      <c r="J304" s="68">
        <f t="shared" si="62"/>
        <v>0</v>
      </c>
      <c r="K304" s="68">
        <f t="shared" ca="1" si="63"/>
        <v>-1.4970721367060912E-3</v>
      </c>
      <c r="L304" s="68">
        <f t="shared" ca="1" si="64"/>
        <v>2.2412249825017417E-6</v>
      </c>
      <c r="M304" s="68">
        <f t="shared" ca="1" si="65"/>
        <v>3.686931528716304</v>
      </c>
      <c r="N304" s="68">
        <f t="shared" ca="1" si="66"/>
        <v>0.92964737348458881</v>
      </c>
      <c r="O304" s="68">
        <f t="shared" ca="1" si="67"/>
        <v>16.822231788741103</v>
      </c>
      <c r="P304" s="28">
        <f t="shared" ca="1" si="68"/>
        <v>1.4970721367060912E-3</v>
      </c>
    </row>
    <row r="305" spans="4:16" x14ac:dyDescent="0.2">
      <c r="D305" s="77">
        <f t="shared" si="56"/>
        <v>0</v>
      </c>
      <c r="E305" s="77">
        <f t="shared" si="57"/>
        <v>0</v>
      </c>
      <c r="F305" s="68">
        <f t="shared" si="58"/>
        <v>0</v>
      </c>
      <c r="G305" s="68">
        <f t="shared" si="59"/>
        <v>0</v>
      </c>
      <c r="H305" s="68">
        <f t="shared" si="60"/>
        <v>0</v>
      </c>
      <c r="I305" s="68">
        <f t="shared" si="61"/>
        <v>0</v>
      </c>
      <c r="J305" s="68">
        <f t="shared" si="62"/>
        <v>0</v>
      </c>
      <c r="K305" s="68">
        <f t="shared" ca="1" si="63"/>
        <v>-1.4970721367060912E-3</v>
      </c>
      <c r="L305" s="68">
        <f t="shared" ca="1" si="64"/>
        <v>2.2412249825017417E-6</v>
      </c>
      <c r="M305" s="68">
        <f t="shared" ca="1" si="65"/>
        <v>3.686931528716304</v>
      </c>
      <c r="N305" s="68">
        <f t="shared" ca="1" si="66"/>
        <v>0.92964737348458881</v>
      </c>
      <c r="O305" s="68">
        <f t="shared" ca="1" si="67"/>
        <v>16.822231788741103</v>
      </c>
      <c r="P305" s="28">
        <f t="shared" ca="1" si="68"/>
        <v>1.4970721367060912E-3</v>
      </c>
    </row>
    <row r="306" spans="4:16" x14ac:dyDescent="0.2">
      <c r="D306" s="77">
        <f t="shared" si="56"/>
        <v>0</v>
      </c>
      <c r="E306" s="77">
        <f t="shared" si="57"/>
        <v>0</v>
      </c>
      <c r="F306" s="68">
        <f t="shared" si="58"/>
        <v>0</v>
      </c>
      <c r="G306" s="68">
        <f t="shared" si="59"/>
        <v>0</v>
      </c>
      <c r="H306" s="68">
        <f t="shared" si="60"/>
        <v>0</v>
      </c>
      <c r="I306" s="68">
        <f t="shared" si="61"/>
        <v>0</v>
      </c>
      <c r="J306" s="68">
        <f t="shared" si="62"/>
        <v>0</v>
      </c>
      <c r="K306" s="68">
        <f t="shared" ca="1" si="63"/>
        <v>-1.4970721367060912E-3</v>
      </c>
      <c r="L306" s="68">
        <f t="shared" ca="1" si="64"/>
        <v>2.2412249825017417E-6</v>
      </c>
      <c r="M306" s="68">
        <f t="shared" ca="1" si="65"/>
        <v>3.686931528716304</v>
      </c>
      <c r="N306" s="68">
        <f t="shared" ca="1" si="66"/>
        <v>0.92964737348458881</v>
      </c>
      <c r="O306" s="68">
        <f t="shared" ca="1" si="67"/>
        <v>16.822231788741103</v>
      </c>
      <c r="P306" s="28">
        <f t="shared" ca="1" si="68"/>
        <v>1.4970721367060912E-3</v>
      </c>
    </row>
    <row r="307" spans="4:16" x14ac:dyDescent="0.2">
      <c r="D307" s="77">
        <f t="shared" si="56"/>
        <v>0</v>
      </c>
      <c r="E307" s="77">
        <f t="shared" si="57"/>
        <v>0</v>
      </c>
      <c r="F307" s="68">
        <f t="shared" si="58"/>
        <v>0</v>
      </c>
      <c r="G307" s="68">
        <f t="shared" si="59"/>
        <v>0</v>
      </c>
      <c r="H307" s="68">
        <f t="shared" si="60"/>
        <v>0</v>
      </c>
      <c r="I307" s="68">
        <f t="shared" si="61"/>
        <v>0</v>
      </c>
      <c r="J307" s="68">
        <f t="shared" si="62"/>
        <v>0</v>
      </c>
      <c r="K307" s="68">
        <f t="shared" ca="1" si="63"/>
        <v>-1.4970721367060912E-3</v>
      </c>
      <c r="L307" s="68">
        <f t="shared" ca="1" si="64"/>
        <v>2.2412249825017417E-6</v>
      </c>
      <c r="M307" s="68">
        <f t="shared" ca="1" si="65"/>
        <v>3.686931528716304</v>
      </c>
      <c r="N307" s="68">
        <f t="shared" ca="1" si="66"/>
        <v>0.92964737348458881</v>
      </c>
      <c r="O307" s="68">
        <f t="shared" ca="1" si="67"/>
        <v>16.822231788741103</v>
      </c>
      <c r="P307" s="28">
        <f t="shared" ca="1" si="68"/>
        <v>1.4970721367060912E-3</v>
      </c>
    </row>
    <row r="308" spans="4:16" x14ac:dyDescent="0.2">
      <c r="D308" s="77">
        <f t="shared" si="56"/>
        <v>0</v>
      </c>
      <c r="E308" s="77">
        <f t="shared" si="57"/>
        <v>0</v>
      </c>
      <c r="F308" s="68">
        <f t="shared" si="58"/>
        <v>0</v>
      </c>
      <c r="G308" s="68">
        <f t="shared" si="59"/>
        <v>0</v>
      </c>
      <c r="H308" s="68">
        <f t="shared" si="60"/>
        <v>0</v>
      </c>
      <c r="I308" s="68">
        <f t="shared" si="61"/>
        <v>0</v>
      </c>
      <c r="J308" s="68">
        <f t="shared" si="62"/>
        <v>0</v>
      </c>
      <c r="K308" s="68">
        <f t="shared" ca="1" si="63"/>
        <v>-1.4970721367060912E-3</v>
      </c>
      <c r="L308" s="68">
        <f t="shared" ca="1" si="64"/>
        <v>2.2412249825017417E-6</v>
      </c>
      <c r="M308" s="68">
        <f t="shared" ca="1" si="65"/>
        <v>3.686931528716304</v>
      </c>
      <c r="N308" s="68">
        <f t="shared" ca="1" si="66"/>
        <v>0.92964737348458881</v>
      </c>
      <c r="O308" s="68">
        <f t="shared" ca="1" si="67"/>
        <v>16.822231788741103</v>
      </c>
      <c r="P308" s="28">
        <f t="shared" ca="1" si="68"/>
        <v>1.4970721367060912E-3</v>
      </c>
    </row>
    <row r="309" spans="4:16" x14ac:dyDescent="0.2">
      <c r="D309" s="77">
        <f t="shared" si="56"/>
        <v>0</v>
      </c>
      <c r="E309" s="77">
        <f t="shared" si="57"/>
        <v>0</v>
      </c>
      <c r="F309" s="68">
        <f t="shared" si="58"/>
        <v>0</v>
      </c>
      <c r="G309" s="68">
        <f t="shared" si="59"/>
        <v>0</v>
      </c>
      <c r="H309" s="68">
        <f t="shared" si="60"/>
        <v>0</v>
      </c>
      <c r="I309" s="68">
        <f t="shared" si="61"/>
        <v>0</v>
      </c>
      <c r="J309" s="68">
        <f t="shared" si="62"/>
        <v>0</v>
      </c>
      <c r="K309" s="68">
        <f t="shared" ca="1" si="63"/>
        <v>-1.4970721367060912E-3</v>
      </c>
      <c r="L309" s="68">
        <f t="shared" ca="1" si="64"/>
        <v>2.2412249825017417E-6</v>
      </c>
      <c r="M309" s="68">
        <f t="shared" ca="1" si="65"/>
        <v>3.686931528716304</v>
      </c>
      <c r="N309" s="68">
        <f t="shared" ca="1" si="66"/>
        <v>0.92964737348458881</v>
      </c>
      <c r="O309" s="68">
        <f t="shared" ca="1" si="67"/>
        <v>16.822231788741103</v>
      </c>
      <c r="P309" s="28">
        <f t="shared" ca="1" si="68"/>
        <v>1.4970721367060912E-3</v>
      </c>
    </row>
    <row r="310" spans="4:16" x14ac:dyDescent="0.2">
      <c r="D310" s="77">
        <f t="shared" si="56"/>
        <v>0</v>
      </c>
      <c r="E310" s="77">
        <f t="shared" si="57"/>
        <v>0</v>
      </c>
      <c r="F310" s="68">
        <f t="shared" si="58"/>
        <v>0</v>
      </c>
      <c r="G310" s="68">
        <f t="shared" si="59"/>
        <v>0</v>
      </c>
      <c r="H310" s="68">
        <f t="shared" si="60"/>
        <v>0</v>
      </c>
      <c r="I310" s="68">
        <f t="shared" si="61"/>
        <v>0</v>
      </c>
      <c r="J310" s="68">
        <f t="shared" si="62"/>
        <v>0</v>
      </c>
      <c r="K310" s="68">
        <f t="shared" ca="1" si="63"/>
        <v>-1.4970721367060912E-3</v>
      </c>
      <c r="L310" s="68">
        <f t="shared" ca="1" si="64"/>
        <v>2.2412249825017417E-6</v>
      </c>
      <c r="M310" s="68">
        <f t="shared" ca="1" si="65"/>
        <v>3.686931528716304</v>
      </c>
      <c r="N310" s="68">
        <f t="shared" ca="1" si="66"/>
        <v>0.92964737348458881</v>
      </c>
      <c r="O310" s="68">
        <f t="shared" ca="1" si="67"/>
        <v>16.822231788741103</v>
      </c>
      <c r="P310" s="28">
        <f t="shared" ca="1" si="68"/>
        <v>1.4970721367060912E-3</v>
      </c>
    </row>
    <row r="311" spans="4:16" x14ac:dyDescent="0.2">
      <c r="D311" s="77">
        <f t="shared" si="56"/>
        <v>0</v>
      </c>
      <c r="E311" s="77">
        <f t="shared" si="57"/>
        <v>0</v>
      </c>
      <c r="F311" s="68">
        <f t="shared" si="58"/>
        <v>0</v>
      </c>
      <c r="G311" s="68">
        <f t="shared" si="59"/>
        <v>0</v>
      </c>
      <c r="H311" s="68">
        <f t="shared" si="60"/>
        <v>0</v>
      </c>
      <c r="I311" s="68">
        <f t="shared" si="61"/>
        <v>0</v>
      </c>
      <c r="J311" s="68">
        <f t="shared" si="62"/>
        <v>0</v>
      </c>
      <c r="K311" s="68">
        <f t="shared" ca="1" si="63"/>
        <v>-1.4970721367060912E-3</v>
      </c>
      <c r="L311" s="68">
        <f t="shared" ca="1" si="64"/>
        <v>2.2412249825017417E-6</v>
      </c>
      <c r="M311" s="68">
        <f t="shared" ca="1" si="65"/>
        <v>3.686931528716304</v>
      </c>
      <c r="N311" s="68">
        <f t="shared" ca="1" si="66"/>
        <v>0.92964737348458881</v>
      </c>
      <c r="O311" s="68">
        <f t="shared" ca="1" si="67"/>
        <v>16.822231788741103</v>
      </c>
      <c r="P311" s="28">
        <f t="shared" ca="1" si="68"/>
        <v>1.4970721367060912E-3</v>
      </c>
    </row>
    <row r="312" spans="4:16" x14ac:dyDescent="0.2">
      <c r="D312" s="77">
        <f t="shared" si="56"/>
        <v>0</v>
      </c>
      <c r="E312" s="77">
        <f t="shared" si="57"/>
        <v>0</v>
      </c>
      <c r="F312" s="68">
        <f t="shared" si="58"/>
        <v>0</v>
      </c>
      <c r="G312" s="68">
        <f t="shared" si="59"/>
        <v>0</v>
      </c>
      <c r="H312" s="68">
        <f t="shared" si="60"/>
        <v>0</v>
      </c>
      <c r="I312" s="68">
        <f t="shared" si="61"/>
        <v>0</v>
      </c>
      <c r="J312" s="68">
        <f t="shared" si="62"/>
        <v>0</v>
      </c>
      <c r="K312" s="68">
        <f t="shared" ca="1" si="63"/>
        <v>-1.4970721367060912E-3</v>
      </c>
      <c r="L312" s="68">
        <f t="shared" ca="1" si="64"/>
        <v>2.2412249825017417E-6</v>
      </c>
      <c r="M312" s="68">
        <f t="shared" ca="1" si="65"/>
        <v>3.686931528716304</v>
      </c>
      <c r="N312" s="68">
        <f t="shared" ca="1" si="66"/>
        <v>0.92964737348458881</v>
      </c>
      <c r="O312" s="68">
        <f t="shared" ca="1" si="67"/>
        <v>16.822231788741103</v>
      </c>
      <c r="P312" s="28">
        <f t="shared" ca="1" si="68"/>
        <v>1.4970721367060912E-3</v>
      </c>
    </row>
    <row r="313" spans="4:16" x14ac:dyDescent="0.2">
      <c r="D313" s="77">
        <f t="shared" si="56"/>
        <v>0</v>
      </c>
      <c r="E313" s="77">
        <f t="shared" si="57"/>
        <v>0</v>
      </c>
      <c r="F313" s="68">
        <f t="shared" si="58"/>
        <v>0</v>
      </c>
      <c r="G313" s="68">
        <f t="shared" si="59"/>
        <v>0</v>
      </c>
      <c r="H313" s="68">
        <f t="shared" si="60"/>
        <v>0</v>
      </c>
      <c r="I313" s="68">
        <f t="shared" si="61"/>
        <v>0</v>
      </c>
      <c r="J313" s="68">
        <f t="shared" si="62"/>
        <v>0</v>
      </c>
      <c r="K313" s="68">
        <f t="shared" ca="1" si="63"/>
        <v>-1.4970721367060912E-3</v>
      </c>
      <c r="L313" s="68">
        <f t="shared" ca="1" si="64"/>
        <v>2.2412249825017417E-6</v>
      </c>
      <c r="M313" s="68">
        <f t="shared" ca="1" si="65"/>
        <v>3.686931528716304</v>
      </c>
      <c r="N313" s="68">
        <f t="shared" ca="1" si="66"/>
        <v>0.92964737348458881</v>
      </c>
      <c r="O313" s="68">
        <f t="shared" ca="1" si="67"/>
        <v>16.822231788741103</v>
      </c>
      <c r="P313" s="28">
        <f t="shared" ca="1" si="68"/>
        <v>1.4970721367060912E-3</v>
      </c>
    </row>
    <row r="314" spans="4:16" x14ac:dyDescent="0.2">
      <c r="D314" s="77">
        <f t="shared" si="56"/>
        <v>0</v>
      </c>
      <c r="E314" s="77">
        <f t="shared" si="57"/>
        <v>0</v>
      </c>
      <c r="F314" s="68">
        <f t="shared" si="58"/>
        <v>0</v>
      </c>
      <c r="G314" s="68">
        <f t="shared" si="59"/>
        <v>0</v>
      </c>
      <c r="H314" s="68">
        <f t="shared" si="60"/>
        <v>0</v>
      </c>
      <c r="I314" s="68">
        <f t="shared" si="61"/>
        <v>0</v>
      </c>
      <c r="J314" s="68">
        <f t="shared" si="62"/>
        <v>0</v>
      </c>
      <c r="K314" s="68">
        <f t="shared" ca="1" si="63"/>
        <v>-1.4970721367060912E-3</v>
      </c>
      <c r="L314" s="68">
        <f t="shared" ca="1" si="64"/>
        <v>2.2412249825017417E-6</v>
      </c>
      <c r="M314" s="68">
        <f t="shared" ca="1" si="65"/>
        <v>3.686931528716304</v>
      </c>
      <c r="N314" s="68">
        <f t="shared" ca="1" si="66"/>
        <v>0.92964737348458881</v>
      </c>
      <c r="O314" s="68">
        <f t="shared" ca="1" si="67"/>
        <v>16.822231788741103</v>
      </c>
      <c r="P314" s="28">
        <f t="shared" ca="1" si="68"/>
        <v>1.4970721367060912E-3</v>
      </c>
    </row>
    <row r="315" spans="4:16" x14ac:dyDescent="0.2">
      <c r="D315" s="77">
        <f t="shared" si="56"/>
        <v>0</v>
      </c>
      <c r="E315" s="77">
        <f t="shared" si="57"/>
        <v>0</v>
      </c>
      <c r="F315" s="68">
        <f t="shared" si="58"/>
        <v>0</v>
      </c>
      <c r="G315" s="68">
        <f t="shared" si="59"/>
        <v>0</v>
      </c>
      <c r="H315" s="68">
        <f t="shared" si="60"/>
        <v>0</v>
      </c>
      <c r="I315" s="68">
        <f t="shared" si="61"/>
        <v>0</v>
      </c>
      <c r="J315" s="68">
        <f t="shared" si="62"/>
        <v>0</v>
      </c>
      <c r="K315" s="68">
        <f t="shared" ca="1" si="63"/>
        <v>-1.4970721367060912E-3</v>
      </c>
      <c r="L315" s="68">
        <f t="shared" ca="1" si="64"/>
        <v>2.2412249825017417E-6</v>
      </c>
      <c r="M315" s="68">
        <f t="shared" ca="1" si="65"/>
        <v>3.686931528716304</v>
      </c>
      <c r="N315" s="68">
        <f t="shared" ca="1" si="66"/>
        <v>0.92964737348458881</v>
      </c>
      <c r="O315" s="68">
        <f t="shared" ca="1" si="67"/>
        <v>16.822231788741103</v>
      </c>
      <c r="P315" s="28">
        <f t="shared" ca="1" si="68"/>
        <v>1.4970721367060912E-3</v>
      </c>
    </row>
    <row r="316" spans="4:16" x14ac:dyDescent="0.2">
      <c r="D316" s="77">
        <f t="shared" si="56"/>
        <v>0</v>
      </c>
      <c r="E316" s="77">
        <f t="shared" si="57"/>
        <v>0</v>
      </c>
      <c r="F316" s="68">
        <f t="shared" si="58"/>
        <v>0</v>
      </c>
      <c r="G316" s="68">
        <f t="shared" si="59"/>
        <v>0</v>
      </c>
      <c r="H316" s="68">
        <f t="shared" si="60"/>
        <v>0</v>
      </c>
      <c r="I316" s="68">
        <f t="shared" si="61"/>
        <v>0</v>
      </c>
      <c r="J316" s="68">
        <f t="shared" si="62"/>
        <v>0</v>
      </c>
      <c r="K316" s="68">
        <f t="shared" ca="1" si="63"/>
        <v>-1.4970721367060912E-3</v>
      </c>
      <c r="L316" s="68">
        <f t="shared" ca="1" si="64"/>
        <v>2.2412249825017417E-6</v>
      </c>
      <c r="M316" s="68">
        <f t="shared" ca="1" si="65"/>
        <v>3.686931528716304</v>
      </c>
      <c r="N316" s="68">
        <f t="shared" ca="1" si="66"/>
        <v>0.92964737348458881</v>
      </c>
      <c r="O316" s="68">
        <f t="shared" ca="1" si="67"/>
        <v>16.822231788741103</v>
      </c>
      <c r="P316" s="28">
        <f t="shared" ca="1" si="68"/>
        <v>1.4970721367060912E-3</v>
      </c>
    </row>
    <row r="317" spans="4:16" x14ac:dyDescent="0.2">
      <c r="D317" s="77">
        <f t="shared" si="56"/>
        <v>0</v>
      </c>
      <c r="E317" s="77">
        <f t="shared" si="57"/>
        <v>0</v>
      </c>
      <c r="F317" s="68">
        <f t="shared" si="58"/>
        <v>0</v>
      </c>
      <c r="G317" s="68">
        <f t="shared" si="59"/>
        <v>0</v>
      </c>
      <c r="H317" s="68">
        <f t="shared" si="60"/>
        <v>0</v>
      </c>
      <c r="I317" s="68">
        <f t="shared" si="61"/>
        <v>0</v>
      </c>
      <c r="J317" s="68">
        <f t="shared" si="62"/>
        <v>0</v>
      </c>
      <c r="K317" s="68">
        <f t="shared" ca="1" si="63"/>
        <v>-1.4970721367060912E-3</v>
      </c>
      <c r="L317" s="68">
        <f t="shared" ca="1" si="64"/>
        <v>2.2412249825017417E-6</v>
      </c>
      <c r="M317" s="68">
        <f t="shared" ca="1" si="65"/>
        <v>3.686931528716304</v>
      </c>
      <c r="N317" s="68">
        <f t="shared" ca="1" si="66"/>
        <v>0.92964737348458881</v>
      </c>
      <c r="O317" s="68">
        <f t="shared" ca="1" si="67"/>
        <v>16.822231788741103</v>
      </c>
      <c r="P317" s="28">
        <f t="shared" ca="1" si="68"/>
        <v>1.4970721367060912E-3</v>
      </c>
    </row>
    <row r="318" spans="4:16" x14ac:dyDescent="0.2">
      <c r="D318" s="77">
        <f t="shared" si="56"/>
        <v>0</v>
      </c>
      <c r="E318" s="77">
        <f t="shared" si="57"/>
        <v>0</v>
      </c>
      <c r="F318" s="68">
        <f t="shared" si="58"/>
        <v>0</v>
      </c>
      <c r="G318" s="68">
        <f t="shared" si="59"/>
        <v>0</v>
      </c>
      <c r="H318" s="68">
        <f t="shared" si="60"/>
        <v>0</v>
      </c>
      <c r="I318" s="68">
        <f t="shared" si="61"/>
        <v>0</v>
      </c>
      <c r="J318" s="68">
        <f t="shared" si="62"/>
        <v>0</v>
      </c>
      <c r="K318" s="68">
        <f t="shared" ca="1" si="63"/>
        <v>-1.4970721367060912E-3</v>
      </c>
      <c r="L318" s="68">
        <f t="shared" ca="1" si="64"/>
        <v>2.2412249825017417E-6</v>
      </c>
      <c r="M318" s="68">
        <f t="shared" ca="1" si="65"/>
        <v>3.686931528716304</v>
      </c>
      <c r="N318" s="68">
        <f t="shared" ca="1" si="66"/>
        <v>0.92964737348458881</v>
      </c>
      <c r="O318" s="68">
        <f t="shared" ca="1" si="67"/>
        <v>16.822231788741103</v>
      </c>
      <c r="P318" s="28">
        <f t="shared" ca="1" si="68"/>
        <v>1.4970721367060912E-3</v>
      </c>
    </row>
    <row r="319" spans="4:16" x14ac:dyDescent="0.2">
      <c r="D319" s="77">
        <f t="shared" si="56"/>
        <v>0</v>
      </c>
      <c r="E319" s="77">
        <f t="shared" si="57"/>
        <v>0</v>
      </c>
      <c r="F319" s="68">
        <f t="shared" si="58"/>
        <v>0</v>
      </c>
      <c r="G319" s="68">
        <f t="shared" si="59"/>
        <v>0</v>
      </c>
      <c r="H319" s="68">
        <f t="shared" si="60"/>
        <v>0</v>
      </c>
      <c r="I319" s="68">
        <f t="shared" si="61"/>
        <v>0</v>
      </c>
      <c r="J319" s="68">
        <f t="shared" si="62"/>
        <v>0</v>
      </c>
      <c r="K319" s="68">
        <f t="shared" ca="1" si="63"/>
        <v>-1.4970721367060912E-3</v>
      </c>
      <c r="L319" s="68">
        <f t="shared" ca="1" si="64"/>
        <v>2.2412249825017417E-6</v>
      </c>
      <c r="M319" s="68">
        <f t="shared" ca="1" si="65"/>
        <v>3.686931528716304</v>
      </c>
      <c r="N319" s="68">
        <f t="shared" ca="1" si="66"/>
        <v>0.92964737348458881</v>
      </c>
      <c r="O319" s="68">
        <f t="shared" ca="1" si="67"/>
        <v>16.822231788741103</v>
      </c>
      <c r="P319" s="28">
        <f t="shared" ca="1" si="68"/>
        <v>1.4970721367060912E-3</v>
      </c>
    </row>
    <row r="320" spans="4:16" x14ac:dyDescent="0.2">
      <c r="D320" s="77">
        <f t="shared" si="56"/>
        <v>0</v>
      </c>
      <c r="E320" s="77">
        <f t="shared" si="57"/>
        <v>0</v>
      </c>
      <c r="F320" s="68">
        <f t="shared" si="58"/>
        <v>0</v>
      </c>
      <c r="G320" s="68">
        <f t="shared" si="59"/>
        <v>0</v>
      </c>
      <c r="H320" s="68">
        <f t="shared" si="60"/>
        <v>0</v>
      </c>
      <c r="I320" s="68">
        <f t="shared" si="61"/>
        <v>0</v>
      </c>
      <c r="J320" s="68">
        <f t="shared" si="62"/>
        <v>0</v>
      </c>
      <c r="K320" s="68">
        <f t="shared" ca="1" si="63"/>
        <v>-1.4970721367060912E-3</v>
      </c>
      <c r="L320" s="68">
        <f t="shared" ca="1" si="64"/>
        <v>2.2412249825017417E-6</v>
      </c>
      <c r="M320" s="68">
        <f t="shared" ca="1" si="65"/>
        <v>3.686931528716304</v>
      </c>
      <c r="N320" s="68">
        <f t="shared" ca="1" si="66"/>
        <v>0.92964737348458881</v>
      </c>
      <c r="O320" s="68">
        <f t="shared" ca="1" si="67"/>
        <v>16.822231788741103</v>
      </c>
      <c r="P320" s="28">
        <f t="shared" ca="1" si="68"/>
        <v>1.4970721367060912E-3</v>
      </c>
    </row>
    <row r="321" spans="4:16" x14ac:dyDescent="0.2">
      <c r="D321" s="77">
        <f t="shared" si="56"/>
        <v>0</v>
      </c>
      <c r="E321" s="77">
        <f t="shared" si="57"/>
        <v>0</v>
      </c>
      <c r="F321" s="68">
        <f t="shared" si="58"/>
        <v>0</v>
      </c>
      <c r="G321" s="68">
        <f t="shared" si="59"/>
        <v>0</v>
      </c>
      <c r="H321" s="68">
        <f t="shared" si="60"/>
        <v>0</v>
      </c>
      <c r="I321" s="68">
        <f t="shared" si="61"/>
        <v>0</v>
      </c>
      <c r="J321" s="68">
        <f t="shared" si="62"/>
        <v>0</v>
      </c>
      <c r="K321" s="68">
        <f t="shared" ca="1" si="63"/>
        <v>-1.4970721367060912E-3</v>
      </c>
      <c r="L321" s="68">
        <f t="shared" ca="1" si="64"/>
        <v>2.2412249825017417E-6</v>
      </c>
      <c r="M321" s="68">
        <f t="shared" ca="1" si="65"/>
        <v>3.686931528716304</v>
      </c>
      <c r="N321" s="68">
        <f t="shared" ca="1" si="66"/>
        <v>0.92964737348458881</v>
      </c>
      <c r="O321" s="68">
        <f t="shared" ca="1" si="67"/>
        <v>16.822231788741103</v>
      </c>
      <c r="P321" s="28">
        <f t="shared" ca="1" si="68"/>
        <v>1.4970721367060912E-3</v>
      </c>
    </row>
    <row r="322" spans="4:16" x14ac:dyDescent="0.2">
      <c r="D322" s="77">
        <f t="shared" si="56"/>
        <v>0</v>
      </c>
      <c r="E322" s="77">
        <f t="shared" si="57"/>
        <v>0</v>
      </c>
      <c r="F322" s="68">
        <f t="shared" si="58"/>
        <v>0</v>
      </c>
      <c r="G322" s="68">
        <f t="shared" si="59"/>
        <v>0</v>
      </c>
      <c r="H322" s="68">
        <f t="shared" si="60"/>
        <v>0</v>
      </c>
      <c r="I322" s="68">
        <f t="shared" si="61"/>
        <v>0</v>
      </c>
      <c r="J322" s="68">
        <f t="shared" si="62"/>
        <v>0</v>
      </c>
      <c r="K322" s="68">
        <f t="shared" ca="1" si="63"/>
        <v>-1.4970721367060912E-3</v>
      </c>
      <c r="L322" s="68">
        <f t="shared" ca="1" si="64"/>
        <v>2.2412249825017417E-6</v>
      </c>
      <c r="M322" s="68">
        <f t="shared" ca="1" si="65"/>
        <v>3.686931528716304</v>
      </c>
      <c r="N322" s="68">
        <f t="shared" ca="1" si="66"/>
        <v>0.92964737348458881</v>
      </c>
      <c r="O322" s="68">
        <f t="shared" ca="1" si="67"/>
        <v>16.822231788741103</v>
      </c>
      <c r="P322" s="28">
        <f t="shared" ca="1" si="68"/>
        <v>1.4970721367060912E-3</v>
      </c>
    </row>
    <row r="323" spans="4:16" x14ac:dyDescent="0.2">
      <c r="D323" s="77">
        <f t="shared" si="56"/>
        <v>0</v>
      </c>
      <c r="E323" s="77">
        <f t="shared" si="57"/>
        <v>0</v>
      </c>
      <c r="F323" s="68">
        <f t="shared" si="58"/>
        <v>0</v>
      </c>
      <c r="G323" s="68">
        <f t="shared" si="59"/>
        <v>0</v>
      </c>
      <c r="H323" s="68">
        <f t="shared" si="60"/>
        <v>0</v>
      </c>
      <c r="I323" s="68">
        <f t="shared" si="61"/>
        <v>0</v>
      </c>
      <c r="J323" s="68">
        <f t="shared" si="62"/>
        <v>0</v>
      </c>
      <c r="K323" s="68">
        <f t="shared" ca="1" si="63"/>
        <v>-1.4970721367060912E-3</v>
      </c>
      <c r="L323" s="68">
        <f t="shared" ca="1" si="64"/>
        <v>2.2412249825017417E-6</v>
      </c>
      <c r="M323" s="68">
        <f t="shared" ca="1" si="65"/>
        <v>3.686931528716304</v>
      </c>
      <c r="N323" s="68">
        <f t="shared" ca="1" si="66"/>
        <v>0.92964737348458881</v>
      </c>
      <c r="O323" s="68">
        <f t="shared" ca="1" si="67"/>
        <v>16.822231788741103</v>
      </c>
      <c r="P323" s="28">
        <f t="shared" ca="1" si="68"/>
        <v>1.4970721367060912E-3</v>
      </c>
    </row>
    <row r="324" spans="4:16" x14ac:dyDescent="0.2">
      <c r="D324" s="77">
        <f t="shared" si="56"/>
        <v>0</v>
      </c>
      <c r="E324" s="77">
        <f t="shared" si="57"/>
        <v>0</v>
      </c>
      <c r="F324" s="68">
        <f t="shared" si="58"/>
        <v>0</v>
      </c>
      <c r="G324" s="68">
        <f t="shared" si="59"/>
        <v>0</v>
      </c>
      <c r="H324" s="68">
        <f t="shared" si="60"/>
        <v>0</v>
      </c>
      <c r="I324" s="68">
        <f t="shared" si="61"/>
        <v>0</v>
      </c>
      <c r="J324" s="68">
        <f t="shared" si="62"/>
        <v>0</v>
      </c>
      <c r="K324" s="68">
        <f t="shared" ca="1" si="63"/>
        <v>-1.4970721367060912E-3</v>
      </c>
      <c r="L324" s="68">
        <f t="shared" ca="1" si="64"/>
        <v>2.2412249825017417E-6</v>
      </c>
      <c r="M324" s="68">
        <f t="shared" ca="1" si="65"/>
        <v>3.686931528716304</v>
      </c>
      <c r="N324" s="68">
        <f t="shared" ca="1" si="66"/>
        <v>0.92964737348458881</v>
      </c>
      <c r="O324" s="68">
        <f t="shared" ca="1" si="67"/>
        <v>16.822231788741103</v>
      </c>
      <c r="P324" s="28">
        <f t="shared" ca="1" si="68"/>
        <v>1.4970721367060912E-3</v>
      </c>
    </row>
    <row r="325" spans="4:16" x14ac:dyDescent="0.2">
      <c r="D325" s="77">
        <f t="shared" si="56"/>
        <v>0</v>
      </c>
      <c r="E325" s="77">
        <f t="shared" si="57"/>
        <v>0</v>
      </c>
      <c r="F325" s="68">
        <f t="shared" si="58"/>
        <v>0</v>
      </c>
      <c r="G325" s="68">
        <f t="shared" si="59"/>
        <v>0</v>
      </c>
      <c r="H325" s="68">
        <f t="shared" si="60"/>
        <v>0</v>
      </c>
      <c r="I325" s="68">
        <f t="shared" si="61"/>
        <v>0</v>
      </c>
      <c r="J325" s="68">
        <f t="shared" si="62"/>
        <v>0</v>
      </c>
      <c r="K325" s="68">
        <f t="shared" ca="1" si="63"/>
        <v>-1.4970721367060912E-3</v>
      </c>
      <c r="L325" s="68">
        <f t="shared" ca="1" si="64"/>
        <v>2.2412249825017417E-6</v>
      </c>
      <c r="M325" s="68">
        <f t="shared" ca="1" si="65"/>
        <v>3.686931528716304</v>
      </c>
      <c r="N325" s="68">
        <f t="shared" ca="1" si="66"/>
        <v>0.92964737348458881</v>
      </c>
      <c r="O325" s="68">
        <f t="shared" ca="1" si="67"/>
        <v>16.822231788741103</v>
      </c>
      <c r="P325" s="28">
        <f t="shared" ca="1" si="68"/>
        <v>1.4970721367060912E-3</v>
      </c>
    </row>
    <row r="326" spans="4:16" x14ac:dyDescent="0.2">
      <c r="D326" s="77">
        <f t="shared" si="56"/>
        <v>0</v>
      </c>
      <c r="E326" s="77">
        <f t="shared" si="57"/>
        <v>0</v>
      </c>
      <c r="F326" s="68">
        <f t="shared" si="58"/>
        <v>0</v>
      </c>
      <c r="G326" s="68">
        <f t="shared" si="59"/>
        <v>0</v>
      </c>
      <c r="H326" s="68">
        <f t="shared" si="60"/>
        <v>0</v>
      </c>
      <c r="I326" s="68">
        <f t="shared" si="61"/>
        <v>0</v>
      </c>
      <c r="J326" s="68">
        <f t="shared" si="62"/>
        <v>0</v>
      </c>
      <c r="K326" s="68">
        <f t="shared" ca="1" si="63"/>
        <v>-1.4970721367060912E-3</v>
      </c>
      <c r="L326" s="68">
        <f t="shared" ca="1" si="64"/>
        <v>2.2412249825017417E-6</v>
      </c>
      <c r="M326" s="68">
        <f t="shared" ca="1" si="65"/>
        <v>3.686931528716304</v>
      </c>
      <c r="N326" s="68">
        <f t="shared" ca="1" si="66"/>
        <v>0.92964737348458881</v>
      </c>
      <c r="O326" s="68">
        <f t="shared" ca="1" si="67"/>
        <v>16.822231788741103</v>
      </c>
      <c r="P326" s="28">
        <f t="shared" ca="1" si="68"/>
        <v>1.4970721367060912E-3</v>
      </c>
    </row>
    <row r="327" spans="4:16" x14ac:dyDescent="0.2">
      <c r="D327" s="77">
        <f t="shared" si="56"/>
        <v>0</v>
      </c>
      <c r="E327" s="77">
        <f t="shared" si="57"/>
        <v>0</v>
      </c>
      <c r="F327" s="68">
        <f t="shared" si="58"/>
        <v>0</v>
      </c>
      <c r="G327" s="68">
        <f t="shared" si="59"/>
        <v>0</v>
      </c>
      <c r="H327" s="68">
        <f t="shared" si="60"/>
        <v>0</v>
      </c>
      <c r="I327" s="68">
        <f t="shared" si="61"/>
        <v>0</v>
      </c>
      <c r="J327" s="68">
        <f t="shared" si="62"/>
        <v>0</v>
      </c>
      <c r="K327" s="68">
        <f t="shared" ca="1" si="63"/>
        <v>-1.4970721367060912E-3</v>
      </c>
      <c r="L327" s="68">
        <f t="shared" ca="1" si="64"/>
        <v>2.2412249825017417E-6</v>
      </c>
      <c r="M327" s="68">
        <f t="shared" ca="1" si="65"/>
        <v>3.686931528716304</v>
      </c>
      <c r="N327" s="68">
        <f t="shared" ca="1" si="66"/>
        <v>0.92964737348458881</v>
      </c>
      <c r="O327" s="68">
        <f t="shared" ca="1" si="67"/>
        <v>16.822231788741103</v>
      </c>
      <c r="P327" s="28">
        <f t="shared" ca="1" si="68"/>
        <v>1.4970721367060912E-3</v>
      </c>
    </row>
    <row r="328" spans="4:16" x14ac:dyDescent="0.2">
      <c r="D328" s="77">
        <f t="shared" si="56"/>
        <v>0</v>
      </c>
      <c r="E328" s="77">
        <f t="shared" si="57"/>
        <v>0</v>
      </c>
      <c r="F328" s="68">
        <f t="shared" si="58"/>
        <v>0</v>
      </c>
      <c r="G328" s="68">
        <f t="shared" si="59"/>
        <v>0</v>
      </c>
      <c r="H328" s="68">
        <f t="shared" si="60"/>
        <v>0</v>
      </c>
      <c r="I328" s="68">
        <f t="shared" si="61"/>
        <v>0</v>
      </c>
      <c r="J328" s="68">
        <f t="shared" si="62"/>
        <v>0</v>
      </c>
      <c r="K328" s="68">
        <f t="shared" ca="1" si="63"/>
        <v>-1.4970721367060912E-3</v>
      </c>
      <c r="L328" s="68">
        <f t="shared" ca="1" si="64"/>
        <v>2.2412249825017417E-6</v>
      </c>
      <c r="M328" s="68">
        <f t="shared" ca="1" si="65"/>
        <v>3.686931528716304</v>
      </c>
      <c r="N328" s="68">
        <f t="shared" ca="1" si="66"/>
        <v>0.92964737348458881</v>
      </c>
      <c r="O328" s="68">
        <f t="shared" ca="1" si="67"/>
        <v>16.822231788741103</v>
      </c>
      <c r="P328" s="28">
        <f t="shared" ca="1" si="68"/>
        <v>1.4970721367060912E-3</v>
      </c>
    </row>
    <row r="329" spans="4:16" x14ac:dyDescent="0.2">
      <c r="D329" s="77">
        <f t="shared" si="56"/>
        <v>0</v>
      </c>
      <c r="E329" s="77">
        <f t="shared" si="57"/>
        <v>0</v>
      </c>
      <c r="F329" s="68">
        <f t="shared" si="58"/>
        <v>0</v>
      </c>
      <c r="G329" s="68">
        <f t="shared" si="59"/>
        <v>0</v>
      </c>
      <c r="H329" s="68">
        <f t="shared" si="60"/>
        <v>0</v>
      </c>
      <c r="I329" s="68">
        <f t="shared" si="61"/>
        <v>0</v>
      </c>
      <c r="J329" s="68">
        <f t="shared" si="62"/>
        <v>0</v>
      </c>
      <c r="K329" s="68">
        <f t="shared" ca="1" si="63"/>
        <v>-1.4970721367060912E-3</v>
      </c>
      <c r="L329" s="68">
        <f t="shared" ca="1" si="64"/>
        <v>2.2412249825017417E-6</v>
      </c>
      <c r="M329" s="68">
        <f t="shared" ca="1" si="65"/>
        <v>3.686931528716304</v>
      </c>
      <c r="N329" s="68">
        <f t="shared" ca="1" si="66"/>
        <v>0.92964737348458881</v>
      </c>
      <c r="O329" s="68">
        <f t="shared" ca="1" si="67"/>
        <v>16.822231788741103</v>
      </c>
      <c r="P329" s="28">
        <f t="shared" ca="1" si="68"/>
        <v>1.4970721367060912E-3</v>
      </c>
    </row>
    <row r="330" spans="4:16" x14ac:dyDescent="0.2">
      <c r="D330" s="77">
        <f t="shared" si="56"/>
        <v>0</v>
      </c>
      <c r="E330" s="77">
        <f t="shared" si="57"/>
        <v>0</v>
      </c>
      <c r="F330" s="68">
        <f t="shared" si="58"/>
        <v>0</v>
      </c>
      <c r="G330" s="68">
        <f t="shared" si="59"/>
        <v>0</v>
      </c>
      <c r="H330" s="68">
        <f t="shared" si="60"/>
        <v>0</v>
      </c>
      <c r="I330" s="68">
        <f t="shared" si="61"/>
        <v>0</v>
      </c>
      <c r="J330" s="68">
        <f t="shared" si="62"/>
        <v>0</v>
      </c>
      <c r="K330" s="68">
        <f t="shared" ca="1" si="63"/>
        <v>-1.4970721367060912E-3</v>
      </c>
      <c r="L330" s="68">
        <f t="shared" ca="1" si="64"/>
        <v>2.2412249825017417E-6</v>
      </c>
      <c r="M330" s="68">
        <f t="shared" ca="1" si="65"/>
        <v>3.686931528716304</v>
      </c>
      <c r="N330" s="68">
        <f t="shared" ca="1" si="66"/>
        <v>0.92964737348458881</v>
      </c>
      <c r="O330" s="68">
        <f t="shared" ca="1" si="67"/>
        <v>16.822231788741103</v>
      </c>
      <c r="P330" s="28">
        <f t="shared" ca="1" si="68"/>
        <v>1.4970721367060912E-3</v>
      </c>
    </row>
    <row r="331" spans="4:16" x14ac:dyDescent="0.2">
      <c r="D331" s="77">
        <f t="shared" si="56"/>
        <v>0</v>
      </c>
      <c r="E331" s="77">
        <f t="shared" si="57"/>
        <v>0</v>
      </c>
      <c r="F331" s="68">
        <f t="shared" si="58"/>
        <v>0</v>
      </c>
      <c r="G331" s="68">
        <f t="shared" si="59"/>
        <v>0</v>
      </c>
      <c r="H331" s="68">
        <f t="shared" si="60"/>
        <v>0</v>
      </c>
      <c r="I331" s="68">
        <f t="shared" si="61"/>
        <v>0</v>
      </c>
      <c r="J331" s="68">
        <f t="shared" si="62"/>
        <v>0</v>
      </c>
      <c r="K331" s="68">
        <f t="shared" ca="1" si="63"/>
        <v>-1.4970721367060912E-3</v>
      </c>
      <c r="L331" s="68">
        <f t="shared" ca="1" si="64"/>
        <v>2.2412249825017417E-6</v>
      </c>
      <c r="M331" s="68">
        <f t="shared" ca="1" si="65"/>
        <v>3.686931528716304</v>
      </c>
      <c r="N331" s="68">
        <f t="shared" ca="1" si="66"/>
        <v>0.92964737348458881</v>
      </c>
      <c r="O331" s="68">
        <f t="shared" ca="1" si="67"/>
        <v>16.822231788741103</v>
      </c>
      <c r="P331" s="28">
        <f t="shared" ca="1" si="68"/>
        <v>1.4970721367060912E-3</v>
      </c>
    </row>
    <row r="332" spans="4:16" x14ac:dyDescent="0.2">
      <c r="D332" s="77">
        <f t="shared" si="56"/>
        <v>0</v>
      </c>
      <c r="E332" s="77">
        <f t="shared" si="57"/>
        <v>0</v>
      </c>
      <c r="F332" s="68">
        <f t="shared" si="58"/>
        <v>0</v>
      </c>
      <c r="G332" s="68">
        <f t="shared" si="59"/>
        <v>0</v>
      </c>
      <c r="H332" s="68">
        <f t="shared" si="60"/>
        <v>0</v>
      </c>
      <c r="I332" s="68">
        <f t="shared" si="61"/>
        <v>0</v>
      </c>
      <c r="J332" s="68">
        <f t="shared" si="62"/>
        <v>0</v>
      </c>
      <c r="K332" s="68">
        <f t="shared" ca="1" si="63"/>
        <v>-1.4970721367060912E-3</v>
      </c>
      <c r="L332" s="68">
        <f t="shared" ca="1" si="64"/>
        <v>2.2412249825017417E-6</v>
      </c>
      <c r="M332" s="68">
        <f t="shared" ca="1" si="65"/>
        <v>3.686931528716304</v>
      </c>
      <c r="N332" s="68">
        <f t="shared" ca="1" si="66"/>
        <v>0.92964737348458881</v>
      </c>
      <c r="O332" s="68">
        <f t="shared" ca="1" si="67"/>
        <v>16.822231788741103</v>
      </c>
      <c r="P332" s="28">
        <f t="shared" ca="1" si="68"/>
        <v>1.4970721367060912E-3</v>
      </c>
    </row>
    <row r="333" spans="4:16" x14ac:dyDescent="0.2">
      <c r="D333" s="77">
        <f t="shared" si="56"/>
        <v>0</v>
      </c>
      <c r="E333" s="77">
        <f t="shared" si="57"/>
        <v>0</v>
      </c>
      <c r="F333" s="68">
        <f t="shared" si="58"/>
        <v>0</v>
      </c>
      <c r="G333" s="68">
        <f t="shared" si="59"/>
        <v>0</v>
      </c>
      <c r="H333" s="68">
        <f t="shared" si="60"/>
        <v>0</v>
      </c>
      <c r="I333" s="68">
        <f t="shared" si="61"/>
        <v>0</v>
      </c>
      <c r="J333" s="68">
        <f t="shared" si="62"/>
        <v>0</v>
      </c>
      <c r="K333" s="68">
        <f t="shared" ca="1" si="63"/>
        <v>-1.4970721367060912E-3</v>
      </c>
      <c r="L333" s="68">
        <f t="shared" ca="1" si="64"/>
        <v>2.2412249825017417E-6</v>
      </c>
      <c r="M333" s="68">
        <f t="shared" ca="1" si="65"/>
        <v>3.686931528716304</v>
      </c>
      <c r="N333" s="68">
        <f t="shared" ca="1" si="66"/>
        <v>0.92964737348458881</v>
      </c>
      <c r="O333" s="68">
        <f t="shared" ca="1" si="67"/>
        <v>16.822231788741103</v>
      </c>
      <c r="P333" s="28">
        <f t="shared" ca="1" si="68"/>
        <v>1.4970721367060912E-3</v>
      </c>
    </row>
    <row r="334" spans="4:16" x14ac:dyDescent="0.2">
      <c r="D334" s="77">
        <f t="shared" si="56"/>
        <v>0</v>
      </c>
      <c r="E334" s="77">
        <f t="shared" si="57"/>
        <v>0</v>
      </c>
      <c r="F334" s="68">
        <f t="shared" si="58"/>
        <v>0</v>
      </c>
      <c r="G334" s="68">
        <f t="shared" si="59"/>
        <v>0</v>
      </c>
      <c r="H334" s="68">
        <f t="shared" si="60"/>
        <v>0</v>
      </c>
      <c r="I334" s="68">
        <f t="shared" si="61"/>
        <v>0</v>
      </c>
      <c r="J334" s="68">
        <f t="shared" si="62"/>
        <v>0</v>
      </c>
      <c r="K334" s="68">
        <f t="shared" ca="1" si="63"/>
        <v>-1.4970721367060912E-3</v>
      </c>
      <c r="L334" s="68">
        <f t="shared" ca="1" si="64"/>
        <v>2.2412249825017417E-6</v>
      </c>
      <c r="M334" s="68">
        <f t="shared" ca="1" si="65"/>
        <v>3.686931528716304</v>
      </c>
      <c r="N334" s="68">
        <f t="shared" ca="1" si="66"/>
        <v>0.92964737348458881</v>
      </c>
      <c r="O334" s="68">
        <f t="shared" ca="1" si="67"/>
        <v>16.822231788741103</v>
      </c>
      <c r="P334" s="28">
        <f t="shared" ca="1" si="68"/>
        <v>1.4970721367060912E-3</v>
      </c>
    </row>
    <row r="335" spans="4:16" x14ac:dyDescent="0.2">
      <c r="D335" s="77">
        <f t="shared" si="56"/>
        <v>0</v>
      </c>
      <c r="E335" s="77">
        <f t="shared" si="57"/>
        <v>0</v>
      </c>
      <c r="F335" s="68">
        <f t="shared" si="58"/>
        <v>0</v>
      </c>
      <c r="G335" s="68">
        <f t="shared" si="59"/>
        <v>0</v>
      </c>
      <c r="H335" s="68">
        <f t="shared" si="60"/>
        <v>0</v>
      </c>
      <c r="I335" s="68">
        <f t="shared" si="61"/>
        <v>0</v>
      </c>
      <c r="J335" s="68">
        <f t="shared" si="62"/>
        <v>0</v>
      </c>
      <c r="K335" s="68">
        <f t="shared" ca="1" si="63"/>
        <v>-1.4970721367060912E-3</v>
      </c>
      <c r="L335" s="68">
        <f t="shared" ca="1" si="64"/>
        <v>2.2412249825017417E-6</v>
      </c>
      <c r="M335" s="68">
        <f t="shared" ca="1" si="65"/>
        <v>3.686931528716304</v>
      </c>
      <c r="N335" s="68">
        <f t="shared" ca="1" si="66"/>
        <v>0.92964737348458881</v>
      </c>
      <c r="O335" s="68">
        <f t="shared" ca="1" si="67"/>
        <v>16.822231788741103</v>
      </c>
      <c r="P335" s="28">
        <f t="shared" ca="1" si="68"/>
        <v>1.4970721367060912E-3</v>
      </c>
    </row>
    <row r="336" spans="4:16" x14ac:dyDescent="0.2">
      <c r="D336" s="77">
        <f t="shared" si="56"/>
        <v>0</v>
      </c>
      <c r="E336" s="77">
        <f t="shared" si="57"/>
        <v>0</v>
      </c>
      <c r="F336" s="68">
        <f t="shared" si="58"/>
        <v>0</v>
      </c>
      <c r="G336" s="68">
        <f t="shared" si="59"/>
        <v>0</v>
      </c>
      <c r="H336" s="68">
        <f t="shared" si="60"/>
        <v>0</v>
      </c>
      <c r="I336" s="68">
        <f t="shared" si="61"/>
        <v>0</v>
      </c>
      <c r="J336" s="68">
        <f t="shared" si="62"/>
        <v>0</v>
      </c>
      <c r="K336" s="68">
        <f t="shared" ca="1" si="63"/>
        <v>-1.4970721367060912E-3</v>
      </c>
      <c r="L336" s="68">
        <f t="shared" ca="1" si="64"/>
        <v>2.2412249825017417E-6</v>
      </c>
      <c r="M336" s="68">
        <f t="shared" ca="1" si="65"/>
        <v>3.686931528716304</v>
      </c>
      <c r="N336" s="68">
        <f t="shared" ca="1" si="66"/>
        <v>0.92964737348458881</v>
      </c>
      <c r="O336" s="68">
        <f t="shared" ca="1" si="67"/>
        <v>16.822231788741103</v>
      </c>
      <c r="P336" s="28">
        <f t="shared" ca="1" si="68"/>
        <v>1.4970721367060912E-3</v>
      </c>
    </row>
    <row r="337" spans="4:16" x14ac:dyDescent="0.2">
      <c r="D337" s="77">
        <f t="shared" si="56"/>
        <v>0</v>
      </c>
      <c r="E337" s="77">
        <f t="shared" si="57"/>
        <v>0</v>
      </c>
      <c r="F337" s="68">
        <f t="shared" si="58"/>
        <v>0</v>
      </c>
      <c r="G337" s="68">
        <f t="shared" si="59"/>
        <v>0</v>
      </c>
      <c r="H337" s="68">
        <f t="shared" si="60"/>
        <v>0</v>
      </c>
      <c r="I337" s="68">
        <f t="shared" si="61"/>
        <v>0</v>
      </c>
      <c r="J337" s="68">
        <f t="shared" si="62"/>
        <v>0</v>
      </c>
      <c r="K337" s="68">
        <f t="shared" ca="1" si="63"/>
        <v>-1.4970721367060912E-3</v>
      </c>
      <c r="L337" s="68">
        <f t="shared" ca="1" si="64"/>
        <v>2.2412249825017417E-6</v>
      </c>
      <c r="M337" s="68">
        <f t="shared" ca="1" si="65"/>
        <v>3.686931528716304</v>
      </c>
      <c r="N337" s="68">
        <f t="shared" ca="1" si="66"/>
        <v>0.92964737348458881</v>
      </c>
      <c r="O337" s="68">
        <f t="shared" ca="1" si="67"/>
        <v>16.822231788741103</v>
      </c>
      <c r="P337" s="28">
        <f t="shared" ca="1" si="68"/>
        <v>1.4970721367060912E-3</v>
      </c>
    </row>
    <row r="338" spans="4:16" x14ac:dyDescent="0.2">
      <c r="D338" s="77">
        <f t="shared" si="56"/>
        <v>0</v>
      </c>
      <c r="E338" s="77">
        <f t="shared" si="57"/>
        <v>0</v>
      </c>
      <c r="F338" s="68">
        <f t="shared" si="58"/>
        <v>0</v>
      </c>
      <c r="G338" s="68">
        <f t="shared" si="59"/>
        <v>0</v>
      </c>
      <c r="H338" s="68">
        <f t="shared" si="60"/>
        <v>0</v>
      </c>
      <c r="I338" s="68">
        <f t="shared" si="61"/>
        <v>0</v>
      </c>
      <c r="J338" s="68">
        <f t="shared" si="62"/>
        <v>0</v>
      </c>
      <c r="K338" s="68">
        <f t="shared" ca="1" si="63"/>
        <v>-1.4970721367060912E-3</v>
      </c>
      <c r="L338" s="68">
        <f t="shared" ca="1" si="64"/>
        <v>2.2412249825017417E-6</v>
      </c>
      <c r="M338" s="68">
        <f t="shared" ca="1" si="65"/>
        <v>3.686931528716304</v>
      </c>
      <c r="N338" s="68">
        <f t="shared" ca="1" si="66"/>
        <v>0.92964737348458881</v>
      </c>
      <c r="O338" s="68">
        <f t="shared" ca="1" si="67"/>
        <v>16.822231788741103</v>
      </c>
      <c r="P338" s="28">
        <f t="shared" ca="1" si="68"/>
        <v>1.4970721367060912E-3</v>
      </c>
    </row>
    <row r="339" spans="4:16" x14ac:dyDescent="0.2">
      <c r="D339" s="77">
        <f t="shared" si="56"/>
        <v>0</v>
      </c>
      <c r="E339" s="77">
        <f t="shared" si="57"/>
        <v>0</v>
      </c>
      <c r="F339" s="68">
        <f t="shared" si="58"/>
        <v>0</v>
      </c>
      <c r="G339" s="68">
        <f t="shared" si="59"/>
        <v>0</v>
      </c>
      <c r="H339" s="68">
        <f t="shared" si="60"/>
        <v>0</v>
      </c>
      <c r="I339" s="68">
        <f t="shared" si="61"/>
        <v>0</v>
      </c>
      <c r="J339" s="68">
        <f t="shared" si="62"/>
        <v>0</v>
      </c>
      <c r="K339" s="68">
        <f t="shared" ca="1" si="63"/>
        <v>-1.4970721367060912E-3</v>
      </c>
      <c r="L339" s="68">
        <f t="shared" ca="1" si="64"/>
        <v>2.2412249825017417E-6</v>
      </c>
      <c r="M339" s="68">
        <f t="shared" ca="1" si="65"/>
        <v>3.686931528716304</v>
      </c>
      <c r="N339" s="68">
        <f t="shared" ca="1" si="66"/>
        <v>0.92964737348458881</v>
      </c>
      <c r="O339" s="68">
        <f t="shared" ca="1" si="67"/>
        <v>16.822231788741103</v>
      </c>
      <c r="P339" s="28">
        <f t="shared" ca="1" si="68"/>
        <v>1.4970721367060912E-3</v>
      </c>
    </row>
    <row r="340" spans="4:16" x14ac:dyDescent="0.2">
      <c r="D340" s="77">
        <f t="shared" si="56"/>
        <v>0</v>
      </c>
      <c r="E340" s="77">
        <f t="shared" si="57"/>
        <v>0</v>
      </c>
      <c r="F340" s="68">
        <f t="shared" si="58"/>
        <v>0</v>
      </c>
      <c r="G340" s="68">
        <f t="shared" si="59"/>
        <v>0</v>
      </c>
      <c r="H340" s="68">
        <f t="shared" si="60"/>
        <v>0</v>
      </c>
      <c r="I340" s="68">
        <f t="shared" si="61"/>
        <v>0</v>
      </c>
      <c r="J340" s="68">
        <f t="shared" si="62"/>
        <v>0</v>
      </c>
      <c r="K340" s="68">
        <f t="shared" ca="1" si="63"/>
        <v>-1.4970721367060912E-3</v>
      </c>
      <c r="L340" s="68">
        <f t="shared" ca="1" si="64"/>
        <v>2.2412249825017417E-6</v>
      </c>
      <c r="M340" s="68">
        <f t="shared" ca="1" si="65"/>
        <v>3.686931528716304</v>
      </c>
      <c r="N340" s="68">
        <f t="shared" ca="1" si="66"/>
        <v>0.92964737348458881</v>
      </c>
      <c r="O340" s="68">
        <f t="shared" ca="1" si="67"/>
        <v>16.822231788741103</v>
      </c>
      <c r="P340" s="28">
        <f t="shared" ca="1" si="68"/>
        <v>1.4970721367060912E-3</v>
      </c>
    </row>
  </sheetData>
  <phoneticPr fontId="8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53"/>
  </sheetPr>
  <dimension ref="A1:AI1430"/>
  <sheetViews>
    <sheetView workbookViewId="0">
      <selection activeCell="B43" sqref="B43"/>
    </sheetView>
  </sheetViews>
  <sheetFormatPr defaultColWidth="10.28515625" defaultRowHeight="12.75" x14ac:dyDescent="0.2"/>
  <cols>
    <col min="1" max="1" width="17.7109375" customWidth="1"/>
    <col min="2" max="2" width="9.140625" customWidth="1"/>
    <col min="3" max="3" width="15.42578125" customWidth="1"/>
    <col min="4" max="4" width="9.7109375" customWidth="1"/>
    <col min="5" max="6" width="9.42578125" customWidth="1"/>
    <col min="7" max="7" width="11" customWidth="1"/>
    <col min="8" max="9" width="10.28515625" customWidth="1"/>
    <col min="10" max="10" width="9.7109375" customWidth="1"/>
    <col min="11" max="16" width="10.28515625" customWidth="1"/>
    <col min="17" max="17" width="12.42578125" customWidth="1"/>
  </cols>
  <sheetData>
    <row r="1" spans="1:22" ht="21" thickBot="1" x14ac:dyDescent="0.35">
      <c r="A1" s="1" t="s">
        <v>75</v>
      </c>
      <c r="F1" t="s">
        <v>4</v>
      </c>
      <c r="U1" s="8" t="s">
        <v>20</v>
      </c>
      <c r="V1" s="8" t="s">
        <v>37</v>
      </c>
    </row>
    <row r="2" spans="1:22" x14ac:dyDescent="0.2">
      <c r="A2" t="s">
        <v>26</v>
      </c>
      <c r="B2" t="s">
        <v>3</v>
      </c>
      <c r="C2" s="6"/>
      <c r="F2" t="s">
        <v>5</v>
      </c>
      <c r="U2">
        <v>-10000</v>
      </c>
      <c r="V2">
        <f>+D$11+D$12*U2+D$13*U2^2</f>
        <v>3.894711811694028E-2</v>
      </c>
    </row>
    <row r="3" spans="1:22" ht="13.5" thickBot="1" x14ac:dyDescent="0.25">
      <c r="A3" s="79" t="s">
        <v>231</v>
      </c>
      <c r="U3">
        <v>-8000</v>
      </c>
      <c r="V3">
        <f t="shared" ref="V3:V17" si="0">+D$11+D$12*U3+D$13*U3^2</f>
        <v>2.8329136914311093E-2</v>
      </c>
    </row>
    <row r="4" spans="1:22" ht="14.25" thickTop="1" thickBot="1" x14ac:dyDescent="0.25">
      <c r="A4" s="7" t="s">
        <v>27</v>
      </c>
      <c r="C4" s="4">
        <v>43835.258999999998</v>
      </c>
      <c r="D4" s="5">
        <v>0.58272199999999996</v>
      </c>
      <c r="U4">
        <v>-6000</v>
      </c>
      <c r="V4">
        <f t="shared" si="0"/>
        <v>1.9125540636042861E-2</v>
      </c>
    </row>
    <row r="5" spans="1:22" ht="13.5" thickTop="1" x14ac:dyDescent="0.2">
      <c r="U5">
        <v>-4000</v>
      </c>
      <c r="V5">
        <f t="shared" si="0"/>
        <v>1.1336329282135578E-2</v>
      </c>
    </row>
    <row r="6" spans="1:22" x14ac:dyDescent="0.2">
      <c r="A6" s="7" t="s">
        <v>28</v>
      </c>
      <c r="U6">
        <v>-2000</v>
      </c>
      <c r="V6">
        <f t="shared" si="0"/>
        <v>4.9615028525892488E-3</v>
      </c>
    </row>
    <row r="7" spans="1:22" x14ac:dyDescent="0.2">
      <c r="A7" t="s">
        <v>6</v>
      </c>
      <c r="C7">
        <v>34215.695</v>
      </c>
      <c r="E7" t="s">
        <v>7</v>
      </c>
      <c r="U7">
        <v>0</v>
      </c>
      <c r="V7">
        <f t="shared" si="0"/>
        <v>1.0613474038732798E-6</v>
      </c>
    </row>
    <row r="8" spans="1:22" x14ac:dyDescent="0.2">
      <c r="A8" t="s">
        <v>8</v>
      </c>
      <c r="C8">
        <v>0.58272069999999998</v>
      </c>
      <c r="E8" t="s">
        <v>9</v>
      </c>
      <c r="U8">
        <v>2000</v>
      </c>
      <c r="V8">
        <f t="shared" si="0"/>
        <v>-3.5449952334205503E-3</v>
      </c>
    </row>
    <row r="9" spans="1:22" x14ac:dyDescent="0.2">
      <c r="A9" s="26" t="s">
        <v>84</v>
      </c>
      <c r="B9" s="26"/>
      <c r="C9" s="26">
        <v>26</v>
      </c>
      <c r="D9" s="26" t="str">
        <f>"F"&amp;C9</f>
        <v>F26</v>
      </c>
      <c r="E9" s="26" t="str">
        <f>"G"&amp;C9</f>
        <v>G26</v>
      </c>
      <c r="U9">
        <v>4000</v>
      </c>
      <c r="V9">
        <f t="shared" si="0"/>
        <v>-5.676666889884021E-3</v>
      </c>
    </row>
    <row r="10" spans="1:22" ht="13.5" thickBot="1" x14ac:dyDescent="0.25">
      <c r="C10" s="8" t="s">
        <v>34</v>
      </c>
      <c r="D10" s="8" t="s">
        <v>35</v>
      </c>
      <c r="U10">
        <v>6000</v>
      </c>
      <c r="V10">
        <f t="shared" si="0"/>
        <v>-6.3939536219865378E-3</v>
      </c>
    </row>
    <row r="11" spans="1:22" x14ac:dyDescent="0.2">
      <c r="A11" t="s">
        <v>29</v>
      </c>
      <c r="C11" s="27">
        <f ca="1">INTERCEPT(INDIRECT(E9):G556,INDIRECT(D9):$F556)</f>
        <v>-4.5089345571253155E-3</v>
      </c>
      <c r="D11" s="9">
        <f>+E11*F11</f>
        <v>1.0613474038732798E-6</v>
      </c>
      <c r="E11" s="12">
        <v>1.0613474038732797</v>
      </c>
      <c r="F11">
        <v>9.9999999999999995E-7</v>
      </c>
      <c r="U11">
        <v>8000</v>
      </c>
      <c r="V11">
        <f t="shared" si="0"/>
        <v>-5.6968554297281045E-3</v>
      </c>
    </row>
    <row r="12" spans="1:22" x14ac:dyDescent="0.2">
      <c r="A12" t="s">
        <v>30</v>
      </c>
      <c r="C12" s="27">
        <f ca="1">SLOPE(INDIRECT(E9):G556,INDIRECT(D9):$F556)</f>
        <v>7.9484035716464273E-7</v>
      </c>
      <c r="D12" s="9">
        <f>+E12*F12</f>
        <v>-2.1266245215024498E-6</v>
      </c>
      <c r="E12" s="13">
        <v>-21.266245215024501</v>
      </c>
      <c r="F12">
        <v>9.9999999999999995E-8</v>
      </c>
      <c r="U12">
        <v>10000</v>
      </c>
      <c r="V12">
        <f t="shared" si="0"/>
        <v>-3.5853723131087159E-3</v>
      </c>
    </row>
    <row r="13" spans="1:22" ht="13.5" thickBot="1" x14ac:dyDescent="0.25">
      <c r="A13" t="s">
        <v>31</v>
      </c>
      <c r="D13" s="9">
        <f>+E13*F13</f>
        <v>1.7679811554511908E-10</v>
      </c>
      <c r="E13" s="14">
        <v>1.7679811554511908</v>
      </c>
      <c r="F13">
        <v>1E-10</v>
      </c>
      <c r="U13">
        <v>12000</v>
      </c>
      <c r="V13">
        <f t="shared" si="0"/>
        <v>-5.9504272128373809E-5</v>
      </c>
    </row>
    <row r="14" spans="1:22" x14ac:dyDescent="0.2">
      <c r="A14" t="s">
        <v>32</v>
      </c>
      <c r="D14" s="15"/>
      <c r="E14">
        <f>SUM(R21:R471)</f>
        <v>1.6509175703827898E-3</v>
      </c>
      <c r="U14">
        <v>14000</v>
      </c>
      <c r="V14">
        <f t="shared" si="0"/>
        <v>4.8807486932129183E-3</v>
      </c>
    </row>
    <row r="15" spans="1:22" x14ac:dyDescent="0.2">
      <c r="A15" s="2" t="s">
        <v>33</v>
      </c>
      <c r="C15" s="21">
        <f ca="1">(C7+C11)+(C8+C12)*INT(MAX(F21:F3084))</f>
        <v>44514.710190873913</v>
      </c>
      <c r="D15" s="23">
        <f>+C7+INT(MAX(F21:F1139))*C8+D11+D12*INT(MAX(F21:F3574))+D13*INT(MAX(F21:F3601)^2)</f>
        <v>44514.718293375699</v>
      </c>
      <c r="U15">
        <v>16000</v>
      </c>
      <c r="V15">
        <f t="shared" si="0"/>
        <v>1.1235386582915161E-2</v>
      </c>
    </row>
    <row r="16" spans="1:22" x14ac:dyDescent="0.2">
      <c r="A16" s="7" t="s">
        <v>10</v>
      </c>
      <c r="C16" s="22">
        <f ca="1">+C8+C12</f>
        <v>0.58272149484035718</v>
      </c>
      <c r="D16" s="23">
        <f>+C8+D12+2*D13*MAX(F21:F221)</f>
        <v>0.58272482283526683</v>
      </c>
      <c r="U16">
        <v>18000</v>
      </c>
      <c r="V16">
        <f t="shared" si="0"/>
        <v>1.900440939697836E-2</v>
      </c>
    </row>
    <row r="17" spans="1:35" ht="13.5" thickBot="1" x14ac:dyDescent="0.25">
      <c r="A17" s="27" t="s">
        <v>80</v>
      </c>
      <c r="C17">
        <f>COUNT(C21:C1742)</f>
        <v>25</v>
      </c>
      <c r="U17">
        <v>20000</v>
      </c>
      <c r="V17">
        <f t="shared" si="0"/>
        <v>2.8187817135402513E-2</v>
      </c>
    </row>
    <row r="18" spans="1:35" ht="14.25" thickTop="1" thickBot="1" x14ac:dyDescent="0.25">
      <c r="A18" s="7" t="s">
        <v>11</v>
      </c>
      <c r="C18" s="24">
        <f ca="1">+C15</f>
        <v>44514.710190873913</v>
      </c>
      <c r="D18" s="25">
        <f ca="1">C16</f>
        <v>0.58272149484035718</v>
      </c>
      <c r="E18" s="39" t="s">
        <v>34</v>
      </c>
    </row>
    <row r="19" spans="1:35" ht="13.5" thickBot="1" x14ac:dyDescent="0.25">
      <c r="A19" s="7" t="s">
        <v>78</v>
      </c>
      <c r="C19" s="40">
        <f>+D15</f>
        <v>44514.718293375699</v>
      </c>
      <c r="D19" s="41">
        <f>+D16</f>
        <v>0.58272482283526683</v>
      </c>
      <c r="E19" s="26" t="s">
        <v>79</v>
      </c>
      <c r="H19" t="s">
        <v>12</v>
      </c>
      <c r="I19" t="s">
        <v>13</v>
      </c>
      <c r="J19" t="s">
        <v>14</v>
      </c>
      <c r="K19" t="s">
        <v>14</v>
      </c>
    </row>
    <row r="20" spans="1:35" ht="15" thickBot="1" x14ac:dyDescent="0.25">
      <c r="A20" s="8" t="s">
        <v>15</v>
      </c>
      <c r="B20" s="8" t="s">
        <v>16</v>
      </c>
      <c r="C20" s="8" t="s">
        <v>17</v>
      </c>
      <c r="D20" s="8" t="s">
        <v>18</v>
      </c>
      <c r="E20" s="8" t="s">
        <v>19</v>
      </c>
      <c r="F20" s="8" t="s">
        <v>20</v>
      </c>
      <c r="G20" s="8" t="s">
        <v>21</v>
      </c>
      <c r="H20" s="10" t="s">
        <v>22</v>
      </c>
      <c r="I20" s="10" t="s">
        <v>55</v>
      </c>
      <c r="J20" s="10" t="s">
        <v>54</v>
      </c>
      <c r="K20" s="10" t="s">
        <v>53</v>
      </c>
      <c r="L20" s="10" t="s">
        <v>60</v>
      </c>
      <c r="M20" s="10" t="s">
        <v>59</v>
      </c>
      <c r="N20" s="10" t="s">
        <v>56</v>
      </c>
      <c r="O20" s="10" t="s">
        <v>36</v>
      </c>
      <c r="P20" s="8" t="s">
        <v>37</v>
      </c>
      <c r="Q20" s="8" t="s">
        <v>23</v>
      </c>
      <c r="R20" s="111" t="s">
        <v>232</v>
      </c>
      <c r="S20" s="9" t="s">
        <v>233</v>
      </c>
    </row>
    <row r="21" spans="1:35" x14ac:dyDescent="0.2">
      <c r="A21" t="s">
        <v>42</v>
      </c>
      <c r="B21" s="9" t="s">
        <v>57</v>
      </c>
      <c r="C21" s="30">
        <v>28838.382000000001</v>
      </c>
      <c r="D21" s="30" t="s">
        <v>41</v>
      </c>
      <c r="E21">
        <f t="shared" ref="E21:E26" si="1">(C21-C$7)/C$8</f>
        <v>-9227.9423058079083</v>
      </c>
      <c r="F21">
        <f t="shared" ref="F21:F26" si="2">+ROUND(2*E21,0)/2</f>
        <v>-9228</v>
      </c>
      <c r="G21">
        <f t="shared" ref="G21:G26" si="3">C21-(C$7+C$8*F21)</f>
        <v>3.3619600002566585E-2</v>
      </c>
      <c r="N21">
        <f t="shared" ref="N21:N26" si="4">G21</f>
        <v>3.3619600002566585E-2</v>
      </c>
      <c r="P21">
        <f t="shared" ref="P21:P26" si="5">+D$11+D$12*F21+D$13*F21^2</f>
        <v>3.468096993041879E-2</v>
      </c>
      <c r="Q21" s="3">
        <f t="shared" ref="Q21:Q26" si="6">C21-15018.5</f>
        <v>13819.882000000001</v>
      </c>
      <c r="R21">
        <f t="shared" ref="R21:R26" si="7">+(P21-G21)^2</f>
        <v>1.1265061237489933E-6</v>
      </c>
      <c r="S21" s="9">
        <v>1</v>
      </c>
    </row>
    <row r="22" spans="1:35" x14ac:dyDescent="0.2">
      <c r="A22" s="17" t="s">
        <v>42</v>
      </c>
      <c r="B22" s="9"/>
      <c r="C22" s="30">
        <v>29165.278999999999</v>
      </c>
      <c r="D22" s="30" t="s">
        <v>41</v>
      </c>
      <c r="E22">
        <f t="shared" si="1"/>
        <v>-8666.9582872206211</v>
      </c>
      <c r="F22">
        <f t="shared" si="2"/>
        <v>-8667</v>
      </c>
      <c r="G22">
        <f t="shared" si="3"/>
        <v>2.4306899998919107E-2</v>
      </c>
      <c r="N22">
        <f t="shared" si="4"/>
        <v>2.4306899998919107E-2</v>
      </c>
      <c r="P22">
        <f t="shared" si="5"/>
        <v>3.1713040496077489E-2</v>
      </c>
      <c r="Q22" s="3">
        <f t="shared" si="6"/>
        <v>14146.778999999999</v>
      </c>
      <c r="R22">
        <f t="shared" si="7"/>
        <v>5.485091706364941E-5</v>
      </c>
      <c r="S22" s="9">
        <v>1</v>
      </c>
      <c r="AD22" t="s">
        <v>44</v>
      </c>
      <c r="AI22" t="s">
        <v>43</v>
      </c>
    </row>
    <row r="23" spans="1:35" x14ac:dyDescent="0.2">
      <c r="A23" s="17" t="s">
        <v>42</v>
      </c>
      <c r="B23" s="9"/>
      <c r="C23" s="30">
        <v>30948.411</v>
      </c>
      <c r="D23" s="30" t="s">
        <v>172</v>
      </c>
      <c r="E23">
        <f t="shared" si="1"/>
        <v>-5606.9468615067217</v>
      </c>
      <c r="F23">
        <f t="shared" si="2"/>
        <v>-5607</v>
      </c>
      <c r="G23">
        <f t="shared" si="3"/>
        <v>3.0964900000981288E-2</v>
      </c>
      <c r="N23">
        <f t="shared" si="4"/>
        <v>3.0964900000981288E-2</v>
      </c>
      <c r="P23">
        <f t="shared" si="5"/>
        <v>1.7483303578329442E-2</v>
      </c>
      <c r="Q23" s="3">
        <f t="shared" si="6"/>
        <v>15929.911</v>
      </c>
      <c r="R23">
        <f t="shared" si="7"/>
        <v>1.8175344210325905E-4</v>
      </c>
      <c r="S23" s="9">
        <v>1</v>
      </c>
      <c r="AD23" t="s">
        <v>41</v>
      </c>
      <c r="AI23" t="s">
        <v>43</v>
      </c>
    </row>
    <row r="24" spans="1:35" x14ac:dyDescent="0.2">
      <c r="A24" s="17" t="s">
        <v>42</v>
      </c>
      <c r="B24" s="9"/>
      <c r="C24" s="30">
        <v>32760.642</v>
      </c>
      <c r="D24" s="30" t="s">
        <v>41</v>
      </c>
      <c r="E24">
        <f t="shared" si="1"/>
        <v>-2496.9989911118655</v>
      </c>
      <c r="F24">
        <f t="shared" si="2"/>
        <v>-2497</v>
      </c>
      <c r="G24">
        <f t="shared" si="3"/>
        <v>5.8790000184671953E-4</v>
      </c>
      <c r="N24">
        <f t="shared" si="4"/>
        <v>5.8790000184671953E-4</v>
      </c>
      <c r="P24">
        <f t="shared" si="5"/>
        <v>6.4135806192023477E-3</v>
      </c>
      <c r="Q24" s="3">
        <f t="shared" si="6"/>
        <v>17742.142</v>
      </c>
      <c r="R24">
        <f t="shared" si="7"/>
        <v>3.3938554655433053E-5</v>
      </c>
      <c r="S24" s="9">
        <v>1</v>
      </c>
      <c r="AD24" t="s">
        <v>41</v>
      </c>
      <c r="AI24" t="s">
        <v>43</v>
      </c>
    </row>
    <row r="25" spans="1:35" x14ac:dyDescent="0.2">
      <c r="A25" s="17" t="s">
        <v>42</v>
      </c>
      <c r="B25" s="9"/>
      <c r="C25" s="30">
        <v>32881.29</v>
      </c>
      <c r="D25" s="30" t="s">
        <v>41</v>
      </c>
      <c r="E25">
        <f t="shared" si="1"/>
        <v>-2289.9564062165614</v>
      </c>
      <c r="F25">
        <f t="shared" si="2"/>
        <v>-2290</v>
      </c>
      <c r="G25">
        <f t="shared" si="3"/>
        <v>2.5402999999641906E-2</v>
      </c>
      <c r="N25">
        <f t="shared" si="4"/>
        <v>2.5402999999641906E-2</v>
      </c>
      <c r="P25">
        <f t="shared" si="5"/>
        <v>5.7981784993746425E-3</v>
      </c>
      <c r="Q25" s="3">
        <f t="shared" si="6"/>
        <v>17862.79</v>
      </c>
      <c r="R25">
        <f t="shared" si="7"/>
        <v>3.8434902605734154E-4</v>
      </c>
      <c r="S25" s="9">
        <v>1</v>
      </c>
      <c r="AD25" t="s">
        <v>41</v>
      </c>
      <c r="AI25" t="s">
        <v>43</v>
      </c>
    </row>
    <row r="26" spans="1:35" x14ac:dyDescent="0.2">
      <c r="A26" s="17" t="s">
        <v>42</v>
      </c>
      <c r="B26" s="9"/>
      <c r="C26" s="30">
        <v>33091.633000000002</v>
      </c>
      <c r="D26" s="30" t="s">
        <v>41</v>
      </c>
      <c r="E26">
        <f t="shared" si="1"/>
        <v>-1928.989308256937</v>
      </c>
      <c r="F26">
        <f t="shared" si="2"/>
        <v>-1929</v>
      </c>
      <c r="G26">
        <f t="shared" si="3"/>
        <v>6.230300001334399E-3</v>
      </c>
      <c r="N26">
        <f t="shared" si="4"/>
        <v>6.230300001334399E-3</v>
      </c>
      <c r="P26">
        <f t="shared" si="5"/>
        <v>4.7611930860482245E-3</v>
      </c>
      <c r="Q26" s="3">
        <f t="shared" si="6"/>
        <v>18073.133000000002</v>
      </c>
      <c r="R26">
        <f t="shared" si="7"/>
        <v>2.1582751285416591E-6</v>
      </c>
      <c r="S26" s="9">
        <v>1</v>
      </c>
      <c r="AD26" t="s">
        <v>41</v>
      </c>
      <c r="AI26" t="s">
        <v>43</v>
      </c>
    </row>
    <row r="27" spans="1:35" x14ac:dyDescent="0.2">
      <c r="A27" s="17" t="s">
        <v>42</v>
      </c>
      <c r="B27" s="9"/>
      <c r="C27" s="110">
        <v>33577.618000000002</v>
      </c>
      <c r="D27" s="30"/>
      <c r="E27">
        <f t="shared" ref="E27:E45" si="8">(C27-C$7)/C$8</f>
        <v>-1094.996282095346</v>
      </c>
      <c r="F27">
        <f t="shared" ref="F27:F45" si="9">+ROUND(2*E27,0)/2</f>
        <v>-1095</v>
      </c>
      <c r="G27">
        <f t="shared" ref="G27:G45" si="10">C27-(C$7+C$8*F27)</f>
        <v>2.1665000022039749E-3</v>
      </c>
      <c r="N27">
        <f t="shared" ref="N27:N45" si="11">G27</f>
        <v>2.1665000022039749E-3</v>
      </c>
      <c r="P27">
        <f t="shared" ref="P27:P45" si="12">+D$11+D$12*F27+D$13*F27^2</f>
        <v>2.5417005589405423E-3</v>
      </c>
      <c r="Q27" s="3">
        <f t="shared" ref="Q27:Q45" si="13">C27-15018.5</f>
        <v>18559.118000000002</v>
      </c>
      <c r="R27">
        <f t="shared" ref="R27:R45" si="14">+(P27-G27)^2</f>
        <v>1.4077545777543016E-7</v>
      </c>
      <c r="S27" s="9">
        <v>1</v>
      </c>
    </row>
    <row r="28" spans="1:35" x14ac:dyDescent="0.2">
      <c r="A28" s="17" t="s">
        <v>42</v>
      </c>
      <c r="B28" s="9"/>
      <c r="C28" s="110">
        <v>33919.656000000003</v>
      </c>
      <c r="D28" s="30" t="s">
        <v>41</v>
      </c>
      <c r="E28">
        <f t="shared" si="8"/>
        <v>-508.02897511620409</v>
      </c>
      <c r="F28">
        <f t="shared" si="9"/>
        <v>-508</v>
      </c>
      <c r="G28">
        <f t="shared" si="10"/>
        <v>-1.6884399999980815E-2</v>
      </c>
      <c r="N28">
        <f t="shared" si="11"/>
        <v>-1.6884399999980815E-2</v>
      </c>
      <c r="P28">
        <f t="shared" si="12"/>
        <v>1.1270118332171535E-3</v>
      </c>
      <c r="Q28" s="3">
        <f t="shared" si="13"/>
        <v>18901.156000000003</v>
      </c>
      <c r="R28">
        <f t="shared" si="14"/>
        <v>3.2441095622506372E-4</v>
      </c>
      <c r="S28" s="9">
        <v>1</v>
      </c>
    </row>
    <row r="29" spans="1:35" x14ac:dyDescent="0.2">
      <c r="A29" s="17" t="s">
        <v>69</v>
      </c>
      <c r="B29" s="9"/>
      <c r="C29" s="36">
        <v>34133.525000000001</v>
      </c>
      <c r="D29" s="30"/>
      <c r="E29">
        <f t="shared" si="8"/>
        <v>-141.01095087234461</v>
      </c>
      <c r="F29">
        <f t="shared" si="9"/>
        <v>-141</v>
      </c>
      <c r="G29">
        <f t="shared" si="10"/>
        <v>-6.3813000015215948E-3</v>
      </c>
      <c r="N29">
        <f t="shared" si="11"/>
        <v>-6.3813000015215948E-3</v>
      </c>
      <c r="P29">
        <f t="shared" si="12"/>
        <v>3.0443032827087116E-4</v>
      </c>
      <c r="Q29" s="3">
        <f t="shared" si="13"/>
        <v>19115.025000000001</v>
      </c>
      <c r="R29">
        <f t="shared" si="14"/>
        <v>4.4698990042706872E-5</v>
      </c>
      <c r="S29" s="9">
        <v>3</v>
      </c>
    </row>
    <row r="30" spans="1:35" x14ac:dyDescent="0.2">
      <c r="A30" s="17" t="s">
        <v>42</v>
      </c>
      <c r="B30" s="9"/>
      <c r="C30" s="110">
        <v>34215.694000000003</v>
      </c>
      <c r="D30" s="30" t="s">
        <v>41</v>
      </c>
      <c r="E30">
        <f t="shared" si="8"/>
        <v>-1.716087993039801E-3</v>
      </c>
      <c r="F30">
        <f t="shared" si="9"/>
        <v>0</v>
      </c>
      <c r="G30">
        <f t="shared" si="10"/>
        <v>-9.9999999656574801E-4</v>
      </c>
      <c r="N30">
        <f t="shared" si="11"/>
        <v>-9.9999999656574801E-4</v>
      </c>
      <c r="P30">
        <f t="shared" si="12"/>
        <v>1.0613474038732798E-6</v>
      </c>
      <c r="Q30" s="3">
        <f t="shared" si="13"/>
        <v>19197.194000000003</v>
      </c>
      <c r="R30">
        <f t="shared" si="14"/>
        <v>1.0021238143902646E-6</v>
      </c>
      <c r="S30" s="9">
        <v>1</v>
      </c>
    </row>
    <row r="31" spans="1:35" x14ac:dyDescent="0.2">
      <c r="A31" s="17" t="s">
        <v>42</v>
      </c>
      <c r="B31" s="9"/>
      <c r="C31" s="110">
        <v>34923.701000000001</v>
      </c>
      <c r="D31" s="30" t="s">
        <v>41</v>
      </c>
      <c r="E31">
        <f t="shared" si="8"/>
        <v>1215.0005997727578</v>
      </c>
      <c r="F31">
        <f t="shared" si="9"/>
        <v>1215</v>
      </c>
      <c r="G31">
        <f t="shared" si="10"/>
        <v>3.4949999826494604E-4</v>
      </c>
      <c r="N31">
        <f t="shared" si="11"/>
        <v>3.4949999826494604E-4</v>
      </c>
      <c r="P31">
        <f t="shared" si="12"/>
        <v>-2.3217936481010103E-3</v>
      </c>
      <c r="Q31" s="3">
        <f t="shared" si="13"/>
        <v>19905.201000000001</v>
      </c>
      <c r="R31">
        <f t="shared" si="14"/>
        <v>7.1358097451151275E-6</v>
      </c>
      <c r="S31" s="9">
        <v>1</v>
      </c>
    </row>
    <row r="32" spans="1:35" x14ac:dyDescent="0.2">
      <c r="A32" s="17" t="s">
        <v>42</v>
      </c>
      <c r="B32" s="9"/>
      <c r="C32" s="110">
        <v>35020.438000000002</v>
      </c>
      <c r="D32" s="30" t="s">
        <v>41</v>
      </c>
      <c r="E32">
        <f t="shared" si="8"/>
        <v>1381.0098045255681</v>
      </c>
      <c r="F32">
        <f t="shared" si="9"/>
        <v>1381</v>
      </c>
      <c r="G32">
        <f t="shared" si="10"/>
        <v>5.7133000009343959E-3</v>
      </c>
      <c r="N32">
        <f t="shared" si="11"/>
        <v>5.7133000009343959E-3</v>
      </c>
      <c r="P32">
        <f t="shared" si="12"/>
        <v>-2.5986246459498651E-3</v>
      </c>
      <c r="Q32" s="3">
        <f t="shared" si="13"/>
        <v>20001.938000000002</v>
      </c>
      <c r="R32">
        <f t="shared" si="14"/>
        <v>6.9088091335482051E-5</v>
      </c>
      <c r="S32" s="9">
        <v>1</v>
      </c>
    </row>
    <row r="33" spans="1:19" x14ac:dyDescent="0.2">
      <c r="A33" s="17" t="s">
        <v>42</v>
      </c>
      <c r="B33" s="9"/>
      <c r="C33" s="110">
        <v>35335.67</v>
      </c>
      <c r="D33" s="30" t="s">
        <v>41</v>
      </c>
      <c r="E33">
        <f t="shared" si="8"/>
        <v>1921.9756566052974</v>
      </c>
      <c r="F33">
        <f t="shared" si="9"/>
        <v>1922</v>
      </c>
      <c r="G33">
        <f t="shared" si="10"/>
        <v>-1.4185400003043469E-2</v>
      </c>
      <c r="N33">
        <f t="shared" si="11"/>
        <v>-1.4185400003043469E-2</v>
      </c>
      <c r="P33">
        <f t="shared" si="12"/>
        <v>-3.4332038930584598E-3</v>
      </c>
      <c r="Q33" s="3">
        <f t="shared" si="13"/>
        <v>20317.169999999998</v>
      </c>
      <c r="R33">
        <f t="shared" si="14"/>
        <v>1.1560972118757676E-4</v>
      </c>
      <c r="S33" s="9">
        <v>1</v>
      </c>
    </row>
    <row r="34" spans="1:19" x14ac:dyDescent="0.2">
      <c r="A34" s="17" t="s">
        <v>42</v>
      </c>
      <c r="B34" s="9"/>
      <c r="C34" s="110">
        <v>35344.419000000002</v>
      </c>
      <c r="D34" s="30" t="s">
        <v>41</v>
      </c>
      <c r="E34">
        <f t="shared" si="8"/>
        <v>1936.9897105079706</v>
      </c>
      <c r="F34">
        <f t="shared" si="9"/>
        <v>1937</v>
      </c>
      <c r="G34">
        <f t="shared" si="10"/>
        <v>-5.9958999991067685E-3</v>
      </c>
      <c r="N34">
        <f t="shared" si="11"/>
        <v>-5.9958999991067685E-3</v>
      </c>
      <c r="P34">
        <f t="shared" si="12"/>
        <v>-3.4548693019626668E-3</v>
      </c>
      <c r="Q34" s="3">
        <f t="shared" si="13"/>
        <v>20325.919000000002</v>
      </c>
      <c r="R34">
        <f t="shared" si="14"/>
        <v>6.456837003828639E-6</v>
      </c>
      <c r="S34" s="9">
        <v>1</v>
      </c>
    </row>
    <row r="35" spans="1:19" x14ac:dyDescent="0.2">
      <c r="A35" s="17" t="s">
        <v>42</v>
      </c>
      <c r="B35" s="9"/>
      <c r="C35" s="110">
        <v>35598.476000000002</v>
      </c>
      <c r="D35" s="30" t="s">
        <v>41</v>
      </c>
      <c r="E35">
        <f t="shared" si="8"/>
        <v>2372.9738792529643</v>
      </c>
      <c r="F35">
        <f t="shared" si="9"/>
        <v>2373</v>
      </c>
      <c r="G35">
        <f t="shared" si="10"/>
        <v>-1.5221099994960241E-2</v>
      </c>
      <c r="N35">
        <f t="shared" si="11"/>
        <v>-1.5221099994960241E-2</v>
      </c>
      <c r="P35">
        <f t="shared" si="12"/>
        <v>-4.04984564652997E-3</v>
      </c>
      <c r="Q35" s="3">
        <f t="shared" si="13"/>
        <v>20579.976000000002</v>
      </c>
      <c r="R35">
        <f t="shared" si="14"/>
        <v>1.2479692371732224E-4</v>
      </c>
      <c r="S35" s="9">
        <v>1</v>
      </c>
    </row>
    <row r="36" spans="1:19" x14ac:dyDescent="0.2">
      <c r="A36" s="17" t="s">
        <v>42</v>
      </c>
      <c r="B36" s="9"/>
      <c r="C36" s="110">
        <v>36379.917999999998</v>
      </c>
      <c r="D36" s="30" t="s">
        <v>171</v>
      </c>
      <c r="E36">
        <f t="shared" si="8"/>
        <v>3713.9971173153763</v>
      </c>
      <c r="F36">
        <f t="shared" si="9"/>
        <v>3714</v>
      </c>
      <c r="G36">
        <f t="shared" si="10"/>
        <v>-1.6797999996924773E-3</v>
      </c>
      <c r="N36">
        <f t="shared" si="11"/>
        <v>-1.6797999996924773E-3</v>
      </c>
      <c r="P36">
        <f t="shared" si="12"/>
        <v>-5.4585049864424246E-3</v>
      </c>
      <c r="Q36" s="3">
        <f t="shared" si="13"/>
        <v>21361.417999999998</v>
      </c>
      <c r="R36">
        <f t="shared" si="14"/>
        <v>1.427861137688892E-5</v>
      </c>
      <c r="S36" s="9">
        <v>3</v>
      </c>
    </row>
    <row r="37" spans="1:19" x14ac:dyDescent="0.2">
      <c r="A37" s="17" t="s">
        <v>42</v>
      </c>
      <c r="B37" s="9"/>
      <c r="C37" s="110">
        <v>36816.385000000002</v>
      </c>
      <c r="D37" s="30" t="s">
        <v>41</v>
      </c>
      <c r="E37">
        <f t="shared" si="8"/>
        <v>4463.012897945795</v>
      </c>
      <c r="F37">
        <f t="shared" si="9"/>
        <v>4463</v>
      </c>
      <c r="G37">
        <f t="shared" si="10"/>
        <v>7.5159000043640845E-3</v>
      </c>
      <c r="N37">
        <f t="shared" si="11"/>
        <v>7.5159000043640845E-3</v>
      </c>
      <c r="P37">
        <f t="shared" si="12"/>
        <v>-5.9685337881292422E-3</v>
      </c>
      <c r="Q37" s="3">
        <f t="shared" si="13"/>
        <v>21797.885000000002</v>
      </c>
      <c r="R37">
        <f t="shared" si="14"/>
        <v>1.8182995470413597E-4</v>
      </c>
      <c r="S37" s="9">
        <v>1</v>
      </c>
    </row>
    <row r="38" spans="1:19" x14ac:dyDescent="0.2">
      <c r="A38" s="17" t="s">
        <v>42</v>
      </c>
      <c r="B38" s="9"/>
      <c r="C38" s="110">
        <v>37526.713000000003</v>
      </c>
      <c r="D38" s="30" t="s">
        <v>171</v>
      </c>
      <c r="E38">
        <f t="shared" si="8"/>
        <v>5681.9982540520759</v>
      </c>
      <c r="F38">
        <f t="shared" si="9"/>
        <v>5682</v>
      </c>
      <c r="G38">
        <f t="shared" si="10"/>
        <v>-1.0173999980906956E-3</v>
      </c>
      <c r="N38">
        <f t="shared" si="11"/>
        <v>-1.0173999980906956E-3</v>
      </c>
      <c r="P38">
        <f t="shared" si="12"/>
        <v>-6.3744701004325487E-3</v>
      </c>
      <c r="Q38" s="3">
        <f t="shared" si="13"/>
        <v>22508.213000000003</v>
      </c>
      <c r="R38">
        <f t="shared" si="14"/>
        <v>2.8698200081404951E-5</v>
      </c>
      <c r="S38" s="9">
        <v>3</v>
      </c>
    </row>
    <row r="39" spans="1:19" x14ac:dyDescent="0.2">
      <c r="A39" s="17" t="s">
        <v>61</v>
      </c>
      <c r="B39" s="9"/>
      <c r="C39" s="110">
        <v>41156.481</v>
      </c>
      <c r="D39" s="31">
        <v>7.0000000000000001E-3</v>
      </c>
      <c r="E39">
        <f t="shared" si="8"/>
        <v>11910.999557764124</v>
      </c>
      <c r="F39">
        <f t="shared" si="9"/>
        <v>11911</v>
      </c>
      <c r="G39">
        <f t="shared" si="10"/>
        <v>-2.5769999774638563E-4</v>
      </c>
      <c r="N39">
        <f t="shared" si="11"/>
        <v>-2.5769999774638563E-4</v>
      </c>
      <c r="P39">
        <f t="shared" si="12"/>
        <v>-2.4647504664580128E-4</v>
      </c>
      <c r="Q39" s="3">
        <f t="shared" si="13"/>
        <v>26137.981</v>
      </c>
      <c r="R39">
        <f t="shared" si="14"/>
        <v>1.2599952721050997E-10</v>
      </c>
      <c r="S39" s="9">
        <v>3</v>
      </c>
    </row>
    <row r="40" spans="1:19" x14ac:dyDescent="0.2">
      <c r="A40" s="17" t="s">
        <v>62</v>
      </c>
      <c r="B40" s="9" t="s">
        <v>63</v>
      </c>
      <c r="C40" s="110">
        <v>41543.408000000003</v>
      </c>
      <c r="D40" s="31">
        <v>8.0000000000000002E-3</v>
      </c>
      <c r="E40">
        <f t="shared" si="8"/>
        <v>12575.000338927386</v>
      </c>
      <c r="F40">
        <f t="shared" si="9"/>
        <v>12575</v>
      </c>
      <c r="G40">
        <f t="shared" si="10"/>
        <v>1.9750000501517206E-4</v>
      </c>
      <c r="N40">
        <f t="shared" si="11"/>
        <v>1.9750000501517206E-4</v>
      </c>
      <c r="P40">
        <f t="shared" si="12"/>
        <v>1.2159544994824641E-3</v>
      </c>
      <c r="Q40" s="3">
        <f t="shared" si="13"/>
        <v>26524.908000000003</v>
      </c>
      <c r="R40">
        <f t="shared" si="14"/>
        <v>1.0372495573006273E-6</v>
      </c>
      <c r="S40" s="9">
        <v>3</v>
      </c>
    </row>
    <row r="41" spans="1:19" x14ac:dyDescent="0.2">
      <c r="A41" s="17" t="s">
        <v>62</v>
      </c>
      <c r="B41" s="9" t="s">
        <v>58</v>
      </c>
      <c r="C41" s="110">
        <v>41543.701000000001</v>
      </c>
      <c r="D41" s="31">
        <v>1.4999999999999999E-2</v>
      </c>
      <c r="E41">
        <f t="shared" si="8"/>
        <v>12575.50315271107</v>
      </c>
      <c r="F41">
        <f t="shared" si="9"/>
        <v>12575.5</v>
      </c>
      <c r="G41">
        <f t="shared" si="10"/>
        <v>1.8371500045759603E-3</v>
      </c>
      <c r="N41">
        <f t="shared" si="11"/>
        <v>1.8371500045759603E-3</v>
      </c>
      <c r="P41">
        <f t="shared" si="12"/>
        <v>1.2171144677242188E-3</v>
      </c>
      <c r="Q41" s="3">
        <f t="shared" si="13"/>
        <v>26525.201000000001</v>
      </c>
      <c r="R41">
        <f t="shared" si="14"/>
        <v>3.8444406695902738E-7</v>
      </c>
      <c r="S41" s="9">
        <v>3</v>
      </c>
    </row>
    <row r="42" spans="1:19" x14ac:dyDescent="0.2">
      <c r="A42" s="17" t="s">
        <v>24</v>
      </c>
      <c r="B42" s="9" t="s">
        <v>57</v>
      </c>
      <c r="C42" s="110">
        <v>43127.248</v>
      </c>
      <c r="D42" s="30"/>
      <c r="E42">
        <f t="shared" si="8"/>
        <v>15293.009155157866</v>
      </c>
      <c r="F42">
        <f t="shared" si="9"/>
        <v>15293</v>
      </c>
      <c r="G42">
        <f t="shared" si="10"/>
        <v>5.3349000008893199E-3</v>
      </c>
      <c r="N42">
        <f t="shared" si="11"/>
        <v>5.3349000008893199E-3</v>
      </c>
      <c r="P42">
        <f t="shared" si="12"/>
        <v>8.8274019147817281E-3</v>
      </c>
      <c r="Q42" s="3">
        <f t="shared" si="13"/>
        <v>28108.748</v>
      </c>
      <c r="R42">
        <f t="shared" si="14"/>
        <v>1.2197569618542134E-5</v>
      </c>
      <c r="S42" s="9">
        <v>3</v>
      </c>
    </row>
    <row r="43" spans="1:19" x14ac:dyDescent="0.2">
      <c r="A43" s="17" t="s">
        <v>24</v>
      </c>
      <c r="B43" s="9" t="s">
        <v>58</v>
      </c>
      <c r="C43" s="110">
        <v>43429.387000000002</v>
      </c>
      <c r="D43" s="30"/>
      <c r="E43">
        <f t="shared" si="8"/>
        <v>15811.506267067572</v>
      </c>
      <c r="F43">
        <f t="shared" si="9"/>
        <v>15811.5</v>
      </c>
      <c r="G43">
        <f t="shared" si="10"/>
        <v>3.6519499990390614E-3</v>
      </c>
      <c r="N43">
        <f t="shared" si="11"/>
        <v>3.6519499990390614E-3</v>
      </c>
      <c r="P43">
        <f t="shared" si="12"/>
        <v>1.0576091107091297E-2</v>
      </c>
      <c r="Q43" s="3">
        <f t="shared" si="13"/>
        <v>28410.887000000002</v>
      </c>
      <c r="R43">
        <f t="shared" si="14"/>
        <v>4.7943730084218841E-5</v>
      </c>
      <c r="S43" s="9">
        <v>3</v>
      </c>
    </row>
    <row r="44" spans="1:19" x14ac:dyDescent="0.2">
      <c r="A44" s="17" t="s">
        <v>42</v>
      </c>
      <c r="B44" s="9" t="s">
        <v>58</v>
      </c>
      <c r="C44" s="110">
        <v>44498.696600000003</v>
      </c>
      <c r="D44" s="30"/>
      <c r="E44">
        <f t="shared" si="8"/>
        <v>17646.535638771718</v>
      </c>
      <c r="F44">
        <f t="shared" si="9"/>
        <v>17646.5</v>
      </c>
      <c r="G44">
        <f t="shared" si="10"/>
        <v>2.0767450005223509E-2</v>
      </c>
      <c r="N44">
        <f t="shared" si="11"/>
        <v>2.0767450005223509E-2</v>
      </c>
      <c r="P44">
        <f t="shared" si="12"/>
        <v>1.752833143721657E-2</v>
      </c>
      <c r="Q44" s="3">
        <f t="shared" si="13"/>
        <v>29480.196600000003</v>
      </c>
      <c r="R44">
        <f t="shared" si="14"/>
        <v>1.0491889097607325E-5</v>
      </c>
      <c r="S44" s="9">
        <v>3</v>
      </c>
    </row>
    <row r="45" spans="1:19" x14ac:dyDescent="0.2">
      <c r="A45" s="17" t="s">
        <v>42</v>
      </c>
      <c r="B45" s="9"/>
      <c r="C45" s="110">
        <v>44514.716699999997</v>
      </c>
      <c r="D45" s="30"/>
      <c r="E45">
        <f t="shared" si="8"/>
        <v>17674.027540123421</v>
      </c>
      <c r="F45">
        <f t="shared" si="9"/>
        <v>17674</v>
      </c>
      <c r="G45">
        <f t="shared" si="10"/>
        <v>1.6048199999204371E-2</v>
      </c>
      <c r="N45">
        <f t="shared" si="11"/>
        <v>1.6048199999204371E-2</v>
      </c>
      <c r="P45">
        <f t="shared" si="12"/>
        <v>1.764157570347831E-2</v>
      </c>
      <c r="Q45" s="3">
        <f t="shared" si="13"/>
        <v>29496.216699999997</v>
      </c>
      <c r="R45">
        <f t="shared" si="14"/>
        <v>2.5388461349704706E-6</v>
      </c>
      <c r="S45" s="9">
        <v>3</v>
      </c>
    </row>
    <row r="46" spans="1:19" x14ac:dyDescent="0.2">
      <c r="A46" s="17"/>
      <c r="B46" s="9"/>
    </row>
    <row r="47" spans="1:19" x14ac:dyDescent="0.2">
      <c r="A47" s="17"/>
      <c r="B47" s="9"/>
    </row>
    <row r="48" spans="1:19" x14ac:dyDescent="0.2">
      <c r="A48" s="17"/>
      <c r="B48" s="9"/>
    </row>
    <row r="49" spans="1:2" x14ac:dyDescent="0.2">
      <c r="A49" s="17"/>
      <c r="B49" s="9"/>
    </row>
    <row r="50" spans="1:2" x14ac:dyDescent="0.2">
      <c r="A50" s="17"/>
      <c r="B50" s="9"/>
    </row>
    <row r="51" spans="1:2" x14ac:dyDescent="0.2">
      <c r="A51" s="17"/>
      <c r="B51" s="9"/>
    </row>
    <row r="52" spans="1:2" x14ac:dyDescent="0.2">
      <c r="A52" s="17"/>
      <c r="B52" s="9"/>
    </row>
    <row r="53" spans="1:2" x14ac:dyDescent="0.2">
      <c r="A53" s="17"/>
      <c r="B53" s="9"/>
    </row>
    <row r="54" spans="1:2" x14ac:dyDescent="0.2">
      <c r="A54" s="17"/>
      <c r="B54" s="9"/>
    </row>
    <row r="55" spans="1:2" x14ac:dyDescent="0.2">
      <c r="A55" s="17"/>
      <c r="B55" s="9"/>
    </row>
    <row r="56" spans="1:2" x14ac:dyDescent="0.2">
      <c r="A56" s="17"/>
      <c r="B56" s="9"/>
    </row>
    <row r="57" spans="1:2" x14ac:dyDescent="0.2">
      <c r="A57" s="17"/>
      <c r="B57" s="9"/>
    </row>
    <row r="58" spans="1:2" x14ac:dyDescent="0.2">
      <c r="A58" s="17"/>
      <c r="B58" s="9"/>
    </row>
    <row r="59" spans="1:2" x14ac:dyDescent="0.2">
      <c r="A59" s="17"/>
      <c r="B59" s="9"/>
    </row>
    <row r="60" spans="1:2" x14ac:dyDescent="0.2">
      <c r="A60" s="17"/>
      <c r="B60" s="9"/>
    </row>
    <row r="61" spans="1:2" x14ac:dyDescent="0.2">
      <c r="A61" s="17"/>
      <c r="B61" s="9"/>
    </row>
    <row r="62" spans="1:2" x14ac:dyDescent="0.2">
      <c r="A62" s="17"/>
      <c r="B62" s="9"/>
    </row>
    <row r="63" spans="1:2" x14ac:dyDescent="0.2">
      <c r="A63" s="17"/>
      <c r="B63" s="9"/>
    </row>
    <row r="64" spans="1:2" x14ac:dyDescent="0.2">
      <c r="A64" s="17"/>
      <c r="B64" s="9"/>
    </row>
    <row r="65" spans="1:2" x14ac:dyDescent="0.2">
      <c r="A65" s="17"/>
      <c r="B65" s="9"/>
    </row>
    <row r="66" spans="1:2" x14ac:dyDescent="0.2">
      <c r="A66" s="17"/>
      <c r="B66" s="9"/>
    </row>
    <row r="67" spans="1:2" x14ac:dyDescent="0.2">
      <c r="A67" s="17"/>
      <c r="B67" s="9"/>
    </row>
    <row r="68" spans="1:2" x14ac:dyDescent="0.2">
      <c r="A68" s="17"/>
      <c r="B68" s="9"/>
    </row>
    <row r="69" spans="1:2" x14ac:dyDescent="0.2">
      <c r="A69" s="17"/>
      <c r="B69" s="9"/>
    </row>
    <row r="70" spans="1:2" x14ac:dyDescent="0.2">
      <c r="A70" s="17"/>
      <c r="B70" s="9"/>
    </row>
    <row r="71" spans="1:2" x14ac:dyDescent="0.2">
      <c r="A71" s="17"/>
      <c r="B71" s="9"/>
    </row>
    <row r="72" spans="1:2" x14ac:dyDescent="0.2">
      <c r="A72" s="17"/>
      <c r="B72" s="9"/>
    </row>
    <row r="73" spans="1:2" x14ac:dyDescent="0.2">
      <c r="A73" s="17"/>
      <c r="B73" s="9"/>
    </row>
    <row r="74" spans="1:2" x14ac:dyDescent="0.2">
      <c r="A74" s="17"/>
      <c r="B74" s="9"/>
    </row>
    <row r="75" spans="1:2" x14ac:dyDescent="0.2">
      <c r="A75" s="17"/>
      <c r="B75" s="9"/>
    </row>
    <row r="76" spans="1:2" x14ac:dyDescent="0.2">
      <c r="A76" s="17"/>
      <c r="B76" s="9"/>
    </row>
    <row r="77" spans="1:2" x14ac:dyDescent="0.2">
      <c r="A77" s="17"/>
      <c r="B77" s="9"/>
    </row>
    <row r="78" spans="1:2" x14ac:dyDescent="0.2">
      <c r="A78" s="17"/>
      <c r="B78" s="9"/>
    </row>
    <row r="79" spans="1:2" x14ac:dyDescent="0.2">
      <c r="A79" s="17"/>
      <c r="B79" s="9"/>
    </row>
    <row r="80" spans="1:2" x14ac:dyDescent="0.2">
      <c r="A80" s="17"/>
      <c r="B80" s="9"/>
    </row>
    <row r="81" spans="1:2" x14ac:dyDescent="0.2">
      <c r="A81" s="17"/>
      <c r="B81" s="9"/>
    </row>
    <row r="82" spans="1:2" x14ac:dyDescent="0.2">
      <c r="A82" s="17"/>
      <c r="B82" s="9"/>
    </row>
    <row r="83" spans="1:2" x14ac:dyDescent="0.2">
      <c r="A83" s="17"/>
      <c r="B83" s="9"/>
    </row>
    <row r="84" spans="1:2" x14ac:dyDescent="0.2">
      <c r="A84" s="17"/>
      <c r="B84" s="9"/>
    </row>
    <row r="85" spans="1:2" x14ac:dyDescent="0.2">
      <c r="A85" s="17"/>
      <c r="B85" s="9"/>
    </row>
    <row r="86" spans="1:2" x14ac:dyDescent="0.2">
      <c r="A86" s="17"/>
      <c r="B86" s="9"/>
    </row>
    <row r="87" spans="1:2" x14ac:dyDescent="0.2">
      <c r="A87" s="17"/>
      <c r="B87" s="9"/>
    </row>
    <row r="88" spans="1:2" x14ac:dyDescent="0.2">
      <c r="A88" s="17"/>
      <c r="B88" s="9"/>
    </row>
    <row r="89" spans="1:2" x14ac:dyDescent="0.2">
      <c r="A89" s="17"/>
      <c r="B89" s="9"/>
    </row>
    <row r="90" spans="1:2" x14ac:dyDescent="0.2">
      <c r="A90" s="17"/>
      <c r="B90" s="9"/>
    </row>
    <row r="91" spans="1:2" x14ac:dyDescent="0.2">
      <c r="A91" s="17"/>
      <c r="B91" s="9"/>
    </row>
    <row r="92" spans="1:2" x14ac:dyDescent="0.2">
      <c r="A92" s="17"/>
      <c r="B92" s="9"/>
    </row>
    <row r="93" spans="1:2" x14ac:dyDescent="0.2">
      <c r="A93" s="17"/>
      <c r="B93" s="9"/>
    </row>
    <row r="94" spans="1:2" x14ac:dyDescent="0.2">
      <c r="A94" s="17"/>
      <c r="B94" s="9"/>
    </row>
    <row r="95" spans="1:2" x14ac:dyDescent="0.2">
      <c r="A95" s="17"/>
      <c r="B95" s="9"/>
    </row>
    <row r="96" spans="1:2" x14ac:dyDescent="0.2">
      <c r="A96" s="17"/>
      <c r="B96" s="9"/>
    </row>
    <row r="97" spans="1:2" x14ac:dyDescent="0.2">
      <c r="A97" s="17"/>
      <c r="B97" s="9"/>
    </row>
    <row r="98" spans="1:2" x14ac:dyDescent="0.2">
      <c r="A98" s="17"/>
      <c r="B98" s="9"/>
    </row>
    <row r="99" spans="1:2" x14ac:dyDescent="0.2">
      <c r="A99" s="17"/>
      <c r="B99" s="9"/>
    </row>
    <row r="100" spans="1:2" x14ac:dyDescent="0.2">
      <c r="A100" s="17"/>
      <c r="B100" s="9"/>
    </row>
    <row r="101" spans="1:2" x14ac:dyDescent="0.2">
      <c r="A101" s="17"/>
      <c r="B101" s="9"/>
    </row>
    <row r="102" spans="1:2" x14ac:dyDescent="0.2">
      <c r="A102" s="17"/>
      <c r="B102" s="9"/>
    </row>
    <row r="103" spans="1:2" x14ac:dyDescent="0.2">
      <c r="A103" s="17"/>
      <c r="B103" s="9"/>
    </row>
    <row r="104" spans="1:2" x14ac:dyDescent="0.2">
      <c r="A104" s="17"/>
      <c r="B104" s="9"/>
    </row>
    <row r="105" spans="1:2" x14ac:dyDescent="0.2">
      <c r="A105" s="17"/>
      <c r="B105" s="9"/>
    </row>
    <row r="106" spans="1:2" x14ac:dyDescent="0.2">
      <c r="A106" s="17"/>
      <c r="B106" s="9"/>
    </row>
    <row r="107" spans="1:2" x14ac:dyDescent="0.2">
      <c r="A107" s="17"/>
      <c r="B107" s="9"/>
    </row>
    <row r="108" spans="1:2" x14ac:dyDescent="0.2">
      <c r="A108" s="17"/>
      <c r="B108" s="9"/>
    </row>
    <row r="109" spans="1:2" x14ac:dyDescent="0.2">
      <c r="A109" s="17"/>
      <c r="B109" s="9"/>
    </row>
    <row r="110" spans="1:2" x14ac:dyDescent="0.2">
      <c r="A110" s="17"/>
      <c r="B110" s="9"/>
    </row>
    <row r="111" spans="1:2" x14ac:dyDescent="0.2">
      <c r="A111" s="17"/>
      <c r="B111" s="9"/>
    </row>
    <row r="112" spans="1:2" x14ac:dyDescent="0.2">
      <c r="A112" s="17"/>
      <c r="B112" s="9"/>
    </row>
    <row r="113" spans="1:2" x14ac:dyDescent="0.2">
      <c r="A113" s="17"/>
      <c r="B113" s="9"/>
    </row>
    <row r="114" spans="1:2" x14ac:dyDescent="0.2">
      <c r="A114" s="17"/>
      <c r="B114" s="9"/>
    </row>
    <row r="115" spans="1:2" x14ac:dyDescent="0.2">
      <c r="A115" s="17"/>
      <c r="B115" s="9"/>
    </row>
    <row r="116" spans="1:2" x14ac:dyDescent="0.2">
      <c r="A116" s="17"/>
      <c r="B116" s="9"/>
    </row>
    <row r="117" spans="1:2" x14ac:dyDescent="0.2">
      <c r="A117" s="17"/>
      <c r="B117" s="9"/>
    </row>
    <row r="118" spans="1:2" x14ac:dyDescent="0.2">
      <c r="A118" s="17"/>
      <c r="B118" s="9"/>
    </row>
    <row r="119" spans="1:2" x14ac:dyDescent="0.2">
      <c r="A119" s="17"/>
      <c r="B119" s="9"/>
    </row>
    <row r="120" spans="1:2" x14ac:dyDescent="0.2">
      <c r="A120" s="17"/>
      <c r="B120" s="9"/>
    </row>
    <row r="121" spans="1:2" x14ac:dyDescent="0.2">
      <c r="A121" s="17"/>
      <c r="B121" s="9"/>
    </row>
    <row r="122" spans="1:2" x14ac:dyDescent="0.2">
      <c r="A122" s="17"/>
      <c r="B122" s="9"/>
    </row>
    <row r="123" spans="1:2" x14ac:dyDescent="0.2">
      <c r="A123" s="17"/>
      <c r="B123" s="9"/>
    </row>
    <row r="124" spans="1:2" x14ac:dyDescent="0.2">
      <c r="A124" s="17"/>
      <c r="B124" s="9"/>
    </row>
    <row r="125" spans="1:2" x14ac:dyDescent="0.2">
      <c r="A125" s="17"/>
      <c r="B125" s="9"/>
    </row>
    <row r="126" spans="1:2" x14ac:dyDescent="0.2">
      <c r="A126" s="17"/>
      <c r="B126" s="9"/>
    </row>
    <row r="127" spans="1:2" x14ac:dyDescent="0.2">
      <c r="A127" s="17"/>
      <c r="B127" s="9"/>
    </row>
    <row r="128" spans="1:2" x14ac:dyDescent="0.2">
      <c r="A128" s="17"/>
      <c r="B128" s="9"/>
    </row>
    <row r="129" spans="1:2" x14ac:dyDescent="0.2">
      <c r="A129" s="17"/>
      <c r="B129" s="9"/>
    </row>
    <row r="130" spans="1:2" x14ac:dyDescent="0.2">
      <c r="A130" s="17"/>
      <c r="B130" s="9"/>
    </row>
    <row r="131" spans="1:2" x14ac:dyDescent="0.2">
      <c r="A131" s="17"/>
      <c r="B131" s="9"/>
    </row>
    <row r="132" spans="1:2" x14ac:dyDescent="0.2">
      <c r="A132" s="17"/>
      <c r="B132" s="9"/>
    </row>
    <row r="133" spans="1:2" x14ac:dyDescent="0.2">
      <c r="A133" s="17"/>
      <c r="B133" s="9"/>
    </row>
    <row r="134" spans="1:2" x14ac:dyDescent="0.2">
      <c r="A134" s="17"/>
      <c r="B134" s="9"/>
    </row>
    <row r="135" spans="1:2" x14ac:dyDescent="0.2">
      <c r="A135" s="17"/>
      <c r="B135" s="9"/>
    </row>
    <row r="136" spans="1:2" x14ac:dyDescent="0.2">
      <c r="A136" s="17"/>
      <c r="B136" s="9"/>
    </row>
    <row r="137" spans="1:2" x14ac:dyDescent="0.2">
      <c r="A137" s="17"/>
      <c r="B137" s="9"/>
    </row>
    <row r="138" spans="1:2" x14ac:dyDescent="0.2">
      <c r="A138" s="17"/>
      <c r="B138" s="9"/>
    </row>
    <row r="139" spans="1:2" x14ac:dyDescent="0.2">
      <c r="A139" s="17"/>
      <c r="B139" s="9"/>
    </row>
    <row r="140" spans="1:2" x14ac:dyDescent="0.2">
      <c r="A140" s="17"/>
      <c r="B140" s="9"/>
    </row>
    <row r="141" spans="1:2" x14ac:dyDescent="0.2">
      <c r="A141" s="17"/>
      <c r="B141" s="9"/>
    </row>
    <row r="142" spans="1:2" x14ac:dyDescent="0.2">
      <c r="A142" s="17"/>
      <c r="B142" s="9"/>
    </row>
    <row r="143" spans="1:2" x14ac:dyDescent="0.2">
      <c r="A143" s="17"/>
      <c r="B143" s="9"/>
    </row>
    <row r="144" spans="1:2" x14ac:dyDescent="0.2">
      <c r="A144" s="17"/>
      <c r="B144" s="9"/>
    </row>
    <row r="145" spans="1:2" x14ac:dyDescent="0.2">
      <c r="A145" s="17"/>
      <c r="B145" s="9"/>
    </row>
    <row r="146" spans="1:2" x14ac:dyDescent="0.2">
      <c r="A146" s="17"/>
      <c r="B146" s="9"/>
    </row>
    <row r="147" spans="1:2" x14ac:dyDescent="0.2">
      <c r="A147" s="17"/>
      <c r="B147" s="9"/>
    </row>
    <row r="148" spans="1:2" x14ac:dyDescent="0.2">
      <c r="A148" s="17"/>
      <c r="B148" s="9"/>
    </row>
    <row r="149" spans="1:2" x14ac:dyDescent="0.2">
      <c r="A149" s="17"/>
      <c r="B149" s="9"/>
    </row>
    <row r="150" spans="1:2" x14ac:dyDescent="0.2">
      <c r="A150" s="17"/>
      <c r="B150" s="9"/>
    </row>
    <row r="151" spans="1:2" x14ac:dyDescent="0.2">
      <c r="A151" s="17"/>
      <c r="B151" s="9"/>
    </row>
    <row r="152" spans="1:2" x14ac:dyDescent="0.2">
      <c r="A152" s="17"/>
      <c r="B152" s="9"/>
    </row>
    <row r="153" spans="1:2" x14ac:dyDescent="0.2">
      <c r="A153" s="17"/>
      <c r="B153" s="9"/>
    </row>
    <row r="154" spans="1:2" x14ac:dyDescent="0.2">
      <c r="A154" s="17"/>
      <c r="B154" s="9"/>
    </row>
    <row r="155" spans="1:2" x14ac:dyDescent="0.2">
      <c r="A155" s="17"/>
      <c r="B155" s="9"/>
    </row>
    <row r="156" spans="1:2" x14ac:dyDescent="0.2">
      <c r="A156" s="17"/>
      <c r="B156" s="9"/>
    </row>
    <row r="157" spans="1:2" x14ac:dyDescent="0.2">
      <c r="A157" s="17"/>
      <c r="B157" s="9"/>
    </row>
    <row r="158" spans="1:2" x14ac:dyDescent="0.2">
      <c r="A158" s="17"/>
      <c r="B158" s="9"/>
    </row>
    <row r="159" spans="1:2" x14ac:dyDescent="0.2">
      <c r="A159" s="17"/>
      <c r="B159" s="9"/>
    </row>
    <row r="160" spans="1:2" x14ac:dyDescent="0.2">
      <c r="A160" s="17"/>
      <c r="B160" s="9"/>
    </row>
    <row r="161" spans="1:2" x14ac:dyDescent="0.2">
      <c r="A161" s="17"/>
      <c r="B161" s="9"/>
    </row>
    <row r="162" spans="1:2" x14ac:dyDescent="0.2">
      <c r="A162" s="17"/>
      <c r="B162" s="9"/>
    </row>
    <row r="163" spans="1:2" x14ac:dyDescent="0.2">
      <c r="A163" s="17"/>
      <c r="B163" s="9"/>
    </row>
    <row r="164" spans="1:2" x14ac:dyDescent="0.2">
      <c r="A164" s="17"/>
      <c r="B164" s="9"/>
    </row>
    <row r="165" spans="1:2" x14ac:dyDescent="0.2">
      <c r="A165" s="17"/>
      <c r="B165" s="9"/>
    </row>
    <row r="166" spans="1:2" x14ac:dyDescent="0.2">
      <c r="A166" s="17"/>
      <c r="B166" s="9"/>
    </row>
    <row r="167" spans="1:2" x14ac:dyDescent="0.2">
      <c r="A167" s="17"/>
      <c r="B167" s="9"/>
    </row>
    <row r="168" spans="1:2" x14ac:dyDescent="0.2">
      <c r="A168" s="17"/>
      <c r="B168" s="9"/>
    </row>
    <row r="169" spans="1:2" x14ac:dyDescent="0.2">
      <c r="A169" s="17"/>
      <c r="B169" s="9"/>
    </row>
    <row r="170" spans="1:2" x14ac:dyDescent="0.2">
      <c r="A170" s="17"/>
      <c r="B170" s="9"/>
    </row>
    <row r="171" spans="1:2" x14ac:dyDescent="0.2">
      <c r="A171" s="17"/>
      <c r="B171" s="9"/>
    </row>
    <row r="172" spans="1:2" x14ac:dyDescent="0.2">
      <c r="A172" s="17"/>
      <c r="B172" s="9"/>
    </row>
    <row r="173" spans="1:2" x14ac:dyDescent="0.2">
      <c r="A173" s="17"/>
      <c r="B173" s="9"/>
    </row>
    <row r="174" spans="1:2" x14ac:dyDescent="0.2">
      <c r="A174" s="17"/>
      <c r="B174" s="9"/>
    </row>
    <row r="175" spans="1:2" x14ac:dyDescent="0.2">
      <c r="A175" s="17"/>
      <c r="B175" s="9"/>
    </row>
    <row r="176" spans="1:2" x14ac:dyDescent="0.2">
      <c r="A176" s="17"/>
      <c r="B176" s="9"/>
    </row>
    <row r="177" spans="1:2" x14ac:dyDescent="0.2">
      <c r="A177" s="17"/>
      <c r="B177" s="9"/>
    </row>
    <row r="178" spans="1:2" x14ac:dyDescent="0.2">
      <c r="A178" s="17"/>
      <c r="B178" s="9"/>
    </row>
    <row r="179" spans="1:2" x14ac:dyDescent="0.2">
      <c r="A179" s="17"/>
      <c r="B179" s="9"/>
    </row>
    <row r="180" spans="1:2" x14ac:dyDescent="0.2">
      <c r="A180" s="17"/>
      <c r="B180" s="9"/>
    </row>
    <row r="181" spans="1:2" x14ac:dyDescent="0.2">
      <c r="A181" s="17"/>
      <c r="B181" s="9"/>
    </row>
    <row r="182" spans="1:2" x14ac:dyDescent="0.2">
      <c r="A182" s="17"/>
      <c r="B182" s="9"/>
    </row>
    <row r="183" spans="1:2" x14ac:dyDescent="0.2">
      <c r="A183" s="17"/>
      <c r="B183" s="9"/>
    </row>
    <row r="184" spans="1:2" x14ac:dyDescent="0.2">
      <c r="A184" s="17"/>
      <c r="B184" s="9"/>
    </row>
    <row r="185" spans="1:2" x14ac:dyDescent="0.2">
      <c r="A185" s="17"/>
      <c r="B185" s="9"/>
    </row>
    <row r="186" spans="1:2" x14ac:dyDescent="0.2">
      <c r="A186" s="17"/>
      <c r="B186" s="9"/>
    </row>
    <row r="187" spans="1:2" x14ac:dyDescent="0.2">
      <c r="A187" s="17"/>
      <c r="B187" s="9"/>
    </row>
    <row r="188" spans="1:2" x14ac:dyDescent="0.2">
      <c r="A188" s="17"/>
      <c r="B188" s="9"/>
    </row>
    <row r="189" spans="1:2" x14ac:dyDescent="0.2">
      <c r="A189" s="17"/>
      <c r="B189" s="9"/>
    </row>
    <row r="190" spans="1:2" x14ac:dyDescent="0.2">
      <c r="A190" s="17"/>
      <c r="B190" s="9"/>
    </row>
    <row r="191" spans="1:2" x14ac:dyDescent="0.2">
      <c r="A191" s="17"/>
      <c r="B191" s="9"/>
    </row>
    <row r="192" spans="1:2" x14ac:dyDescent="0.2">
      <c r="A192" s="17"/>
      <c r="B192" s="9"/>
    </row>
    <row r="193" spans="1:2" x14ac:dyDescent="0.2">
      <c r="A193" s="17"/>
      <c r="B193" s="9"/>
    </row>
    <row r="194" spans="1:2" x14ac:dyDescent="0.2">
      <c r="A194" s="17"/>
      <c r="B194" s="9"/>
    </row>
    <row r="195" spans="1:2" x14ac:dyDescent="0.2">
      <c r="A195" s="17"/>
      <c r="B195" s="9"/>
    </row>
    <row r="196" spans="1:2" x14ac:dyDescent="0.2">
      <c r="A196" s="17"/>
      <c r="B196" s="9"/>
    </row>
    <row r="197" spans="1:2" x14ac:dyDescent="0.2">
      <c r="A197" s="17"/>
      <c r="B197" s="9"/>
    </row>
    <row r="198" spans="1:2" x14ac:dyDescent="0.2">
      <c r="A198" s="17"/>
      <c r="B198" s="9"/>
    </row>
    <row r="199" spans="1:2" x14ac:dyDescent="0.2">
      <c r="A199" s="17"/>
      <c r="B199" s="9"/>
    </row>
    <row r="200" spans="1:2" x14ac:dyDescent="0.2">
      <c r="A200" s="17"/>
      <c r="B200" s="9"/>
    </row>
    <row r="201" spans="1:2" x14ac:dyDescent="0.2">
      <c r="A201" s="17"/>
      <c r="B201" s="9"/>
    </row>
    <row r="202" spans="1:2" x14ac:dyDescent="0.2">
      <c r="A202" s="17"/>
      <c r="B202" s="9"/>
    </row>
    <row r="203" spans="1:2" x14ac:dyDescent="0.2">
      <c r="A203" s="17"/>
      <c r="B203" s="9"/>
    </row>
    <row r="204" spans="1:2" x14ac:dyDescent="0.2">
      <c r="A204" s="17"/>
      <c r="B204" s="9"/>
    </row>
    <row r="205" spans="1:2" x14ac:dyDescent="0.2">
      <c r="A205" s="17"/>
      <c r="B205" s="9"/>
    </row>
    <row r="206" spans="1:2" x14ac:dyDescent="0.2">
      <c r="A206" s="17"/>
      <c r="B206" s="9"/>
    </row>
    <row r="207" spans="1:2" x14ac:dyDescent="0.2">
      <c r="A207" s="17"/>
      <c r="B207" s="9"/>
    </row>
    <row r="208" spans="1:2" x14ac:dyDescent="0.2">
      <c r="A208" s="17"/>
      <c r="B208" s="9"/>
    </row>
    <row r="209" spans="1:2" x14ac:dyDescent="0.2">
      <c r="A209" s="17"/>
      <c r="B209" s="9"/>
    </row>
    <row r="210" spans="1:2" x14ac:dyDescent="0.2">
      <c r="A210" s="17"/>
      <c r="B210" s="9"/>
    </row>
    <row r="211" spans="1:2" x14ac:dyDescent="0.2">
      <c r="A211" s="17"/>
      <c r="B211" s="9"/>
    </row>
    <row r="212" spans="1:2" x14ac:dyDescent="0.2">
      <c r="A212" s="17"/>
      <c r="B212" s="9"/>
    </row>
    <row r="213" spans="1:2" x14ac:dyDescent="0.2">
      <c r="A213" s="17"/>
      <c r="B213" s="9"/>
    </row>
    <row r="214" spans="1:2" x14ac:dyDescent="0.2">
      <c r="A214" s="17"/>
      <c r="B214" s="9"/>
    </row>
    <row r="215" spans="1:2" x14ac:dyDescent="0.2">
      <c r="A215" s="17"/>
      <c r="B215" s="9"/>
    </row>
    <row r="216" spans="1:2" x14ac:dyDescent="0.2">
      <c r="A216" s="17"/>
      <c r="B216" s="9"/>
    </row>
    <row r="217" spans="1:2" x14ac:dyDescent="0.2">
      <c r="A217" s="17"/>
      <c r="B217" s="9"/>
    </row>
    <row r="218" spans="1:2" x14ac:dyDescent="0.2">
      <c r="A218" s="17"/>
      <c r="B218" s="9"/>
    </row>
    <row r="219" spans="1:2" x14ac:dyDescent="0.2">
      <c r="A219" s="17"/>
      <c r="B219" s="9"/>
    </row>
    <row r="220" spans="1:2" x14ac:dyDescent="0.2">
      <c r="A220" s="17"/>
      <c r="B220" s="9"/>
    </row>
    <row r="221" spans="1:2" x14ac:dyDescent="0.2">
      <c r="A221" s="17"/>
      <c r="B221" s="9"/>
    </row>
    <row r="222" spans="1:2" x14ac:dyDescent="0.2">
      <c r="A222" s="17"/>
      <c r="B222" s="9"/>
    </row>
    <row r="223" spans="1:2" x14ac:dyDescent="0.2">
      <c r="A223" s="17"/>
      <c r="B223" s="9"/>
    </row>
    <row r="224" spans="1:2" x14ac:dyDescent="0.2">
      <c r="A224" s="17"/>
      <c r="B224" s="9"/>
    </row>
    <row r="225" spans="1:2" x14ac:dyDescent="0.2">
      <c r="A225" s="17"/>
      <c r="B225" s="9"/>
    </row>
    <row r="226" spans="1:2" x14ac:dyDescent="0.2">
      <c r="A226" s="17"/>
      <c r="B226" s="9"/>
    </row>
    <row r="227" spans="1:2" x14ac:dyDescent="0.2">
      <c r="A227" s="17"/>
      <c r="B227" s="9"/>
    </row>
    <row r="228" spans="1:2" x14ac:dyDescent="0.2">
      <c r="A228" s="17"/>
      <c r="B228" s="9"/>
    </row>
    <row r="229" spans="1:2" x14ac:dyDescent="0.2">
      <c r="A229" s="17"/>
      <c r="B229" s="9"/>
    </row>
    <row r="230" spans="1:2" x14ac:dyDescent="0.2">
      <c r="A230" s="17"/>
      <c r="B230" s="9"/>
    </row>
    <row r="231" spans="1:2" x14ac:dyDescent="0.2">
      <c r="A231" s="17"/>
      <c r="B231" s="9"/>
    </row>
    <row r="232" spans="1:2" x14ac:dyDescent="0.2">
      <c r="A232" s="17"/>
      <c r="B232" s="9"/>
    </row>
    <row r="233" spans="1:2" x14ac:dyDescent="0.2">
      <c r="A233" s="17"/>
      <c r="B233" s="9"/>
    </row>
    <row r="234" spans="1:2" x14ac:dyDescent="0.2">
      <c r="A234" s="17"/>
      <c r="B234" s="9"/>
    </row>
    <row r="235" spans="1:2" x14ac:dyDescent="0.2">
      <c r="A235" s="17"/>
      <c r="B235" s="9"/>
    </row>
    <row r="236" spans="1:2" x14ac:dyDescent="0.2">
      <c r="A236" s="17"/>
      <c r="B236" s="9"/>
    </row>
    <row r="237" spans="1:2" x14ac:dyDescent="0.2">
      <c r="A237" s="17"/>
      <c r="B237" s="9"/>
    </row>
    <row r="238" spans="1:2" x14ac:dyDescent="0.2">
      <c r="A238" s="17"/>
      <c r="B238" s="9"/>
    </row>
    <row r="239" spans="1:2" x14ac:dyDescent="0.2">
      <c r="A239" s="17"/>
      <c r="B239" s="9"/>
    </row>
    <row r="240" spans="1:2" x14ac:dyDescent="0.2">
      <c r="A240" s="17"/>
      <c r="B240" s="9"/>
    </row>
    <row r="241" spans="1:2" x14ac:dyDescent="0.2">
      <c r="A241" s="17"/>
      <c r="B241" s="9"/>
    </row>
    <row r="242" spans="1:2" x14ac:dyDescent="0.2">
      <c r="A242" s="17"/>
      <c r="B242" s="9"/>
    </row>
    <row r="243" spans="1:2" x14ac:dyDescent="0.2">
      <c r="A243" s="17"/>
      <c r="B243" s="9"/>
    </row>
    <row r="244" spans="1:2" x14ac:dyDescent="0.2">
      <c r="A244" s="17"/>
      <c r="B244" s="9"/>
    </row>
    <row r="245" spans="1:2" x14ac:dyDescent="0.2">
      <c r="A245" s="17"/>
      <c r="B245" s="9"/>
    </row>
    <row r="246" spans="1:2" x14ac:dyDescent="0.2">
      <c r="A246" s="17"/>
      <c r="B246" s="9"/>
    </row>
    <row r="247" spans="1:2" x14ac:dyDescent="0.2">
      <c r="A247" s="17"/>
      <c r="B247" s="9"/>
    </row>
    <row r="248" spans="1:2" x14ac:dyDescent="0.2">
      <c r="A248" s="17"/>
      <c r="B248" s="9"/>
    </row>
    <row r="249" spans="1:2" x14ac:dyDescent="0.2">
      <c r="A249" s="17"/>
      <c r="B249" s="9"/>
    </row>
    <row r="250" spans="1:2" x14ac:dyDescent="0.2">
      <c r="A250" s="17"/>
      <c r="B250" s="9"/>
    </row>
    <row r="251" spans="1:2" x14ac:dyDescent="0.2">
      <c r="A251" s="17"/>
      <c r="B251" s="9"/>
    </row>
    <row r="252" spans="1:2" x14ac:dyDescent="0.2">
      <c r="A252" s="17"/>
      <c r="B252" s="9"/>
    </row>
    <row r="253" spans="1:2" x14ac:dyDescent="0.2">
      <c r="A253" s="17"/>
      <c r="B253" s="9"/>
    </row>
    <row r="254" spans="1:2" x14ac:dyDescent="0.2">
      <c r="A254" s="17"/>
      <c r="B254" s="9"/>
    </row>
    <row r="255" spans="1:2" x14ac:dyDescent="0.2">
      <c r="A255" s="17"/>
      <c r="B255" s="9"/>
    </row>
    <row r="256" spans="1:2" x14ac:dyDescent="0.2">
      <c r="A256" s="17"/>
      <c r="B256" s="9"/>
    </row>
    <row r="257" spans="1:2" x14ac:dyDescent="0.2">
      <c r="A257" s="17"/>
      <c r="B257" s="9"/>
    </row>
    <row r="258" spans="1:2" x14ac:dyDescent="0.2">
      <c r="A258" s="17"/>
      <c r="B258" s="9"/>
    </row>
    <row r="259" spans="1:2" x14ac:dyDescent="0.2">
      <c r="A259" s="17"/>
      <c r="B259" s="9"/>
    </row>
    <row r="260" spans="1:2" x14ac:dyDescent="0.2">
      <c r="A260" s="17"/>
      <c r="B260" s="9"/>
    </row>
    <row r="261" spans="1:2" x14ac:dyDescent="0.2">
      <c r="A261" s="17"/>
      <c r="B261" s="9"/>
    </row>
    <row r="262" spans="1:2" x14ac:dyDescent="0.2">
      <c r="A262" s="17"/>
      <c r="B262" s="9"/>
    </row>
    <row r="263" spans="1:2" x14ac:dyDescent="0.2">
      <c r="A263" s="17"/>
      <c r="B263" s="9"/>
    </row>
    <row r="264" spans="1:2" x14ac:dyDescent="0.2">
      <c r="A264" s="17"/>
      <c r="B264" s="9"/>
    </row>
    <row r="265" spans="1:2" x14ac:dyDescent="0.2">
      <c r="A265" s="17"/>
      <c r="B265" s="9"/>
    </row>
    <row r="266" spans="1:2" x14ac:dyDescent="0.2">
      <c r="A266" s="17"/>
      <c r="B266" s="9"/>
    </row>
    <row r="267" spans="1:2" x14ac:dyDescent="0.2">
      <c r="A267" s="17"/>
      <c r="B267" s="9"/>
    </row>
    <row r="268" spans="1:2" x14ac:dyDescent="0.2">
      <c r="A268" s="17"/>
      <c r="B268" s="9"/>
    </row>
    <row r="269" spans="1:2" x14ac:dyDescent="0.2">
      <c r="A269" s="17"/>
      <c r="B269" s="9"/>
    </row>
    <row r="270" spans="1:2" x14ac:dyDescent="0.2">
      <c r="A270" s="17"/>
      <c r="B270" s="9"/>
    </row>
    <row r="271" spans="1:2" x14ac:dyDescent="0.2">
      <c r="A271" s="17"/>
      <c r="B271" s="9"/>
    </row>
    <row r="272" spans="1:2" x14ac:dyDescent="0.2">
      <c r="A272" s="17"/>
      <c r="B272" s="9"/>
    </row>
    <row r="273" spans="1:2" x14ac:dyDescent="0.2">
      <c r="A273" s="17"/>
      <c r="B273" s="9"/>
    </row>
    <row r="274" spans="1:2" x14ac:dyDescent="0.2">
      <c r="A274" s="17"/>
      <c r="B274" s="9"/>
    </row>
    <row r="275" spans="1:2" x14ac:dyDescent="0.2">
      <c r="A275" s="17"/>
      <c r="B275" s="9"/>
    </row>
    <row r="276" spans="1:2" x14ac:dyDescent="0.2">
      <c r="A276" s="17"/>
      <c r="B276" s="9"/>
    </row>
    <row r="277" spans="1:2" x14ac:dyDescent="0.2">
      <c r="A277" s="17"/>
      <c r="B277" s="9"/>
    </row>
    <row r="278" spans="1:2" x14ac:dyDescent="0.2">
      <c r="A278" s="17"/>
      <c r="B278" s="9"/>
    </row>
    <row r="279" spans="1:2" x14ac:dyDescent="0.2">
      <c r="A279" s="17"/>
      <c r="B279" s="9"/>
    </row>
    <row r="280" spans="1:2" x14ac:dyDescent="0.2">
      <c r="A280" s="17"/>
      <c r="B280" s="9"/>
    </row>
    <row r="281" spans="1:2" x14ac:dyDescent="0.2">
      <c r="A281" s="17"/>
      <c r="B281" s="9"/>
    </row>
    <row r="282" spans="1:2" x14ac:dyDescent="0.2">
      <c r="A282" s="17"/>
      <c r="B282" s="9"/>
    </row>
    <row r="283" spans="1:2" x14ac:dyDescent="0.2">
      <c r="A283" s="17"/>
      <c r="B283" s="9"/>
    </row>
    <row r="284" spans="1:2" x14ac:dyDescent="0.2">
      <c r="A284" s="17"/>
      <c r="B284" s="9"/>
    </row>
    <row r="285" spans="1:2" x14ac:dyDescent="0.2">
      <c r="A285" s="17"/>
      <c r="B285" s="9"/>
    </row>
    <row r="286" spans="1:2" x14ac:dyDescent="0.2">
      <c r="A286" s="17"/>
      <c r="B286" s="9"/>
    </row>
    <row r="287" spans="1:2" x14ac:dyDescent="0.2">
      <c r="A287" s="17"/>
      <c r="B287" s="9"/>
    </row>
    <row r="288" spans="1:2" x14ac:dyDescent="0.2">
      <c r="A288" s="17"/>
      <c r="B288" s="9"/>
    </row>
    <row r="289" spans="1:2" x14ac:dyDescent="0.2">
      <c r="A289" s="17"/>
      <c r="B289" s="9"/>
    </row>
    <row r="290" spans="1:2" x14ac:dyDescent="0.2">
      <c r="A290" s="17"/>
      <c r="B290" s="9"/>
    </row>
    <row r="291" spans="1:2" x14ac:dyDescent="0.2">
      <c r="A291" s="17"/>
      <c r="B291" s="9"/>
    </row>
    <row r="292" spans="1:2" x14ac:dyDescent="0.2">
      <c r="A292" s="17"/>
      <c r="B292" s="9"/>
    </row>
    <row r="293" spans="1:2" x14ac:dyDescent="0.2">
      <c r="A293" s="17"/>
      <c r="B293" s="9"/>
    </row>
    <row r="294" spans="1:2" x14ac:dyDescent="0.2">
      <c r="A294" s="17"/>
      <c r="B294" s="9"/>
    </row>
    <row r="295" spans="1:2" x14ac:dyDescent="0.2">
      <c r="A295" s="17"/>
      <c r="B295" s="9"/>
    </row>
    <row r="296" spans="1:2" x14ac:dyDescent="0.2">
      <c r="A296" s="17"/>
      <c r="B296" s="9"/>
    </row>
    <row r="297" spans="1:2" x14ac:dyDescent="0.2">
      <c r="A297" s="17"/>
      <c r="B297" s="9"/>
    </row>
    <row r="298" spans="1:2" x14ac:dyDescent="0.2">
      <c r="A298" s="17"/>
      <c r="B298" s="9"/>
    </row>
    <row r="299" spans="1:2" x14ac:dyDescent="0.2">
      <c r="A299" s="17"/>
      <c r="B299" s="9"/>
    </row>
    <row r="300" spans="1:2" x14ac:dyDescent="0.2">
      <c r="A300" s="17"/>
      <c r="B300" s="9"/>
    </row>
    <row r="301" spans="1:2" x14ac:dyDescent="0.2">
      <c r="A301" s="17"/>
      <c r="B301" s="9"/>
    </row>
    <row r="302" spans="1:2" x14ac:dyDescent="0.2">
      <c r="A302" s="17"/>
      <c r="B302" s="9"/>
    </row>
    <row r="303" spans="1:2" x14ac:dyDescent="0.2">
      <c r="A303" s="17"/>
      <c r="B303" s="9"/>
    </row>
    <row r="304" spans="1:2" x14ac:dyDescent="0.2">
      <c r="A304" s="17"/>
      <c r="B304" s="9"/>
    </row>
    <row r="305" spans="1:2" x14ac:dyDescent="0.2">
      <c r="A305" s="17"/>
      <c r="B305" s="9"/>
    </row>
    <row r="306" spans="1:2" x14ac:dyDescent="0.2">
      <c r="A306" s="17"/>
      <c r="B306" s="9"/>
    </row>
    <row r="307" spans="1:2" x14ac:dyDescent="0.2">
      <c r="A307" s="17"/>
      <c r="B307" s="9"/>
    </row>
    <row r="308" spans="1:2" x14ac:dyDescent="0.2">
      <c r="A308" s="17"/>
      <c r="B308" s="9"/>
    </row>
    <row r="309" spans="1:2" x14ac:dyDescent="0.2">
      <c r="A309" s="17"/>
      <c r="B309" s="9"/>
    </row>
    <row r="310" spans="1:2" x14ac:dyDescent="0.2">
      <c r="A310" s="17"/>
      <c r="B310" s="9"/>
    </row>
    <row r="311" spans="1:2" x14ac:dyDescent="0.2">
      <c r="A311" s="17"/>
      <c r="B311" s="9"/>
    </row>
    <row r="312" spans="1:2" x14ac:dyDescent="0.2">
      <c r="A312" s="17"/>
      <c r="B312" s="9"/>
    </row>
    <row r="313" spans="1:2" x14ac:dyDescent="0.2">
      <c r="A313" s="17"/>
      <c r="B313" s="9"/>
    </row>
    <row r="314" spans="1:2" x14ac:dyDescent="0.2">
      <c r="A314" s="17"/>
      <c r="B314" s="9"/>
    </row>
    <row r="315" spans="1:2" x14ac:dyDescent="0.2">
      <c r="A315" s="17"/>
      <c r="B315" s="9"/>
    </row>
    <row r="316" spans="1:2" x14ac:dyDescent="0.2">
      <c r="A316" s="17"/>
      <c r="B316" s="9"/>
    </row>
    <row r="317" spans="1:2" x14ac:dyDescent="0.2">
      <c r="A317" s="17"/>
      <c r="B317" s="9"/>
    </row>
    <row r="318" spans="1:2" x14ac:dyDescent="0.2">
      <c r="A318" s="17"/>
      <c r="B318" s="9"/>
    </row>
    <row r="319" spans="1:2" x14ac:dyDescent="0.2">
      <c r="A319" s="17"/>
      <c r="B319" s="9"/>
    </row>
    <row r="320" spans="1:2" x14ac:dyDescent="0.2">
      <c r="A320" s="17"/>
      <c r="B320" s="9"/>
    </row>
    <row r="321" spans="1:2" x14ac:dyDescent="0.2">
      <c r="A321" s="17"/>
      <c r="B321" s="9"/>
    </row>
    <row r="322" spans="1:2" x14ac:dyDescent="0.2">
      <c r="A322" s="17"/>
      <c r="B322" s="9"/>
    </row>
    <row r="323" spans="1:2" x14ac:dyDescent="0.2">
      <c r="A323" s="17"/>
      <c r="B323" s="9"/>
    </row>
    <row r="324" spans="1:2" x14ac:dyDescent="0.2">
      <c r="A324" s="17"/>
      <c r="B324" s="9"/>
    </row>
    <row r="325" spans="1:2" x14ac:dyDescent="0.2">
      <c r="A325" s="17"/>
      <c r="B325" s="9"/>
    </row>
    <row r="326" spans="1:2" x14ac:dyDescent="0.2">
      <c r="A326" s="17"/>
      <c r="B326" s="9"/>
    </row>
    <row r="327" spans="1:2" x14ac:dyDescent="0.2">
      <c r="A327" s="17"/>
      <c r="B327" s="9"/>
    </row>
    <row r="328" spans="1:2" x14ac:dyDescent="0.2">
      <c r="A328" s="17"/>
      <c r="B328" s="9"/>
    </row>
    <row r="329" spans="1:2" x14ac:dyDescent="0.2">
      <c r="A329" s="17"/>
      <c r="B329" s="9"/>
    </row>
    <row r="330" spans="1:2" x14ac:dyDescent="0.2">
      <c r="A330" s="17"/>
      <c r="B330" s="9"/>
    </row>
    <row r="331" spans="1:2" x14ac:dyDescent="0.2">
      <c r="A331" s="17"/>
      <c r="B331" s="9"/>
    </row>
    <row r="332" spans="1:2" x14ac:dyDescent="0.2">
      <c r="A332" s="17"/>
      <c r="B332" s="9"/>
    </row>
    <row r="333" spans="1:2" x14ac:dyDescent="0.2">
      <c r="A333" s="17"/>
      <c r="B333" s="9"/>
    </row>
    <row r="334" spans="1:2" x14ac:dyDescent="0.2">
      <c r="A334" s="17"/>
      <c r="B334" s="9"/>
    </row>
    <row r="335" spans="1:2" x14ac:dyDescent="0.2">
      <c r="A335" s="17"/>
      <c r="B335" s="9"/>
    </row>
    <row r="336" spans="1:2" x14ac:dyDescent="0.2">
      <c r="A336" s="17"/>
      <c r="B336" s="9"/>
    </row>
    <row r="337" spans="1:2" x14ac:dyDescent="0.2">
      <c r="A337" s="17"/>
      <c r="B337" s="9"/>
    </row>
    <row r="338" spans="1:2" x14ac:dyDescent="0.2">
      <c r="A338" s="17"/>
      <c r="B338" s="9"/>
    </row>
    <row r="339" spans="1:2" x14ac:dyDescent="0.2">
      <c r="A339" s="17"/>
      <c r="B339" s="9"/>
    </row>
    <row r="340" spans="1:2" x14ac:dyDescent="0.2">
      <c r="A340" s="17"/>
      <c r="B340" s="9"/>
    </row>
    <row r="341" spans="1:2" x14ac:dyDescent="0.2">
      <c r="A341" s="17"/>
      <c r="B341" s="9"/>
    </row>
    <row r="342" spans="1:2" x14ac:dyDescent="0.2">
      <c r="A342" s="17"/>
      <c r="B342" s="9"/>
    </row>
    <row r="343" spans="1:2" x14ac:dyDescent="0.2">
      <c r="A343" s="17"/>
      <c r="B343" s="9"/>
    </row>
    <row r="344" spans="1:2" x14ac:dyDescent="0.2">
      <c r="A344" s="17"/>
      <c r="B344" s="9"/>
    </row>
    <row r="345" spans="1:2" x14ac:dyDescent="0.2">
      <c r="A345" s="17"/>
      <c r="B345" s="9"/>
    </row>
    <row r="346" spans="1:2" x14ac:dyDescent="0.2">
      <c r="A346" s="17"/>
      <c r="B346" s="9"/>
    </row>
    <row r="347" spans="1:2" x14ac:dyDescent="0.2">
      <c r="A347" s="17"/>
      <c r="B347" s="9"/>
    </row>
    <row r="348" spans="1:2" x14ac:dyDescent="0.2">
      <c r="A348" s="17"/>
      <c r="B348" s="9"/>
    </row>
    <row r="349" spans="1:2" x14ac:dyDescent="0.2">
      <c r="A349" s="17"/>
      <c r="B349" s="9"/>
    </row>
    <row r="350" spans="1:2" x14ac:dyDescent="0.2">
      <c r="A350" s="17"/>
      <c r="B350" s="9"/>
    </row>
    <row r="351" spans="1:2" x14ac:dyDescent="0.2">
      <c r="A351" s="17"/>
      <c r="B351" s="9"/>
    </row>
    <row r="352" spans="1:2" x14ac:dyDescent="0.2">
      <c r="A352" s="17"/>
      <c r="B352" s="9"/>
    </row>
    <row r="353" spans="1:2" x14ac:dyDescent="0.2">
      <c r="A353" s="17"/>
      <c r="B353" s="9"/>
    </row>
    <row r="354" spans="1:2" x14ac:dyDescent="0.2">
      <c r="A354" s="17"/>
      <c r="B354" s="9"/>
    </row>
    <row r="355" spans="1:2" x14ac:dyDescent="0.2">
      <c r="A355" s="17"/>
      <c r="B355" s="9"/>
    </row>
    <row r="356" spans="1:2" x14ac:dyDescent="0.2">
      <c r="A356" s="17"/>
      <c r="B356" s="9"/>
    </row>
    <row r="357" spans="1:2" x14ac:dyDescent="0.2">
      <c r="A357" s="17"/>
      <c r="B357" s="9"/>
    </row>
    <row r="358" spans="1:2" x14ac:dyDescent="0.2">
      <c r="A358" s="17"/>
      <c r="B358" s="9"/>
    </row>
    <row r="359" spans="1:2" x14ac:dyDescent="0.2">
      <c r="A359" s="17"/>
      <c r="B359" s="9"/>
    </row>
    <row r="360" spans="1:2" x14ac:dyDescent="0.2">
      <c r="A360" s="17"/>
      <c r="B360" s="9"/>
    </row>
    <row r="361" spans="1:2" x14ac:dyDescent="0.2">
      <c r="A361" s="17"/>
      <c r="B361" s="9"/>
    </row>
    <row r="362" spans="1:2" x14ac:dyDescent="0.2">
      <c r="A362" s="17"/>
      <c r="B362" s="9"/>
    </row>
    <row r="363" spans="1:2" x14ac:dyDescent="0.2">
      <c r="A363" s="17"/>
      <c r="B363" s="9"/>
    </row>
    <row r="364" spans="1:2" x14ac:dyDescent="0.2">
      <c r="A364" s="17"/>
      <c r="B364" s="9"/>
    </row>
    <row r="365" spans="1:2" x14ac:dyDescent="0.2">
      <c r="A365" s="17"/>
      <c r="B365" s="9"/>
    </row>
    <row r="366" spans="1:2" x14ac:dyDescent="0.2">
      <c r="A366" s="17"/>
      <c r="B366" s="9"/>
    </row>
    <row r="367" spans="1:2" x14ac:dyDescent="0.2">
      <c r="A367" s="17"/>
      <c r="B367" s="9"/>
    </row>
    <row r="368" spans="1:2" x14ac:dyDescent="0.2">
      <c r="A368" s="17"/>
      <c r="B368" s="9"/>
    </row>
    <row r="369" spans="1:2" x14ac:dyDescent="0.2">
      <c r="A369" s="17"/>
      <c r="B369" s="9"/>
    </row>
    <row r="370" spans="1:2" x14ac:dyDescent="0.2">
      <c r="A370" s="17"/>
      <c r="B370" s="9"/>
    </row>
    <row r="371" spans="1:2" x14ac:dyDescent="0.2">
      <c r="A371" s="17"/>
      <c r="B371" s="9"/>
    </row>
    <row r="372" spans="1:2" x14ac:dyDescent="0.2">
      <c r="A372" s="17"/>
      <c r="B372" s="9"/>
    </row>
    <row r="373" spans="1:2" x14ac:dyDescent="0.2">
      <c r="A373" s="17"/>
      <c r="B373" s="9"/>
    </row>
    <row r="374" spans="1:2" x14ac:dyDescent="0.2">
      <c r="A374" s="17"/>
      <c r="B374" s="9"/>
    </row>
    <row r="375" spans="1:2" x14ac:dyDescent="0.2">
      <c r="A375" s="17"/>
      <c r="B375" s="9"/>
    </row>
    <row r="376" spans="1:2" x14ac:dyDescent="0.2">
      <c r="A376" s="17"/>
      <c r="B376" s="9"/>
    </row>
    <row r="377" spans="1:2" x14ac:dyDescent="0.2">
      <c r="A377" s="17"/>
      <c r="B377" s="9"/>
    </row>
    <row r="378" spans="1:2" x14ac:dyDescent="0.2">
      <c r="A378" s="17"/>
      <c r="B378" s="9"/>
    </row>
    <row r="379" spans="1:2" x14ac:dyDescent="0.2">
      <c r="A379" s="17"/>
      <c r="B379" s="9"/>
    </row>
    <row r="380" spans="1:2" x14ac:dyDescent="0.2">
      <c r="A380" s="17"/>
      <c r="B380" s="9"/>
    </row>
    <row r="381" spans="1:2" x14ac:dyDescent="0.2">
      <c r="A381" s="17"/>
      <c r="B381" s="9"/>
    </row>
    <row r="382" spans="1:2" x14ac:dyDescent="0.2">
      <c r="A382" s="17"/>
      <c r="B382" s="9"/>
    </row>
    <row r="383" spans="1:2" x14ac:dyDescent="0.2">
      <c r="A383" s="17"/>
      <c r="B383" s="9"/>
    </row>
    <row r="384" spans="1:2" x14ac:dyDescent="0.2">
      <c r="A384" s="17"/>
      <c r="B384" s="9"/>
    </row>
    <row r="385" spans="1:2" x14ac:dyDescent="0.2">
      <c r="A385" s="17"/>
      <c r="B385" s="9"/>
    </row>
    <row r="386" spans="1:2" x14ac:dyDescent="0.2">
      <c r="A386" s="17"/>
      <c r="B386" s="9"/>
    </row>
    <row r="387" spans="1:2" x14ac:dyDescent="0.2">
      <c r="A387" s="17"/>
      <c r="B387" s="9"/>
    </row>
    <row r="388" spans="1:2" x14ac:dyDescent="0.2">
      <c r="A388" s="17"/>
      <c r="B388" s="9"/>
    </row>
    <row r="389" spans="1:2" x14ac:dyDescent="0.2">
      <c r="A389" s="17"/>
      <c r="B389" s="9"/>
    </row>
    <row r="390" spans="1:2" x14ac:dyDescent="0.2">
      <c r="A390" s="17"/>
      <c r="B390" s="9"/>
    </row>
    <row r="391" spans="1:2" x14ac:dyDescent="0.2">
      <c r="A391" s="17"/>
      <c r="B391" s="9"/>
    </row>
    <row r="392" spans="1:2" x14ac:dyDescent="0.2">
      <c r="A392" s="17"/>
      <c r="B392" s="9"/>
    </row>
    <row r="393" spans="1:2" x14ac:dyDescent="0.2">
      <c r="A393" s="17"/>
      <c r="B393" s="9"/>
    </row>
    <row r="394" spans="1:2" x14ac:dyDescent="0.2">
      <c r="A394" s="17"/>
      <c r="B394" s="9"/>
    </row>
    <row r="395" spans="1:2" x14ac:dyDescent="0.2">
      <c r="A395" s="17"/>
      <c r="B395" s="9"/>
    </row>
    <row r="396" spans="1:2" x14ac:dyDescent="0.2">
      <c r="A396" s="17"/>
      <c r="B396" s="9"/>
    </row>
    <row r="397" spans="1:2" x14ac:dyDescent="0.2">
      <c r="A397" s="17"/>
      <c r="B397" s="9"/>
    </row>
    <row r="398" spans="1:2" x14ac:dyDescent="0.2">
      <c r="A398" s="17"/>
      <c r="B398" s="9"/>
    </row>
    <row r="399" spans="1:2" x14ac:dyDescent="0.2">
      <c r="A399" s="17"/>
      <c r="B399" s="9"/>
    </row>
    <row r="400" spans="1:2" x14ac:dyDescent="0.2">
      <c r="A400" s="17"/>
      <c r="B400" s="9"/>
    </row>
    <row r="401" spans="1:2" x14ac:dyDescent="0.2">
      <c r="A401" s="17"/>
      <c r="B401" s="9"/>
    </row>
    <row r="402" spans="1:2" x14ac:dyDescent="0.2">
      <c r="A402" s="17"/>
      <c r="B402" s="9"/>
    </row>
    <row r="403" spans="1:2" x14ac:dyDescent="0.2">
      <c r="A403" s="17"/>
      <c r="B403" s="9"/>
    </row>
    <row r="404" spans="1:2" x14ac:dyDescent="0.2">
      <c r="A404" s="17"/>
      <c r="B404" s="9"/>
    </row>
    <row r="405" spans="1:2" x14ac:dyDescent="0.2">
      <c r="A405" s="17"/>
      <c r="B405" s="9"/>
    </row>
    <row r="406" spans="1:2" x14ac:dyDescent="0.2">
      <c r="A406" s="17"/>
      <c r="B406" s="9"/>
    </row>
    <row r="407" spans="1:2" x14ac:dyDescent="0.2">
      <c r="A407" s="17"/>
      <c r="B407" s="9"/>
    </row>
    <row r="408" spans="1:2" x14ac:dyDescent="0.2">
      <c r="A408" s="17"/>
      <c r="B408" s="9"/>
    </row>
    <row r="409" spans="1:2" x14ac:dyDescent="0.2">
      <c r="A409" s="17"/>
      <c r="B409" s="9"/>
    </row>
    <row r="410" spans="1:2" x14ac:dyDescent="0.2">
      <c r="A410" s="17"/>
      <c r="B410" s="9"/>
    </row>
    <row r="411" spans="1:2" x14ac:dyDescent="0.2">
      <c r="A411" s="17"/>
      <c r="B411" s="9"/>
    </row>
    <row r="412" spans="1:2" x14ac:dyDescent="0.2">
      <c r="A412" s="17"/>
      <c r="B412" s="9"/>
    </row>
    <row r="413" spans="1:2" x14ac:dyDescent="0.2">
      <c r="A413" s="17"/>
      <c r="B413" s="9"/>
    </row>
    <row r="414" spans="1:2" x14ac:dyDescent="0.2">
      <c r="A414" s="17"/>
      <c r="B414" s="9"/>
    </row>
    <row r="415" spans="1:2" x14ac:dyDescent="0.2">
      <c r="A415" s="17"/>
      <c r="B415" s="9"/>
    </row>
    <row r="416" spans="1:2" x14ac:dyDescent="0.2">
      <c r="A416" s="17"/>
      <c r="B416" s="9"/>
    </row>
    <row r="417" spans="1:2" x14ac:dyDescent="0.2">
      <c r="A417" s="17"/>
      <c r="B417" s="9"/>
    </row>
    <row r="418" spans="1:2" x14ac:dyDescent="0.2">
      <c r="A418" s="17"/>
      <c r="B418" s="9"/>
    </row>
    <row r="419" spans="1:2" x14ac:dyDescent="0.2">
      <c r="A419" s="17"/>
      <c r="B419" s="9"/>
    </row>
    <row r="420" spans="1:2" x14ac:dyDescent="0.2">
      <c r="A420" s="17"/>
      <c r="B420" s="9"/>
    </row>
    <row r="421" spans="1:2" x14ac:dyDescent="0.2">
      <c r="A421" s="17"/>
      <c r="B421" s="9"/>
    </row>
    <row r="422" spans="1:2" x14ac:dyDescent="0.2">
      <c r="A422" s="17"/>
      <c r="B422" s="9"/>
    </row>
    <row r="423" spans="1:2" x14ac:dyDescent="0.2">
      <c r="A423" s="17"/>
      <c r="B423" s="9"/>
    </row>
    <row r="424" spans="1:2" x14ac:dyDescent="0.2">
      <c r="A424" s="17"/>
      <c r="B424" s="9"/>
    </row>
    <row r="425" spans="1:2" x14ac:dyDescent="0.2">
      <c r="A425" s="17"/>
      <c r="B425" s="9"/>
    </row>
    <row r="426" spans="1:2" x14ac:dyDescent="0.2">
      <c r="A426" s="17"/>
      <c r="B426" s="9"/>
    </row>
    <row r="427" spans="1:2" x14ac:dyDescent="0.2">
      <c r="A427" s="17"/>
      <c r="B427" s="9"/>
    </row>
    <row r="428" spans="1:2" x14ac:dyDescent="0.2">
      <c r="A428" s="17"/>
      <c r="B428" s="9"/>
    </row>
    <row r="429" spans="1:2" x14ac:dyDescent="0.2">
      <c r="A429" s="17"/>
      <c r="B429" s="9"/>
    </row>
    <row r="430" spans="1:2" x14ac:dyDescent="0.2">
      <c r="A430" s="17"/>
      <c r="B430" s="9"/>
    </row>
    <row r="431" spans="1:2" x14ac:dyDescent="0.2">
      <c r="A431" s="17"/>
      <c r="B431" s="9"/>
    </row>
    <row r="432" spans="1:2" x14ac:dyDescent="0.2">
      <c r="A432" s="17"/>
      <c r="B432" s="9"/>
    </row>
    <row r="433" spans="1:2" x14ac:dyDescent="0.2">
      <c r="A433" s="17"/>
      <c r="B433" s="9"/>
    </row>
    <row r="434" spans="1:2" x14ac:dyDescent="0.2">
      <c r="A434" s="17"/>
      <c r="B434" s="9"/>
    </row>
    <row r="435" spans="1:2" x14ac:dyDescent="0.2">
      <c r="A435" s="17"/>
      <c r="B435" s="9"/>
    </row>
    <row r="436" spans="1:2" x14ac:dyDescent="0.2">
      <c r="A436" s="17"/>
      <c r="B436" s="9"/>
    </row>
    <row r="437" spans="1:2" x14ac:dyDescent="0.2">
      <c r="A437" s="17"/>
      <c r="B437" s="9"/>
    </row>
    <row r="438" spans="1:2" x14ac:dyDescent="0.2">
      <c r="A438" s="17"/>
      <c r="B438" s="9"/>
    </row>
    <row r="439" spans="1:2" x14ac:dyDescent="0.2">
      <c r="A439" s="17"/>
      <c r="B439" s="9"/>
    </row>
    <row r="440" spans="1:2" x14ac:dyDescent="0.2">
      <c r="A440" s="17"/>
      <c r="B440" s="9"/>
    </row>
    <row r="441" spans="1:2" x14ac:dyDescent="0.2">
      <c r="A441" s="17"/>
      <c r="B441" s="9"/>
    </row>
    <row r="442" spans="1:2" x14ac:dyDescent="0.2">
      <c r="A442" s="17"/>
      <c r="B442" s="9"/>
    </row>
    <row r="443" spans="1:2" x14ac:dyDescent="0.2">
      <c r="A443" s="17"/>
      <c r="B443" s="9"/>
    </row>
    <row r="444" spans="1:2" x14ac:dyDescent="0.2">
      <c r="A444" s="17"/>
      <c r="B444" s="9"/>
    </row>
    <row r="445" spans="1:2" x14ac:dyDescent="0.2">
      <c r="A445" s="17"/>
      <c r="B445" s="9"/>
    </row>
    <row r="446" spans="1:2" x14ac:dyDescent="0.2">
      <c r="A446" s="17"/>
      <c r="B446" s="9"/>
    </row>
    <row r="447" spans="1:2" x14ac:dyDescent="0.2">
      <c r="A447" s="17"/>
      <c r="B447" s="9"/>
    </row>
    <row r="448" spans="1:2" x14ac:dyDescent="0.2">
      <c r="A448" s="17"/>
      <c r="B448" s="9"/>
    </row>
    <row r="449" spans="1:2" x14ac:dyDescent="0.2">
      <c r="A449" s="17"/>
      <c r="B449" s="9"/>
    </row>
    <row r="450" spans="1:2" x14ac:dyDescent="0.2">
      <c r="A450" s="17"/>
      <c r="B450" s="9"/>
    </row>
    <row r="451" spans="1:2" x14ac:dyDescent="0.2">
      <c r="A451" s="17"/>
      <c r="B451" s="9"/>
    </row>
    <row r="452" spans="1:2" x14ac:dyDescent="0.2">
      <c r="A452" s="17"/>
      <c r="B452" s="9"/>
    </row>
    <row r="453" spans="1:2" x14ac:dyDescent="0.2">
      <c r="A453" s="17"/>
      <c r="B453" s="9"/>
    </row>
    <row r="454" spans="1:2" x14ac:dyDescent="0.2">
      <c r="A454" s="17"/>
      <c r="B454" s="9"/>
    </row>
    <row r="455" spans="1:2" x14ac:dyDescent="0.2">
      <c r="A455" s="17"/>
      <c r="B455" s="9"/>
    </row>
    <row r="456" spans="1:2" x14ac:dyDescent="0.2">
      <c r="A456" s="17"/>
      <c r="B456" s="9"/>
    </row>
    <row r="457" spans="1:2" x14ac:dyDescent="0.2">
      <c r="A457" s="17"/>
      <c r="B457" s="9"/>
    </row>
    <row r="458" spans="1:2" x14ac:dyDescent="0.2">
      <c r="A458" s="17"/>
      <c r="B458" s="9"/>
    </row>
    <row r="459" spans="1:2" x14ac:dyDescent="0.2">
      <c r="A459" s="17"/>
      <c r="B459" s="9"/>
    </row>
    <row r="460" spans="1:2" x14ac:dyDescent="0.2">
      <c r="A460" s="17"/>
      <c r="B460" s="9"/>
    </row>
    <row r="461" spans="1:2" x14ac:dyDescent="0.2">
      <c r="A461" s="17"/>
      <c r="B461" s="9"/>
    </row>
    <row r="462" spans="1:2" x14ac:dyDescent="0.2">
      <c r="A462" s="17"/>
      <c r="B462" s="9"/>
    </row>
    <row r="463" spans="1:2" x14ac:dyDescent="0.2">
      <c r="A463" s="17"/>
      <c r="B463" s="9"/>
    </row>
    <row r="464" spans="1:2" x14ac:dyDescent="0.2">
      <c r="A464" s="17"/>
      <c r="B464" s="9"/>
    </row>
    <row r="465" spans="1:2" x14ac:dyDescent="0.2">
      <c r="A465" s="17"/>
      <c r="B465" s="9"/>
    </row>
    <row r="466" spans="1:2" x14ac:dyDescent="0.2">
      <c r="A466" s="17"/>
      <c r="B466" s="9"/>
    </row>
    <row r="467" spans="1:2" x14ac:dyDescent="0.2">
      <c r="A467" s="17"/>
      <c r="B467" s="9"/>
    </row>
    <row r="468" spans="1:2" x14ac:dyDescent="0.2">
      <c r="A468" s="17"/>
      <c r="B468" s="9"/>
    </row>
    <row r="469" spans="1:2" x14ac:dyDescent="0.2">
      <c r="A469" s="17"/>
      <c r="B469" s="9"/>
    </row>
    <row r="470" spans="1:2" x14ac:dyDescent="0.2">
      <c r="A470" s="17"/>
      <c r="B470" s="9"/>
    </row>
    <row r="471" spans="1:2" x14ac:dyDescent="0.2">
      <c r="A471" s="17"/>
      <c r="B471" s="9"/>
    </row>
    <row r="472" spans="1:2" x14ac:dyDescent="0.2">
      <c r="A472" s="17"/>
      <c r="B472" s="9"/>
    </row>
    <row r="473" spans="1:2" x14ac:dyDescent="0.2">
      <c r="A473" s="17"/>
      <c r="B473" s="9"/>
    </row>
    <row r="474" spans="1:2" x14ac:dyDescent="0.2">
      <c r="A474" s="17"/>
      <c r="B474" s="9"/>
    </row>
    <row r="475" spans="1:2" x14ac:dyDescent="0.2">
      <c r="A475" s="17"/>
      <c r="B475" s="9"/>
    </row>
    <row r="476" spans="1:2" x14ac:dyDescent="0.2">
      <c r="A476" s="17"/>
      <c r="B476" s="9"/>
    </row>
    <row r="477" spans="1:2" x14ac:dyDescent="0.2">
      <c r="A477" s="17"/>
      <c r="B477" s="9"/>
    </row>
    <row r="478" spans="1:2" x14ac:dyDescent="0.2">
      <c r="A478" s="17"/>
      <c r="B478" s="9"/>
    </row>
    <row r="479" spans="1:2" x14ac:dyDescent="0.2">
      <c r="A479" s="17"/>
      <c r="B479" s="9"/>
    </row>
    <row r="480" spans="1:2" x14ac:dyDescent="0.2">
      <c r="A480" s="17"/>
      <c r="B480" s="9"/>
    </row>
    <row r="481" spans="1:2" x14ac:dyDescent="0.2">
      <c r="A481" s="17"/>
      <c r="B481" s="9"/>
    </row>
    <row r="482" spans="1:2" x14ac:dyDescent="0.2">
      <c r="A482" s="17"/>
      <c r="B482" s="9"/>
    </row>
    <row r="483" spans="1:2" x14ac:dyDescent="0.2">
      <c r="A483" s="17"/>
      <c r="B483" s="9"/>
    </row>
    <row r="484" spans="1:2" x14ac:dyDescent="0.2">
      <c r="A484" s="17"/>
      <c r="B484" s="9"/>
    </row>
    <row r="485" spans="1:2" x14ac:dyDescent="0.2">
      <c r="A485" s="17"/>
      <c r="B485" s="9"/>
    </row>
    <row r="486" spans="1:2" x14ac:dyDescent="0.2">
      <c r="A486" s="17"/>
      <c r="B486" s="9"/>
    </row>
    <row r="487" spans="1:2" x14ac:dyDescent="0.2">
      <c r="A487" s="17"/>
      <c r="B487" s="9"/>
    </row>
    <row r="488" spans="1:2" x14ac:dyDescent="0.2">
      <c r="A488" s="17"/>
      <c r="B488" s="9"/>
    </row>
    <row r="489" spans="1:2" x14ac:dyDescent="0.2">
      <c r="A489" s="17"/>
      <c r="B489" s="9"/>
    </row>
    <row r="490" spans="1:2" x14ac:dyDescent="0.2">
      <c r="A490" s="17"/>
      <c r="B490" s="9"/>
    </row>
    <row r="491" spans="1:2" x14ac:dyDescent="0.2">
      <c r="A491" s="17"/>
      <c r="B491" s="9"/>
    </row>
    <row r="492" spans="1:2" x14ac:dyDescent="0.2">
      <c r="A492" s="17"/>
      <c r="B492" s="9"/>
    </row>
    <row r="493" spans="1:2" x14ac:dyDescent="0.2">
      <c r="A493" s="17"/>
      <c r="B493" s="9"/>
    </row>
    <row r="494" spans="1:2" x14ac:dyDescent="0.2">
      <c r="A494" s="17"/>
      <c r="B494" s="9"/>
    </row>
    <row r="495" spans="1:2" x14ac:dyDescent="0.2">
      <c r="A495" s="17"/>
      <c r="B495" s="9"/>
    </row>
    <row r="496" spans="1:2" x14ac:dyDescent="0.2">
      <c r="A496" s="17"/>
      <c r="B496" s="9"/>
    </row>
    <row r="497" spans="1:2" x14ac:dyDescent="0.2">
      <c r="A497" s="17"/>
      <c r="B497" s="9"/>
    </row>
    <row r="498" spans="1:2" x14ac:dyDescent="0.2">
      <c r="A498" s="17"/>
      <c r="B498" s="9"/>
    </row>
    <row r="499" spans="1:2" x14ac:dyDescent="0.2">
      <c r="A499" s="17"/>
      <c r="B499" s="9"/>
    </row>
    <row r="500" spans="1:2" x14ac:dyDescent="0.2">
      <c r="A500" s="17"/>
      <c r="B500" s="9"/>
    </row>
    <row r="501" spans="1:2" x14ac:dyDescent="0.2">
      <c r="A501" s="17"/>
      <c r="B501" s="9"/>
    </row>
    <row r="502" spans="1:2" x14ac:dyDescent="0.2">
      <c r="A502" s="17"/>
      <c r="B502" s="9"/>
    </row>
    <row r="503" spans="1:2" x14ac:dyDescent="0.2">
      <c r="A503" s="17"/>
      <c r="B503" s="9"/>
    </row>
    <row r="504" spans="1:2" x14ac:dyDescent="0.2">
      <c r="A504" s="17"/>
      <c r="B504" s="9"/>
    </row>
    <row r="505" spans="1:2" x14ac:dyDescent="0.2">
      <c r="A505" s="17"/>
      <c r="B505" s="9"/>
    </row>
    <row r="506" spans="1:2" x14ac:dyDescent="0.2">
      <c r="A506" s="17"/>
      <c r="B506" s="9"/>
    </row>
    <row r="507" spans="1:2" x14ac:dyDescent="0.2">
      <c r="A507" s="17"/>
      <c r="B507" s="9"/>
    </row>
    <row r="508" spans="1:2" x14ac:dyDescent="0.2">
      <c r="A508" s="17"/>
      <c r="B508" s="9"/>
    </row>
    <row r="509" spans="1:2" x14ac:dyDescent="0.2">
      <c r="A509" s="17"/>
      <c r="B509" s="9"/>
    </row>
    <row r="510" spans="1:2" x14ac:dyDescent="0.2">
      <c r="A510" s="17"/>
      <c r="B510" s="9"/>
    </row>
    <row r="511" spans="1:2" x14ac:dyDescent="0.2">
      <c r="A511" s="17"/>
      <c r="B511" s="9"/>
    </row>
    <row r="512" spans="1:2" x14ac:dyDescent="0.2">
      <c r="A512" s="17"/>
      <c r="B512" s="9"/>
    </row>
    <row r="513" spans="1:2" x14ac:dyDescent="0.2">
      <c r="A513" s="17"/>
      <c r="B513" s="9"/>
    </row>
    <row r="514" spans="1:2" x14ac:dyDescent="0.2">
      <c r="A514" s="17"/>
      <c r="B514" s="9"/>
    </row>
    <row r="515" spans="1:2" x14ac:dyDescent="0.2">
      <c r="A515" s="17"/>
      <c r="B515" s="9"/>
    </row>
    <row r="516" spans="1:2" x14ac:dyDescent="0.2">
      <c r="A516" s="17"/>
      <c r="B516" s="9"/>
    </row>
    <row r="517" spans="1:2" x14ac:dyDescent="0.2">
      <c r="A517" s="17"/>
      <c r="B517" s="9"/>
    </row>
    <row r="518" spans="1:2" x14ac:dyDescent="0.2">
      <c r="A518" s="17"/>
      <c r="B518" s="9"/>
    </row>
    <row r="519" spans="1:2" x14ac:dyDescent="0.2">
      <c r="A519" s="17"/>
      <c r="B519" s="9"/>
    </row>
    <row r="520" spans="1:2" x14ac:dyDescent="0.2">
      <c r="A520" s="17"/>
      <c r="B520" s="9"/>
    </row>
    <row r="521" spans="1:2" x14ac:dyDescent="0.2">
      <c r="A521" s="17"/>
      <c r="B521" s="9"/>
    </row>
    <row r="522" spans="1:2" x14ac:dyDescent="0.2">
      <c r="A522" s="17"/>
      <c r="B522" s="9"/>
    </row>
    <row r="523" spans="1:2" x14ac:dyDescent="0.2">
      <c r="A523" s="17"/>
      <c r="B523" s="9"/>
    </row>
    <row r="524" spans="1:2" x14ac:dyDescent="0.2">
      <c r="A524" s="17"/>
      <c r="B524" s="9"/>
    </row>
    <row r="525" spans="1:2" x14ac:dyDescent="0.2">
      <c r="A525" s="17"/>
      <c r="B525" s="9"/>
    </row>
    <row r="526" spans="1:2" x14ac:dyDescent="0.2">
      <c r="A526" s="17"/>
      <c r="B526" s="9"/>
    </row>
    <row r="527" spans="1:2" x14ac:dyDescent="0.2">
      <c r="A527" s="17"/>
      <c r="B527" s="9"/>
    </row>
    <row r="528" spans="1:2" x14ac:dyDescent="0.2">
      <c r="A528" s="17"/>
      <c r="B528" s="9"/>
    </row>
    <row r="529" spans="1:2" x14ac:dyDescent="0.2">
      <c r="A529" s="17"/>
      <c r="B529" s="9"/>
    </row>
    <row r="530" spans="1:2" x14ac:dyDescent="0.2">
      <c r="A530" s="17"/>
      <c r="B530" s="9"/>
    </row>
    <row r="531" spans="1:2" x14ac:dyDescent="0.2">
      <c r="A531" s="17"/>
      <c r="B531" s="9"/>
    </row>
    <row r="532" spans="1:2" x14ac:dyDescent="0.2">
      <c r="A532" s="17"/>
      <c r="B532" s="9"/>
    </row>
    <row r="533" spans="1:2" x14ac:dyDescent="0.2">
      <c r="A533" s="17"/>
      <c r="B533" s="9"/>
    </row>
    <row r="534" spans="1:2" x14ac:dyDescent="0.2">
      <c r="A534" s="17"/>
      <c r="B534" s="9"/>
    </row>
    <row r="535" spans="1:2" x14ac:dyDescent="0.2">
      <c r="A535" s="17"/>
      <c r="B535" s="9"/>
    </row>
    <row r="536" spans="1:2" x14ac:dyDescent="0.2">
      <c r="A536" s="17"/>
      <c r="B536" s="9"/>
    </row>
    <row r="537" spans="1:2" x14ac:dyDescent="0.2">
      <c r="A537" s="17"/>
      <c r="B537" s="9"/>
    </row>
    <row r="538" spans="1:2" x14ac:dyDescent="0.2">
      <c r="A538" s="17"/>
      <c r="B538" s="9"/>
    </row>
    <row r="539" spans="1:2" x14ac:dyDescent="0.2">
      <c r="A539" s="17"/>
      <c r="B539" s="9"/>
    </row>
    <row r="540" spans="1:2" x14ac:dyDescent="0.2">
      <c r="A540" s="17"/>
      <c r="B540" s="9"/>
    </row>
    <row r="541" spans="1:2" x14ac:dyDescent="0.2">
      <c r="A541" s="17"/>
      <c r="B541" s="9"/>
    </row>
    <row r="542" spans="1:2" x14ac:dyDescent="0.2">
      <c r="A542" s="17"/>
      <c r="B542" s="9"/>
    </row>
    <row r="543" spans="1:2" x14ac:dyDescent="0.2">
      <c r="A543" s="17"/>
      <c r="B543" s="9"/>
    </row>
    <row r="544" spans="1:2" x14ac:dyDescent="0.2">
      <c r="A544" s="17"/>
      <c r="B544" s="9"/>
    </row>
    <row r="545" spans="1:2" x14ac:dyDescent="0.2">
      <c r="A545" s="17"/>
      <c r="B545" s="9"/>
    </row>
    <row r="546" spans="1:2" x14ac:dyDescent="0.2">
      <c r="A546" s="17"/>
      <c r="B546" s="9"/>
    </row>
    <row r="547" spans="1:2" x14ac:dyDescent="0.2">
      <c r="A547" s="17"/>
      <c r="B547" s="9"/>
    </row>
    <row r="548" spans="1:2" x14ac:dyDescent="0.2">
      <c r="A548" s="17"/>
      <c r="B548" s="9"/>
    </row>
    <row r="549" spans="1:2" x14ac:dyDescent="0.2">
      <c r="A549" s="17"/>
      <c r="B549" s="9"/>
    </row>
    <row r="550" spans="1:2" x14ac:dyDescent="0.2">
      <c r="A550" s="17"/>
      <c r="B550" s="9"/>
    </row>
    <row r="551" spans="1:2" x14ac:dyDescent="0.2">
      <c r="A551" s="17"/>
      <c r="B551" s="9"/>
    </row>
    <row r="552" spans="1:2" x14ac:dyDescent="0.2">
      <c r="A552" s="17"/>
      <c r="B552" s="9"/>
    </row>
    <row r="553" spans="1:2" x14ac:dyDescent="0.2">
      <c r="A553" s="17"/>
      <c r="B553" s="9"/>
    </row>
    <row r="554" spans="1:2" x14ac:dyDescent="0.2">
      <c r="A554" s="17"/>
      <c r="B554" s="9"/>
    </row>
    <row r="555" spans="1:2" x14ac:dyDescent="0.2">
      <c r="A555" s="17"/>
      <c r="B555" s="9"/>
    </row>
    <row r="556" spans="1:2" x14ac:dyDescent="0.2">
      <c r="A556" s="17"/>
      <c r="B556" s="9"/>
    </row>
    <row r="557" spans="1:2" x14ac:dyDescent="0.2">
      <c r="A557" s="17"/>
      <c r="B557" s="9"/>
    </row>
    <row r="558" spans="1:2" x14ac:dyDescent="0.2">
      <c r="A558" s="17"/>
      <c r="B558" s="9"/>
    </row>
    <row r="559" spans="1:2" x14ac:dyDescent="0.2">
      <c r="B559" s="9"/>
    </row>
    <row r="560" spans="1:2" x14ac:dyDescent="0.2">
      <c r="B560" s="9"/>
    </row>
    <row r="561" spans="2:2" x14ac:dyDescent="0.2">
      <c r="B561" s="9"/>
    </row>
    <row r="562" spans="2:2" x14ac:dyDescent="0.2">
      <c r="B562" s="9"/>
    </row>
    <row r="563" spans="2:2" x14ac:dyDescent="0.2">
      <c r="B563" s="9"/>
    </row>
    <row r="564" spans="2:2" x14ac:dyDescent="0.2">
      <c r="B564" s="9"/>
    </row>
    <row r="565" spans="2:2" x14ac:dyDescent="0.2">
      <c r="B565" s="9"/>
    </row>
    <row r="566" spans="2:2" x14ac:dyDescent="0.2">
      <c r="B566" s="9"/>
    </row>
    <row r="567" spans="2:2" x14ac:dyDescent="0.2">
      <c r="B567" s="9"/>
    </row>
    <row r="568" spans="2:2" x14ac:dyDescent="0.2">
      <c r="B568" s="9"/>
    </row>
    <row r="569" spans="2:2" x14ac:dyDescent="0.2">
      <c r="B569" s="9"/>
    </row>
    <row r="570" spans="2:2" x14ac:dyDescent="0.2">
      <c r="B570" s="9"/>
    </row>
    <row r="571" spans="2:2" x14ac:dyDescent="0.2">
      <c r="B571" s="9"/>
    </row>
    <row r="572" spans="2:2" x14ac:dyDescent="0.2">
      <c r="B572" s="9"/>
    </row>
    <row r="573" spans="2:2" x14ac:dyDescent="0.2">
      <c r="B573" s="9"/>
    </row>
    <row r="574" spans="2:2" x14ac:dyDescent="0.2">
      <c r="B574" s="9"/>
    </row>
    <row r="575" spans="2:2" x14ac:dyDescent="0.2">
      <c r="B575" s="9"/>
    </row>
    <row r="576" spans="2:2" x14ac:dyDescent="0.2">
      <c r="B576" s="9"/>
    </row>
    <row r="577" spans="2:2" x14ac:dyDescent="0.2">
      <c r="B577" s="9"/>
    </row>
    <row r="578" spans="2:2" x14ac:dyDescent="0.2">
      <c r="B578" s="9"/>
    </row>
    <row r="579" spans="2:2" x14ac:dyDescent="0.2">
      <c r="B579" s="9"/>
    </row>
    <row r="580" spans="2:2" x14ac:dyDescent="0.2">
      <c r="B580" s="9"/>
    </row>
    <row r="581" spans="2:2" x14ac:dyDescent="0.2">
      <c r="B581" s="9"/>
    </row>
    <row r="582" spans="2:2" x14ac:dyDescent="0.2">
      <c r="B582" s="9"/>
    </row>
    <row r="583" spans="2:2" x14ac:dyDescent="0.2">
      <c r="B583" s="9"/>
    </row>
    <row r="584" spans="2:2" x14ac:dyDescent="0.2">
      <c r="B584" s="9"/>
    </row>
    <row r="585" spans="2:2" x14ac:dyDescent="0.2">
      <c r="B585" s="9"/>
    </row>
    <row r="586" spans="2:2" x14ac:dyDescent="0.2">
      <c r="B586" s="9"/>
    </row>
    <row r="587" spans="2:2" x14ac:dyDescent="0.2">
      <c r="B587" s="9"/>
    </row>
    <row r="588" spans="2:2" x14ac:dyDescent="0.2">
      <c r="B588" s="9"/>
    </row>
    <row r="589" spans="2:2" x14ac:dyDescent="0.2">
      <c r="B589" s="9"/>
    </row>
    <row r="590" spans="2:2" x14ac:dyDescent="0.2">
      <c r="B590" s="9"/>
    </row>
    <row r="591" spans="2:2" x14ac:dyDescent="0.2">
      <c r="B591" s="9"/>
    </row>
    <row r="592" spans="2:2" x14ac:dyDescent="0.2">
      <c r="B592" s="9"/>
    </row>
    <row r="593" spans="2:2" x14ac:dyDescent="0.2">
      <c r="B593" s="9"/>
    </row>
    <row r="594" spans="2:2" x14ac:dyDescent="0.2">
      <c r="B594" s="9"/>
    </row>
    <row r="595" spans="2:2" x14ac:dyDescent="0.2">
      <c r="B595" s="9"/>
    </row>
    <row r="596" spans="2:2" x14ac:dyDescent="0.2">
      <c r="B596" s="9"/>
    </row>
    <row r="597" spans="2:2" x14ac:dyDescent="0.2">
      <c r="B597" s="9"/>
    </row>
    <row r="598" spans="2:2" x14ac:dyDescent="0.2">
      <c r="B598" s="9"/>
    </row>
    <row r="599" spans="2:2" x14ac:dyDescent="0.2">
      <c r="B599" s="9"/>
    </row>
    <row r="600" spans="2:2" x14ac:dyDescent="0.2">
      <c r="B600" s="9"/>
    </row>
    <row r="601" spans="2:2" x14ac:dyDescent="0.2">
      <c r="B601" s="9"/>
    </row>
    <row r="602" spans="2:2" x14ac:dyDescent="0.2">
      <c r="B602" s="9"/>
    </row>
    <row r="603" spans="2:2" x14ac:dyDescent="0.2">
      <c r="B603" s="9"/>
    </row>
    <row r="604" spans="2:2" x14ac:dyDescent="0.2">
      <c r="B604" s="9"/>
    </row>
    <row r="605" spans="2:2" x14ac:dyDescent="0.2">
      <c r="B605" s="9"/>
    </row>
    <row r="606" spans="2:2" x14ac:dyDescent="0.2">
      <c r="B606" s="9"/>
    </row>
    <row r="607" spans="2:2" x14ac:dyDescent="0.2">
      <c r="B607" s="9"/>
    </row>
    <row r="608" spans="2:2" x14ac:dyDescent="0.2">
      <c r="B608" s="9"/>
    </row>
    <row r="609" spans="2:2" x14ac:dyDescent="0.2">
      <c r="B609" s="9"/>
    </row>
    <row r="610" spans="2:2" x14ac:dyDescent="0.2">
      <c r="B610" s="9"/>
    </row>
    <row r="611" spans="2:2" x14ac:dyDescent="0.2">
      <c r="B611" s="9"/>
    </row>
    <row r="612" spans="2:2" x14ac:dyDescent="0.2">
      <c r="B612" s="9"/>
    </row>
    <row r="613" spans="2:2" x14ac:dyDescent="0.2">
      <c r="B613" s="9"/>
    </row>
    <row r="614" spans="2:2" x14ac:dyDescent="0.2">
      <c r="B614" s="9"/>
    </row>
    <row r="615" spans="2:2" x14ac:dyDescent="0.2">
      <c r="B615" s="9"/>
    </row>
    <row r="616" spans="2:2" x14ac:dyDescent="0.2">
      <c r="B616" s="9"/>
    </row>
    <row r="617" spans="2:2" x14ac:dyDescent="0.2">
      <c r="B617" s="9"/>
    </row>
    <row r="618" spans="2:2" x14ac:dyDescent="0.2">
      <c r="B618" s="9"/>
    </row>
    <row r="619" spans="2:2" x14ac:dyDescent="0.2">
      <c r="B619" s="9"/>
    </row>
    <row r="620" spans="2:2" x14ac:dyDescent="0.2">
      <c r="B620" s="9"/>
    </row>
    <row r="621" spans="2:2" x14ac:dyDescent="0.2">
      <c r="B621" s="9"/>
    </row>
    <row r="622" spans="2:2" x14ac:dyDescent="0.2">
      <c r="B622" s="9"/>
    </row>
    <row r="623" spans="2:2" x14ac:dyDescent="0.2">
      <c r="B623" s="9"/>
    </row>
    <row r="624" spans="2:2" x14ac:dyDescent="0.2">
      <c r="B624" s="9"/>
    </row>
    <row r="625" spans="2:2" x14ac:dyDescent="0.2">
      <c r="B625" s="9"/>
    </row>
    <row r="626" spans="2:2" x14ac:dyDescent="0.2">
      <c r="B626" s="9"/>
    </row>
    <row r="627" spans="2:2" x14ac:dyDescent="0.2">
      <c r="B627" s="9"/>
    </row>
    <row r="628" spans="2:2" x14ac:dyDescent="0.2">
      <c r="B628" s="9"/>
    </row>
    <row r="629" spans="2:2" x14ac:dyDescent="0.2">
      <c r="B629" s="9"/>
    </row>
    <row r="630" spans="2:2" x14ac:dyDescent="0.2">
      <c r="B630" s="9"/>
    </row>
    <row r="631" spans="2:2" x14ac:dyDescent="0.2">
      <c r="B631" s="9"/>
    </row>
    <row r="632" spans="2:2" x14ac:dyDescent="0.2">
      <c r="B632" s="9"/>
    </row>
    <row r="633" spans="2:2" x14ac:dyDescent="0.2">
      <c r="B633" s="9"/>
    </row>
    <row r="634" spans="2:2" x14ac:dyDescent="0.2">
      <c r="B634" s="9"/>
    </row>
    <row r="635" spans="2:2" x14ac:dyDescent="0.2">
      <c r="B635" s="9"/>
    </row>
    <row r="636" spans="2:2" x14ac:dyDescent="0.2">
      <c r="B636" s="9"/>
    </row>
    <row r="637" spans="2:2" x14ac:dyDescent="0.2">
      <c r="B637" s="9"/>
    </row>
    <row r="638" spans="2:2" x14ac:dyDescent="0.2">
      <c r="B638" s="9"/>
    </row>
    <row r="639" spans="2:2" x14ac:dyDescent="0.2">
      <c r="B639" s="9"/>
    </row>
    <row r="640" spans="2:2" x14ac:dyDescent="0.2">
      <c r="B640" s="9"/>
    </row>
    <row r="641" spans="2:2" x14ac:dyDescent="0.2">
      <c r="B641" s="9"/>
    </row>
    <row r="642" spans="2:2" x14ac:dyDescent="0.2">
      <c r="B642" s="9"/>
    </row>
    <row r="643" spans="2:2" x14ac:dyDescent="0.2">
      <c r="B643" s="9"/>
    </row>
    <row r="644" spans="2:2" x14ac:dyDescent="0.2">
      <c r="B644" s="9"/>
    </row>
    <row r="645" spans="2:2" x14ac:dyDescent="0.2">
      <c r="B645" s="9"/>
    </row>
    <row r="646" spans="2:2" x14ac:dyDescent="0.2">
      <c r="B646" s="9"/>
    </row>
    <row r="647" spans="2:2" x14ac:dyDescent="0.2">
      <c r="B647" s="9"/>
    </row>
    <row r="648" spans="2:2" x14ac:dyDescent="0.2">
      <c r="B648" s="9"/>
    </row>
    <row r="649" spans="2:2" x14ac:dyDescent="0.2">
      <c r="B649" s="9"/>
    </row>
    <row r="650" spans="2:2" x14ac:dyDescent="0.2">
      <c r="B650" s="9"/>
    </row>
    <row r="651" spans="2:2" x14ac:dyDescent="0.2">
      <c r="B651" s="9"/>
    </row>
    <row r="652" spans="2:2" x14ac:dyDescent="0.2">
      <c r="B652" s="9"/>
    </row>
    <row r="653" spans="2:2" x14ac:dyDescent="0.2">
      <c r="B653" s="9"/>
    </row>
    <row r="654" spans="2:2" x14ac:dyDescent="0.2">
      <c r="B654" s="9"/>
    </row>
    <row r="655" spans="2:2" x14ac:dyDescent="0.2">
      <c r="B655" s="9"/>
    </row>
    <row r="656" spans="2:2" x14ac:dyDescent="0.2">
      <c r="B656" s="9"/>
    </row>
    <row r="657" spans="2:2" x14ac:dyDescent="0.2">
      <c r="B657" s="9"/>
    </row>
    <row r="658" spans="2:2" x14ac:dyDescent="0.2">
      <c r="B658" s="9"/>
    </row>
    <row r="659" spans="2:2" x14ac:dyDescent="0.2">
      <c r="B659" s="9"/>
    </row>
    <row r="660" spans="2:2" x14ac:dyDescent="0.2">
      <c r="B660" s="9"/>
    </row>
    <row r="661" spans="2:2" x14ac:dyDescent="0.2">
      <c r="B661" s="9"/>
    </row>
    <row r="662" spans="2:2" x14ac:dyDescent="0.2">
      <c r="B662" s="9"/>
    </row>
    <row r="663" spans="2:2" x14ac:dyDescent="0.2">
      <c r="B663" s="9"/>
    </row>
    <row r="664" spans="2:2" x14ac:dyDescent="0.2">
      <c r="B664" s="9"/>
    </row>
    <row r="665" spans="2:2" x14ac:dyDescent="0.2">
      <c r="B665" s="9"/>
    </row>
    <row r="666" spans="2:2" x14ac:dyDescent="0.2">
      <c r="B666" s="9"/>
    </row>
    <row r="667" spans="2:2" x14ac:dyDescent="0.2">
      <c r="B667" s="9"/>
    </row>
    <row r="668" spans="2:2" x14ac:dyDescent="0.2">
      <c r="B668" s="9"/>
    </row>
    <row r="669" spans="2:2" x14ac:dyDescent="0.2">
      <c r="B669" s="9"/>
    </row>
    <row r="670" spans="2:2" x14ac:dyDescent="0.2">
      <c r="B670" s="9"/>
    </row>
    <row r="671" spans="2:2" x14ac:dyDescent="0.2">
      <c r="B671" s="9"/>
    </row>
    <row r="672" spans="2:2" x14ac:dyDescent="0.2">
      <c r="B672" s="9"/>
    </row>
    <row r="673" spans="2:2" x14ac:dyDescent="0.2">
      <c r="B673" s="9"/>
    </row>
    <row r="674" spans="2:2" x14ac:dyDescent="0.2">
      <c r="B674" s="9"/>
    </row>
    <row r="675" spans="2:2" x14ac:dyDescent="0.2">
      <c r="B675" s="9"/>
    </row>
    <row r="676" spans="2:2" x14ac:dyDescent="0.2">
      <c r="B676" s="9"/>
    </row>
    <row r="677" spans="2:2" x14ac:dyDescent="0.2">
      <c r="B677" s="9"/>
    </row>
    <row r="678" spans="2:2" x14ac:dyDescent="0.2">
      <c r="B678" s="9"/>
    </row>
    <row r="679" spans="2:2" x14ac:dyDescent="0.2">
      <c r="B679" s="9"/>
    </row>
    <row r="680" spans="2:2" x14ac:dyDescent="0.2">
      <c r="B680" s="9"/>
    </row>
    <row r="681" spans="2:2" x14ac:dyDescent="0.2">
      <c r="B681" s="9"/>
    </row>
    <row r="682" spans="2:2" x14ac:dyDescent="0.2">
      <c r="B682" s="9"/>
    </row>
    <row r="683" spans="2:2" x14ac:dyDescent="0.2">
      <c r="B683" s="9"/>
    </row>
    <row r="684" spans="2:2" x14ac:dyDescent="0.2">
      <c r="B684" s="9"/>
    </row>
    <row r="685" spans="2:2" x14ac:dyDescent="0.2">
      <c r="B685" s="9"/>
    </row>
    <row r="686" spans="2:2" x14ac:dyDescent="0.2">
      <c r="B686" s="9"/>
    </row>
    <row r="687" spans="2:2" x14ac:dyDescent="0.2">
      <c r="B687" s="9"/>
    </row>
    <row r="688" spans="2:2" x14ac:dyDescent="0.2">
      <c r="B688" s="9"/>
    </row>
    <row r="689" spans="2:2" x14ac:dyDescent="0.2">
      <c r="B689" s="9"/>
    </row>
    <row r="690" spans="2:2" x14ac:dyDescent="0.2">
      <c r="B690" s="9"/>
    </row>
    <row r="691" spans="2:2" x14ac:dyDescent="0.2">
      <c r="B691" s="9"/>
    </row>
    <row r="692" spans="2:2" x14ac:dyDescent="0.2">
      <c r="B692" s="9"/>
    </row>
    <row r="693" spans="2:2" x14ac:dyDescent="0.2">
      <c r="B693" s="9"/>
    </row>
    <row r="694" spans="2:2" x14ac:dyDescent="0.2">
      <c r="B694" s="9"/>
    </row>
    <row r="695" spans="2:2" x14ac:dyDescent="0.2">
      <c r="B695" s="9"/>
    </row>
    <row r="696" spans="2:2" x14ac:dyDescent="0.2">
      <c r="B696" s="9"/>
    </row>
    <row r="697" spans="2:2" x14ac:dyDescent="0.2">
      <c r="B697" s="9"/>
    </row>
    <row r="698" spans="2:2" x14ac:dyDescent="0.2">
      <c r="B698" s="9"/>
    </row>
    <row r="699" spans="2:2" x14ac:dyDescent="0.2">
      <c r="B699" s="9"/>
    </row>
    <row r="700" spans="2:2" x14ac:dyDescent="0.2">
      <c r="B700" s="9"/>
    </row>
    <row r="701" spans="2:2" x14ac:dyDescent="0.2">
      <c r="B701" s="9"/>
    </row>
    <row r="702" spans="2:2" x14ac:dyDescent="0.2">
      <c r="B702" s="9"/>
    </row>
    <row r="703" spans="2:2" x14ac:dyDescent="0.2">
      <c r="B703" s="9"/>
    </row>
    <row r="704" spans="2:2" x14ac:dyDescent="0.2">
      <c r="B704" s="9"/>
    </row>
    <row r="705" spans="2:2" x14ac:dyDescent="0.2">
      <c r="B705" s="9"/>
    </row>
    <row r="706" spans="2:2" x14ac:dyDescent="0.2">
      <c r="B706" s="9"/>
    </row>
    <row r="707" spans="2:2" x14ac:dyDescent="0.2">
      <c r="B707" s="9"/>
    </row>
    <row r="708" spans="2:2" x14ac:dyDescent="0.2">
      <c r="B708" s="9"/>
    </row>
    <row r="709" spans="2:2" x14ac:dyDescent="0.2">
      <c r="B709" s="9"/>
    </row>
    <row r="710" spans="2:2" x14ac:dyDescent="0.2">
      <c r="B710" s="9"/>
    </row>
    <row r="711" spans="2:2" x14ac:dyDescent="0.2">
      <c r="B711" s="9"/>
    </row>
    <row r="712" spans="2:2" x14ac:dyDescent="0.2">
      <c r="B712" s="9"/>
    </row>
    <row r="713" spans="2:2" x14ac:dyDescent="0.2">
      <c r="B713" s="9"/>
    </row>
    <row r="714" spans="2:2" x14ac:dyDescent="0.2">
      <c r="B714" s="9"/>
    </row>
    <row r="715" spans="2:2" x14ac:dyDescent="0.2">
      <c r="B715" s="9"/>
    </row>
    <row r="716" spans="2:2" x14ac:dyDescent="0.2">
      <c r="B716" s="9"/>
    </row>
    <row r="717" spans="2:2" x14ac:dyDescent="0.2">
      <c r="B717" s="9"/>
    </row>
    <row r="718" spans="2:2" x14ac:dyDescent="0.2">
      <c r="B718" s="9"/>
    </row>
    <row r="719" spans="2:2" x14ac:dyDescent="0.2">
      <c r="B719" s="9"/>
    </row>
    <row r="720" spans="2:2" x14ac:dyDescent="0.2">
      <c r="B720" s="9"/>
    </row>
    <row r="721" spans="2:2" x14ac:dyDescent="0.2">
      <c r="B721" s="9"/>
    </row>
    <row r="722" spans="2:2" x14ac:dyDescent="0.2">
      <c r="B722" s="9"/>
    </row>
    <row r="723" spans="2:2" x14ac:dyDescent="0.2">
      <c r="B723" s="9"/>
    </row>
    <row r="724" spans="2:2" x14ac:dyDescent="0.2">
      <c r="B724" s="9"/>
    </row>
    <row r="725" spans="2:2" x14ac:dyDescent="0.2">
      <c r="B725" s="9"/>
    </row>
    <row r="726" spans="2:2" x14ac:dyDescent="0.2">
      <c r="B726" s="9"/>
    </row>
    <row r="727" spans="2:2" x14ac:dyDescent="0.2">
      <c r="B727" s="9"/>
    </row>
    <row r="728" spans="2:2" x14ac:dyDescent="0.2">
      <c r="B728" s="9"/>
    </row>
    <row r="729" spans="2:2" x14ac:dyDescent="0.2">
      <c r="B729" s="9"/>
    </row>
    <row r="730" spans="2:2" x14ac:dyDescent="0.2">
      <c r="B730" s="9"/>
    </row>
    <row r="731" spans="2:2" x14ac:dyDescent="0.2">
      <c r="B731" s="9"/>
    </row>
    <row r="732" spans="2:2" x14ac:dyDescent="0.2">
      <c r="B732" s="9"/>
    </row>
    <row r="733" spans="2:2" x14ac:dyDescent="0.2">
      <c r="B733" s="9"/>
    </row>
    <row r="734" spans="2:2" x14ac:dyDescent="0.2">
      <c r="B734" s="9"/>
    </row>
    <row r="735" spans="2:2" x14ac:dyDescent="0.2">
      <c r="B735" s="9"/>
    </row>
    <row r="736" spans="2:2" x14ac:dyDescent="0.2">
      <c r="B736" s="9"/>
    </row>
    <row r="737" spans="2:2" x14ac:dyDescent="0.2">
      <c r="B737" s="9"/>
    </row>
    <row r="738" spans="2:2" x14ac:dyDescent="0.2">
      <c r="B738" s="9"/>
    </row>
    <row r="739" spans="2:2" x14ac:dyDescent="0.2">
      <c r="B739" s="9"/>
    </row>
    <row r="740" spans="2:2" x14ac:dyDescent="0.2">
      <c r="B740" s="9"/>
    </row>
    <row r="741" spans="2:2" x14ac:dyDescent="0.2">
      <c r="B741" s="9"/>
    </row>
    <row r="742" spans="2:2" x14ac:dyDescent="0.2">
      <c r="B742" s="9"/>
    </row>
    <row r="743" spans="2:2" x14ac:dyDescent="0.2">
      <c r="B743" s="9"/>
    </row>
    <row r="744" spans="2:2" x14ac:dyDescent="0.2">
      <c r="B744" s="9"/>
    </row>
    <row r="745" spans="2:2" x14ac:dyDescent="0.2">
      <c r="B745" s="9"/>
    </row>
    <row r="746" spans="2:2" x14ac:dyDescent="0.2">
      <c r="B746" s="9"/>
    </row>
    <row r="747" spans="2:2" x14ac:dyDescent="0.2">
      <c r="B747" s="9"/>
    </row>
    <row r="748" spans="2:2" x14ac:dyDescent="0.2">
      <c r="B748" s="9"/>
    </row>
    <row r="749" spans="2:2" x14ac:dyDescent="0.2">
      <c r="B749" s="9"/>
    </row>
    <row r="750" spans="2:2" x14ac:dyDescent="0.2">
      <c r="B750" s="9"/>
    </row>
    <row r="751" spans="2:2" x14ac:dyDescent="0.2">
      <c r="B751" s="9"/>
    </row>
    <row r="752" spans="2:2" x14ac:dyDescent="0.2">
      <c r="B752" s="9"/>
    </row>
    <row r="753" spans="2:2" x14ac:dyDescent="0.2">
      <c r="B753" s="9"/>
    </row>
    <row r="754" spans="2:2" x14ac:dyDescent="0.2">
      <c r="B754" s="9"/>
    </row>
    <row r="755" spans="2:2" x14ac:dyDescent="0.2">
      <c r="B755" s="9"/>
    </row>
    <row r="756" spans="2:2" x14ac:dyDescent="0.2">
      <c r="B756" s="9"/>
    </row>
    <row r="757" spans="2:2" x14ac:dyDescent="0.2">
      <c r="B757" s="9"/>
    </row>
    <row r="758" spans="2:2" x14ac:dyDescent="0.2">
      <c r="B758" s="9"/>
    </row>
    <row r="759" spans="2:2" x14ac:dyDescent="0.2">
      <c r="B759" s="9"/>
    </row>
    <row r="760" spans="2:2" x14ac:dyDescent="0.2">
      <c r="B760" s="9"/>
    </row>
    <row r="761" spans="2:2" x14ac:dyDescent="0.2">
      <c r="B761" s="9"/>
    </row>
    <row r="762" spans="2:2" x14ac:dyDescent="0.2">
      <c r="B762" s="9"/>
    </row>
    <row r="763" spans="2:2" x14ac:dyDescent="0.2">
      <c r="B763" s="9"/>
    </row>
    <row r="764" spans="2:2" x14ac:dyDescent="0.2">
      <c r="B764" s="9"/>
    </row>
    <row r="765" spans="2:2" x14ac:dyDescent="0.2">
      <c r="B765" s="9"/>
    </row>
    <row r="766" spans="2:2" x14ac:dyDescent="0.2">
      <c r="B766" s="9"/>
    </row>
    <row r="767" spans="2:2" x14ac:dyDescent="0.2">
      <c r="B767" s="9"/>
    </row>
    <row r="768" spans="2:2" x14ac:dyDescent="0.2">
      <c r="B768" s="9"/>
    </row>
    <row r="769" spans="2:2" x14ac:dyDescent="0.2">
      <c r="B769" s="9"/>
    </row>
    <row r="770" spans="2:2" x14ac:dyDescent="0.2">
      <c r="B770" s="9"/>
    </row>
    <row r="771" spans="2:2" x14ac:dyDescent="0.2">
      <c r="B771" s="9"/>
    </row>
    <row r="772" spans="2:2" x14ac:dyDescent="0.2">
      <c r="B772" s="9"/>
    </row>
    <row r="773" spans="2:2" x14ac:dyDescent="0.2">
      <c r="B773" s="9"/>
    </row>
    <row r="774" spans="2:2" x14ac:dyDescent="0.2">
      <c r="B774" s="9"/>
    </row>
    <row r="775" spans="2:2" x14ac:dyDescent="0.2">
      <c r="B775" s="9"/>
    </row>
    <row r="776" spans="2:2" x14ac:dyDescent="0.2">
      <c r="B776" s="9"/>
    </row>
    <row r="777" spans="2:2" x14ac:dyDescent="0.2">
      <c r="B777" s="9"/>
    </row>
    <row r="778" spans="2:2" x14ac:dyDescent="0.2">
      <c r="B778" s="9"/>
    </row>
    <row r="779" spans="2:2" x14ac:dyDescent="0.2">
      <c r="B779" s="9"/>
    </row>
    <row r="780" spans="2:2" x14ac:dyDescent="0.2">
      <c r="B780" s="9"/>
    </row>
    <row r="781" spans="2:2" x14ac:dyDescent="0.2">
      <c r="B781" s="9"/>
    </row>
    <row r="782" spans="2:2" x14ac:dyDescent="0.2">
      <c r="B782" s="9"/>
    </row>
    <row r="783" spans="2:2" x14ac:dyDescent="0.2">
      <c r="B783" s="9"/>
    </row>
    <row r="784" spans="2:2" x14ac:dyDescent="0.2">
      <c r="B784" s="9"/>
    </row>
    <row r="785" spans="2:2" x14ac:dyDescent="0.2">
      <c r="B785" s="9"/>
    </row>
    <row r="786" spans="2:2" x14ac:dyDescent="0.2">
      <c r="B786" s="9"/>
    </row>
    <row r="787" spans="2:2" x14ac:dyDescent="0.2">
      <c r="B787" s="9"/>
    </row>
    <row r="788" spans="2:2" x14ac:dyDescent="0.2">
      <c r="B788" s="9"/>
    </row>
    <row r="789" spans="2:2" x14ac:dyDescent="0.2">
      <c r="B789" s="9"/>
    </row>
    <row r="790" spans="2:2" x14ac:dyDescent="0.2">
      <c r="B790" s="9"/>
    </row>
    <row r="791" spans="2:2" x14ac:dyDescent="0.2">
      <c r="B791" s="9"/>
    </row>
    <row r="792" spans="2:2" x14ac:dyDescent="0.2">
      <c r="B792" s="9"/>
    </row>
    <row r="793" spans="2:2" x14ac:dyDescent="0.2">
      <c r="B793" s="9"/>
    </row>
    <row r="794" spans="2:2" x14ac:dyDescent="0.2">
      <c r="B794" s="9"/>
    </row>
    <row r="795" spans="2:2" x14ac:dyDescent="0.2">
      <c r="B795" s="9"/>
    </row>
    <row r="796" spans="2:2" x14ac:dyDescent="0.2">
      <c r="B796" s="9"/>
    </row>
    <row r="797" spans="2:2" x14ac:dyDescent="0.2">
      <c r="B797" s="9"/>
    </row>
    <row r="798" spans="2:2" x14ac:dyDescent="0.2">
      <c r="B798" s="9"/>
    </row>
    <row r="799" spans="2:2" x14ac:dyDescent="0.2">
      <c r="B799" s="9"/>
    </row>
    <row r="800" spans="2:2" x14ac:dyDescent="0.2">
      <c r="B800" s="9"/>
    </row>
    <row r="801" spans="2:2" x14ac:dyDescent="0.2">
      <c r="B801" s="9"/>
    </row>
    <row r="802" spans="2:2" x14ac:dyDescent="0.2">
      <c r="B802" s="9"/>
    </row>
    <row r="803" spans="2:2" x14ac:dyDescent="0.2">
      <c r="B803" s="9"/>
    </row>
    <row r="804" spans="2:2" x14ac:dyDescent="0.2">
      <c r="B804" s="9"/>
    </row>
    <row r="805" spans="2:2" x14ac:dyDescent="0.2">
      <c r="B805" s="9"/>
    </row>
    <row r="806" spans="2:2" x14ac:dyDescent="0.2">
      <c r="B806" s="9"/>
    </row>
    <row r="807" spans="2:2" x14ac:dyDescent="0.2">
      <c r="B807" s="9"/>
    </row>
    <row r="808" spans="2:2" x14ac:dyDescent="0.2">
      <c r="B808" s="9"/>
    </row>
    <row r="809" spans="2:2" x14ac:dyDescent="0.2">
      <c r="B809" s="9"/>
    </row>
    <row r="810" spans="2:2" x14ac:dyDescent="0.2">
      <c r="B810" s="9"/>
    </row>
    <row r="811" spans="2:2" x14ac:dyDescent="0.2">
      <c r="B811" s="9"/>
    </row>
    <row r="812" spans="2:2" x14ac:dyDescent="0.2">
      <c r="B812" s="9"/>
    </row>
    <row r="813" spans="2:2" x14ac:dyDescent="0.2">
      <c r="B813" s="9"/>
    </row>
    <row r="814" spans="2:2" x14ac:dyDescent="0.2">
      <c r="B814" s="9"/>
    </row>
    <row r="815" spans="2:2" x14ac:dyDescent="0.2">
      <c r="B815" s="9"/>
    </row>
    <row r="816" spans="2:2" x14ac:dyDescent="0.2">
      <c r="B816" s="9"/>
    </row>
    <row r="817" spans="2:2" x14ac:dyDescent="0.2">
      <c r="B817" s="9"/>
    </row>
    <row r="818" spans="2:2" x14ac:dyDescent="0.2">
      <c r="B818" s="9"/>
    </row>
    <row r="819" spans="2:2" x14ac:dyDescent="0.2">
      <c r="B819" s="9"/>
    </row>
    <row r="820" spans="2:2" x14ac:dyDescent="0.2">
      <c r="B820" s="9"/>
    </row>
    <row r="821" spans="2:2" x14ac:dyDescent="0.2">
      <c r="B821" s="9"/>
    </row>
    <row r="822" spans="2:2" x14ac:dyDescent="0.2">
      <c r="B822" s="9"/>
    </row>
    <row r="823" spans="2:2" x14ac:dyDescent="0.2">
      <c r="B823" s="9"/>
    </row>
    <row r="824" spans="2:2" x14ac:dyDescent="0.2">
      <c r="B824" s="9"/>
    </row>
    <row r="825" spans="2:2" x14ac:dyDescent="0.2">
      <c r="B825" s="9"/>
    </row>
    <row r="826" spans="2:2" x14ac:dyDescent="0.2">
      <c r="B826" s="9"/>
    </row>
    <row r="827" spans="2:2" x14ac:dyDescent="0.2">
      <c r="B827" s="9"/>
    </row>
    <row r="828" spans="2:2" x14ac:dyDescent="0.2">
      <c r="B828" s="9"/>
    </row>
    <row r="829" spans="2:2" x14ac:dyDescent="0.2">
      <c r="B829" s="9"/>
    </row>
    <row r="830" spans="2:2" x14ac:dyDescent="0.2">
      <c r="B830" s="9"/>
    </row>
    <row r="831" spans="2:2" x14ac:dyDescent="0.2">
      <c r="B831" s="9"/>
    </row>
    <row r="832" spans="2:2" x14ac:dyDescent="0.2">
      <c r="B832" s="9"/>
    </row>
    <row r="833" spans="2:2" x14ac:dyDescent="0.2">
      <c r="B833" s="9"/>
    </row>
    <row r="834" spans="2:2" x14ac:dyDescent="0.2">
      <c r="B834" s="9"/>
    </row>
    <row r="835" spans="2:2" x14ac:dyDescent="0.2">
      <c r="B835" s="9"/>
    </row>
    <row r="836" spans="2:2" x14ac:dyDescent="0.2">
      <c r="B836" s="9"/>
    </row>
    <row r="837" spans="2:2" x14ac:dyDescent="0.2">
      <c r="B837" s="9"/>
    </row>
    <row r="838" spans="2:2" x14ac:dyDescent="0.2">
      <c r="B838" s="9"/>
    </row>
    <row r="839" spans="2:2" x14ac:dyDescent="0.2">
      <c r="B839" s="9"/>
    </row>
    <row r="840" spans="2:2" x14ac:dyDescent="0.2">
      <c r="B840" s="9"/>
    </row>
    <row r="841" spans="2:2" x14ac:dyDescent="0.2">
      <c r="B841" s="9"/>
    </row>
    <row r="842" spans="2:2" x14ac:dyDescent="0.2">
      <c r="B842" s="9"/>
    </row>
    <row r="843" spans="2:2" x14ac:dyDescent="0.2">
      <c r="B843" s="9"/>
    </row>
    <row r="844" spans="2:2" x14ac:dyDescent="0.2">
      <c r="B844" s="9"/>
    </row>
    <row r="845" spans="2:2" x14ac:dyDescent="0.2">
      <c r="B845" s="9"/>
    </row>
    <row r="846" spans="2:2" x14ac:dyDescent="0.2">
      <c r="B846" s="9"/>
    </row>
    <row r="847" spans="2:2" x14ac:dyDescent="0.2">
      <c r="B847" s="9"/>
    </row>
    <row r="848" spans="2:2" x14ac:dyDescent="0.2">
      <c r="B848" s="9"/>
    </row>
    <row r="849" spans="2:2" x14ac:dyDescent="0.2">
      <c r="B849" s="9"/>
    </row>
    <row r="850" spans="2:2" x14ac:dyDescent="0.2">
      <c r="B850" s="9"/>
    </row>
    <row r="851" spans="2:2" x14ac:dyDescent="0.2">
      <c r="B851" s="9"/>
    </row>
    <row r="852" spans="2:2" x14ac:dyDescent="0.2">
      <c r="B852" s="9"/>
    </row>
    <row r="853" spans="2:2" x14ac:dyDescent="0.2">
      <c r="B853" s="9"/>
    </row>
    <row r="854" spans="2:2" x14ac:dyDescent="0.2">
      <c r="B854" s="9"/>
    </row>
    <row r="855" spans="2:2" x14ac:dyDescent="0.2">
      <c r="B855" s="9"/>
    </row>
    <row r="856" spans="2:2" x14ac:dyDescent="0.2">
      <c r="B856" s="9"/>
    </row>
    <row r="857" spans="2:2" x14ac:dyDescent="0.2">
      <c r="B857" s="9"/>
    </row>
    <row r="858" spans="2:2" x14ac:dyDescent="0.2">
      <c r="B858" s="9"/>
    </row>
    <row r="859" spans="2:2" x14ac:dyDescent="0.2">
      <c r="B859" s="9"/>
    </row>
    <row r="860" spans="2:2" x14ac:dyDescent="0.2">
      <c r="B860" s="9"/>
    </row>
    <row r="861" spans="2:2" x14ac:dyDescent="0.2">
      <c r="B861" s="9"/>
    </row>
    <row r="862" spans="2:2" x14ac:dyDescent="0.2">
      <c r="B862" s="9"/>
    </row>
    <row r="863" spans="2:2" x14ac:dyDescent="0.2">
      <c r="B863" s="9"/>
    </row>
    <row r="864" spans="2:2" x14ac:dyDescent="0.2">
      <c r="B864" s="9"/>
    </row>
    <row r="865" spans="2:2" x14ac:dyDescent="0.2">
      <c r="B865" s="9"/>
    </row>
    <row r="866" spans="2:2" x14ac:dyDescent="0.2">
      <c r="B866" s="9"/>
    </row>
    <row r="867" spans="2:2" x14ac:dyDescent="0.2">
      <c r="B867" s="9"/>
    </row>
    <row r="868" spans="2:2" x14ac:dyDescent="0.2">
      <c r="B868" s="9"/>
    </row>
    <row r="869" spans="2:2" x14ac:dyDescent="0.2">
      <c r="B869" s="9"/>
    </row>
    <row r="870" spans="2:2" x14ac:dyDescent="0.2">
      <c r="B870" s="9"/>
    </row>
    <row r="871" spans="2:2" x14ac:dyDescent="0.2">
      <c r="B871" s="9"/>
    </row>
    <row r="872" spans="2:2" x14ac:dyDescent="0.2">
      <c r="B872" s="9"/>
    </row>
    <row r="873" spans="2:2" x14ac:dyDescent="0.2">
      <c r="B873" s="9"/>
    </row>
    <row r="874" spans="2:2" x14ac:dyDescent="0.2">
      <c r="B874" s="9"/>
    </row>
    <row r="875" spans="2:2" x14ac:dyDescent="0.2">
      <c r="B875" s="9"/>
    </row>
    <row r="876" spans="2:2" x14ac:dyDescent="0.2">
      <c r="B876" s="9"/>
    </row>
    <row r="877" spans="2:2" x14ac:dyDescent="0.2">
      <c r="B877" s="9"/>
    </row>
    <row r="878" spans="2:2" x14ac:dyDescent="0.2">
      <c r="B878" s="9"/>
    </row>
    <row r="879" spans="2:2" x14ac:dyDescent="0.2">
      <c r="B879" s="9"/>
    </row>
    <row r="880" spans="2:2" x14ac:dyDescent="0.2">
      <c r="B880" s="9"/>
    </row>
    <row r="881" spans="2:2" x14ac:dyDescent="0.2">
      <c r="B881" s="9"/>
    </row>
    <row r="882" spans="2:2" x14ac:dyDescent="0.2">
      <c r="B882" s="9"/>
    </row>
    <row r="883" spans="2:2" x14ac:dyDescent="0.2">
      <c r="B883" s="9"/>
    </row>
    <row r="884" spans="2:2" x14ac:dyDescent="0.2">
      <c r="B884" s="9"/>
    </row>
    <row r="885" spans="2:2" x14ac:dyDescent="0.2">
      <c r="B885" s="9"/>
    </row>
    <row r="886" spans="2:2" x14ac:dyDescent="0.2">
      <c r="B886" s="9"/>
    </row>
    <row r="887" spans="2:2" x14ac:dyDescent="0.2">
      <c r="B887" s="9"/>
    </row>
    <row r="888" spans="2:2" x14ac:dyDescent="0.2">
      <c r="B888" s="9"/>
    </row>
    <row r="889" spans="2:2" x14ac:dyDescent="0.2">
      <c r="B889" s="9"/>
    </row>
    <row r="890" spans="2:2" x14ac:dyDescent="0.2">
      <c r="B890" s="9"/>
    </row>
    <row r="891" spans="2:2" x14ac:dyDescent="0.2">
      <c r="B891" s="9"/>
    </row>
    <row r="892" spans="2:2" x14ac:dyDescent="0.2">
      <c r="B892" s="9"/>
    </row>
    <row r="893" spans="2:2" x14ac:dyDescent="0.2">
      <c r="B893" s="9"/>
    </row>
    <row r="894" spans="2:2" x14ac:dyDescent="0.2">
      <c r="B894" s="9"/>
    </row>
    <row r="895" spans="2:2" x14ac:dyDescent="0.2">
      <c r="B895" s="9"/>
    </row>
    <row r="896" spans="2:2" x14ac:dyDescent="0.2">
      <c r="B896" s="9"/>
    </row>
    <row r="897" spans="2:2" x14ac:dyDescent="0.2">
      <c r="B897" s="9"/>
    </row>
    <row r="898" spans="2:2" x14ac:dyDescent="0.2">
      <c r="B898" s="9"/>
    </row>
    <row r="899" spans="2:2" x14ac:dyDescent="0.2">
      <c r="B899" s="9"/>
    </row>
    <row r="900" spans="2:2" x14ac:dyDescent="0.2">
      <c r="B900" s="9"/>
    </row>
    <row r="901" spans="2:2" x14ac:dyDescent="0.2">
      <c r="B901" s="9"/>
    </row>
    <row r="902" spans="2:2" x14ac:dyDescent="0.2">
      <c r="B902" s="9"/>
    </row>
    <row r="903" spans="2:2" x14ac:dyDescent="0.2">
      <c r="B903" s="9"/>
    </row>
    <row r="904" spans="2:2" x14ac:dyDescent="0.2">
      <c r="B904" s="9"/>
    </row>
    <row r="905" spans="2:2" x14ac:dyDescent="0.2">
      <c r="B905" s="9"/>
    </row>
    <row r="906" spans="2:2" x14ac:dyDescent="0.2">
      <c r="B906" s="9"/>
    </row>
    <row r="907" spans="2:2" x14ac:dyDescent="0.2">
      <c r="B907" s="9"/>
    </row>
    <row r="908" spans="2:2" x14ac:dyDescent="0.2">
      <c r="B908" s="9"/>
    </row>
    <row r="909" spans="2:2" x14ac:dyDescent="0.2">
      <c r="B909" s="9"/>
    </row>
    <row r="910" spans="2:2" x14ac:dyDescent="0.2">
      <c r="B910" s="9"/>
    </row>
    <row r="911" spans="2:2" x14ac:dyDescent="0.2">
      <c r="B911" s="9"/>
    </row>
    <row r="912" spans="2:2" x14ac:dyDescent="0.2">
      <c r="B912" s="9"/>
    </row>
    <row r="913" spans="2:2" x14ac:dyDescent="0.2">
      <c r="B913" s="9"/>
    </row>
    <row r="914" spans="2:2" x14ac:dyDescent="0.2">
      <c r="B914" s="9"/>
    </row>
    <row r="915" spans="2:2" x14ac:dyDescent="0.2">
      <c r="B915" s="9"/>
    </row>
    <row r="916" spans="2:2" x14ac:dyDescent="0.2">
      <c r="B916" s="9"/>
    </row>
    <row r="917" spans="2:2" x14ac:dyDescent="0.2">
      <c r="B917" s="9"/>
    </row>
    <row r="918" spans="2:2" x14ac:dyDescent="0.2">
      <c r="B918" s="9"/>
    </row>
    <row r="919" spans="2:2" x14ac:dyDescent="0.2">
      <c r="B919" s="9"/>
    </row>
    <row r="920" spans="2:2" x14ac:dyDescent="0.2">
      <c r="B920" s="9"/>
    </row>
    <row r="921" spans="2:2" x14ac:dyDescent="0.2">
      <c r="B921" s="9"/>
    </row>
    <row r="922" spans="2:2" x14ac:dyDescent="0.2">
      <c r="B922" s="9"/>
    </row>
    <row r="923" spans="2:2" x14ac:dyDescent="0.2">
      <c r="B923" s="9"/>
    </row>
    <row r="924" spans="2:2" x14ac:dyDescent="0.2">
      <c r="B924" s="9"/>
    </row>
    <row r="925" spans="2:2" x14ac:dyDescent="0.2">
      <c r="B925" s="9"/>
    </row>
    <row r="926" spans="2:2" x14ac:dyDescent="0.2">
      <c r="B926" s="9"/>
    </row>
    <row r="927" spans="2:2" x14ac:dyDescent="0.2">
      <c r="B927" s="9"/>
    </row>
    <row r="928" spans="2:2" x14ac:dyDescent="0.2">
      <c r="B928" s="9"/>
    </row>
    <row r="929" spans="2:2" x14ac:dyDescent="0.2">
      <c r="B929" s="9"/>
    </row>
    <row r="930" spans="2:2" x14ac:dyDescent="0.2">
      <c r="B930" s="9"/>
    </row>
    <row r="931" spans="2:2" x14ac:dyDescent="0.2">
      <c r="B931" s="9"/>
    </row>
    <row r="932" spans="2:2" x14ac:dyDescent="0.2">
      <c r="B932" s="9"/>
    </row>
    <row r="933" spans="2:2" x14ac:dyDescent="0.2">
      <c r="B933" s="9"/>
    </row>
    <row r="934" spans="2:2" x14ac:dyDescent="0.2">
      <c r="B934" s="9"/>
    </row>
    <row r="935" spans="2:2" x14ac:dyDescent="0.2">
      <c r="B935" s="9"/>
    </row>
    <row r="936" spans="2:2" x14ac:dyDescent="0.2">
      <c r="B936" s="9"/>
    </row>
    <row r="937" spans="2:2" x14ac:dyDescent="0.2">
      <c r="B937" s="9"/>
    </row>
    <row r="938" spans="2:2" x14ac:dyDescent="0.2">
      <c r="B938" s="9"/>
    </row>
    <row r="939" spans="2:2" x14ac:dyDescent="0.2">
      <c r="B939" s="9"/>
    </row>
    <row r="940" spans="2:2" x14ac:dyDescent="0.2">
      <c r="B940" s="9"/>
    </row>
    <row r="941" spans="2:2" x14ac:dyDescent="0.2">
      <c r="B941" s="9"/>
    </row>
    <row r="942" spans="2:2" x14ac:dyDescent="0.2">
      <c r="B942" s="9"/>
    </row>
    <row r="943" spans="2:2" x14ac:dyDescent="0.2">
      <c r="B943" s="9"/>
    </row>
    <row r="944" spans="2:2" x14ac:dyDescent="0.2">
      <c r="B944" s="9"/>
    </row>
    <row r="945" spans="2:2" x14ac:dyDescent="0.2">
      <c r="B945" s="9"/>
    </row>
    <row r="946" spans="2:2" x14ac:dyDescent="0.2">
      <c r="B946" s="9"/>
    </row>
    <row r="947" spans="2:2" x14ac:dyDescent="0.2">
      <c r="B947" s="9"/>
    </row>
    <row r="948" spans="2:2" x14ac:dyDescent="0.2">
      <c r="B948" s="9"/>
    </row>
    <row r="949" spans="2:2" x14ac:dyDescent="0.2">
      <c r="B949" s="9"/>
    </row>
    <row r="950" spans="2:2" x14ac:dyDescent="0.2">
      <c r="B950" s="9"/>
    </row>
    <row r="951" spans="2:2" x14ac:dyDescent="0.2">
      <c r="B951" s="9"/>
    </row>
    <row r="952" spans="2:2" x14ac:dyDescent="0.2">
      <c r="B952" s="9"/>
    </row>
    <row r="953" spans="2:2" x14ac:dyDescent="0.2">
      <c r="B953" s="9"/>
    </row>
    <row r="954" spans="2:2" x14ac:dyDescent="0.2">
      <c r="B954" s="9"/>
    </row>
    <row r="955" spans="2:2" x14ac:dyDescent="0.2">
      <c r="B955" s="9"/>
    </row>
    <row r="956" spans="2:2" x14ac:dyDescent="0.2">
      <c r="B956" s="9"/>
    </row>
    <row r="957" spans="2:2" x14ac:dyDescent="0.2">
      <c r="B957" s="9"/>
    </row>
    <row r="958" spans="2:2" x14ac:dyDescent="0.2">
      <c r="B958" s="9"/>
    </row>
    <row r="959" spans="2:2" x14ac:dyDescent="0.2">
      <c r="B959" s="9"/>
    </row>
    <row r="960" spans="2:2" x14ac:dyDescent="0.2">
      <c r="B960" s="9"/>
    </row>
    <row r="961" spans="2:2" x14ac:dyDescent="0.2">
      <c r="B961" s="9"/>
    </row>
    <row r="962" spans="2:2" x14ac:dyDescent="0.2">
      <c r="B962" s="9"/>
    </row>
    <row r="963" spans="2:2" x14ac:dyDescent="0.2">
      <c r="B963" s="9"/>
    </row>
    <row r="964" spans="2:2" x14ac:dyDescent="0.2">
      <c r="B964" s="9"/>
    </row>
    <row r="965" spans="2:2" x14ac:dyDescent="0.2">
      <c r="B965" s="9"/>
    </row>
    <row r="966" spans="2:2" x14ac:dyDescent="0.2">
      <c r="B966" s="9"/>
    </row>
    <row r="967" spans="2:2" x14ac:dyDescent="0.2">
      <c r="B967" s="9"/>
    </row>
    <row r="968" spans="2:2" x14ac:dyDescent="0.2">
      <c r="B968" s="9"/>
    </row>
    <row r="969" spans="2:2" x14ac:dyDescent="0.2">
      <c r="B969" s="9"/>
    </row>
    <row r="970" spans="2:2" x14ac:dyDescent="0.2">
      <c r="B970" s="9"/>
    </row>
    <row r="971" spans="2:2" x14ac:dyDescent="0.2">
      <c r="B971" s="9"/>
    </row>
    <row r="972" spans="2:2" x14ac:dyDescent="0.2">
      <c r="B972" s="9"/>
    </row>
    <row r="973" spans="2:2" x14ac:dyDescent="0.2">
      <c r="B973" s="9"/>
    </row>
    <row r="974" spans="2:2" x14ac:dyDescent="0.2">
      <c r="B974" s="9"/>
    </row>
    <row r="975" spans="2:2" x14ac:dyDescent="0.2">
      <c r="B975" s="9"/>
    </row>
    <row r="976" spans="2:2" x14ac:dyDescent="0.2">
      <c r="B976" s="9"/>
    </row>
    <row r="977" spans="2:2" x14ac:dyDescent="0.2">
      <c r="B977" s="9"/>
    </row>
    <row r="978" spans="2:2" x14ac:dyDescent="0.2">
      <c r="B978" s="9"/>
    </row>
    <row r="979" spans="2:2" x14ac:dyDescent="0.2">
      <c r="B979" s="9"/>
    </row>
    <row r="980" spans="2:2" x14ac:dyDescent="0.2">
      <c r="B980" s="9"/>
    </row>
    <row r="981" spans="2:2" x14ac:dyDescent="0.2">
      <c r="B981" s="9"/>
    </row>
    <row r="982" spans="2:2" x14ac:dyDescent="0.2">
      <c r="B982" s="9"/>
    </row>
    <row r="983" spans="2:2" x14ac:dyDescent="0.2">
      <c r="B983" s="9"/>
    </row>
    <row r="984" spans="2:2" x14ac:dyDescent="0.2">
      <c r="B984" s="9"/>
    </row>
    <row r="985" spans="2:2" x14ac:dyDescent="0.2">
      <c r="B985" s="9"/>
    </row>
    <row r="986" spans="2:2" x14ac:dyDescent="0.2">
      <c r="B986" s="9"/>
    </row>
    <row r="987" spans="2:2" x14ac:dyDescent="0.2">
      <c r="B987" s="9"/>
    </row>
    <row r="988" spans="2:2" x14ac:dyDescent="0.2">
      <c r="B988" s="9"/>
    </row>
    <row r="989" spans="2:2" x14ac:dyDescent="0.2">
      <c r="B989" s="9"/>
    </row>
    <row r="990" spans="2:2" x14ac:dyDescent="0.2">
      <c r="B990" s="9"/>
    </row>
    <row r="991" spans="2:2" x14ac:dyDescent="0.2">
      <c r="B991" s="9"/>
    </row>
    <row r="992" spans="2:2" x14ac:dyDescent="0.2">
      <c r="B992" s="9"/>
    </row>
    <row r="993" spans="2:2" x14ac:dyDescent="0.2">
      <c r="B993" s="9"/>
    </row>
    <row r="994" spans="2:2" x14ac:dyDescent="0.2">
      <c r="B994" s="9"/>
    </row>
    <row r="995" spans="2:2" x14ac:dyDescent="0.2">
      <c r="B995" s="9"/>
    </row>
    <row r="996" spans="2:2" x14ac:dyDescent="0.2">
      <c r="B996" s="9"/>
    </row>
    <row r="997" spans="2:2" x14ac:dyDescent="0.2">
      <c r="B997" s="9"/>
    </row>
    <row r="998" spans="2:2" x14ac:dyDescent="0.2">
      <c r="B998" s="9"/>
    </row>
    <row r="999" spans="2:2" x14ac:dyDescent="0.2">
      <c r="B999" s="9"/>
    </row>
    <row r="1000" spans="2:2" x14ac:dyDescent="0.2">
      <c r="B1000" s="9"/>
    </row>
    <row r="1001" spans="2:2" x14ac:dyDescent="0.2">
      <c r="B1001" s="9"/>
    </row>
    <row r="1002" spans="2:2" x14ac:dyDescent="0.2">
      <c r="B1002" s="9"/>
    </row>
    <row r="1003" spans="2:2" x14ac:dyDescent="0.2">
      <c r="B1003" s="9"/>
    </row>
    <row r="1004" spans="2:2" x14ac:dyDescent="0.2">
      <c r="B1004" s="9"/>
    </row>
    <row r="1005" spans="2:2" x14ac:dyDescent="0.2">
      <c r="B1005" s="9"/>
    </row>
    <row r="1006" spans="2:2" x14ac:dyDescent="0.2">
      <c r="B1006" s="9"/>
    </row>
    <row r="1007" spans="2:2" x14ac:dyDescent="0.2">
      <c r="B1007" s="9"/>
    </row>
    <row r="1008" spans="2:2" x14ac:dyDescent="0.2">
      <c r="B1008" s="9"/>
    </row>
    <row r="1009" spans="2:2" x14ac:dyDescent="0.2">
      <c r="B1009" s="9"/>
    </row>
    <row r="1010" spans="2:2" x14ac:dyDescent="0.2">
      <c r="B1010" s="9"/>
    </row>
    <row r="1011" spans="2:2" x14ac:dyDescent="0.2">
      <c r="B1011" s="9"/>
    </row>
    <row r="1012" spans="2:2" x14ac:dyDescent="0.2">
      <c r="B1012" s="9"/>
    </row>
    <row r="1013" spans="2:2" x14ac:dyDescent="0.2">
      <c r="B1013" s="9"/>
    </row>
    <row r="1014" spans="2:2" x14ac:dyDescent="0.2">
      <c r="B1014" s="9"/>
    </row>
    <row r="1015" spans="2:2" x14ac:dyDescent="0.2">
      <c r="B1015" s="9"/>
    </row>
    <row r="1016" spans="2:2" x14ac:dyDescent="0.2">
      <c r="B1016" s="9"/>
    </row>
    <row r="1017" spans="2:2" x14ac:dyDescent="0.2">
      <c r="B1017" s="9"/>
    </row>
    <row r="1018" spans="2:2" x14ac:dyDescent="0.2">
      <c r="B1018" s="9"/>
    </row>
    <row r="1019" spans="2:2" x14ac:dyDescent="0.2">
      <c r="B1019" s="9"/>
    </row>
    <row r="1020" spans="2:2" x14ac:dyDescent="0.2">
      <c r="B1020" s="9"/>
    </row>
    <row r="1021" spans="2:2" x14ac:dyDescent="0.2">
      <c r="B1021" s="9"/>
    </row>
    <row r="1022" spans="2:2" x14ac:dyDescent="0.2">
      <c r="B1022" s="9"/>
    </row>
    <row r="1023" spans="2:2" x14ac:dyDescent="0.2">
      <c r="B1023" s="9"/>
    </row>
    <row r="1024" spans="2:2" x14ac:dyDescent="0.2">
      <c r="B1024" s="9"/>
    </row>
    <row r="1025" spans="2:2" x14ac:dyDescent="0.2">
      <c r="B1025" s="9"/>
    </row>
    <row r="1026" spans="2:2" x14ac:dyDescent="0.2">
      <c r="B1026" s="9"/>
    </row>
    <row r="1027" spans="2:2" x14ac:dyDescent="0.2">
      <c r="B1027" s="9"/>
    </row>
    <row r="1028" spans="2:2" x14ac:dyDescent="0.2">
      <c r="B1028" s="9"/>
    </row>
    <row r="1029" spans="2:2" x14ac:dyDescent="0.2">
      <c r="B1029" s="9"/>
    </row>
    <row r="1030" spans="2:2" x14ac:dyDescent="0.2">
      <c r="B1030" s="9"/>
    </row>
    <row r="1031" spans="2:2" x14ac:dyDescent="0.2">
      <c r="B1031" s="9"/>
    </row>
    <row r="1032" spans="2:2" x14ac:dyDescent="0.2">
      <c r="B1032" s="9"/>
    </row>
    <row r="1033" spans="2:2" x14ac:dyDescent="0.2">
      <c r="B1033" s="9"/>
    </row>
    <row r="1034" spans="2:2" x14ac:dyDescent="0.2">
      <c r="B1034" s="9"/>
    </row>
    <row r="1035" spans="2:2" x14ac:dyDescent="0.2">
      <c r="B1035" s="9"/>
    </row>
    <row r="1036" spans="2:2" x14ac:dyDescent="0.2">
      <c r="B1036" s="9"/>
    </row>
    <row r="1037" spans="2:2" x14ac:dyDescent="0.2">
      <c r="B1037" s="9"/>
    </row>
    <row r="1038" spans="2:2" x14ac:dyDescent="0.2">
      <c r="B1038" s="9"/>
    </row>
    <row r="1039" spans="2:2" x14ac:dyDescent="0.2">
      <c r="B1039" s="9"/>
    </row>
    <row r="1040" spans="2:2" x14ac:dyDescent="0.2">
      <c r="B1040" s="9"/>
    </row>
    <row r="1041" spans="2:2" x14ac:dyDescent="0.2">
      <c r="B1041" s="9"/>
    </row>
    <row r="1042" spans="2:2" x14ac:dyDescent="0.2">
      <c r="B1042" s="9"/>
    </row>
    <row r="1043" spans="2:2" x14ac:dyDescent="0.2">
      <c r="B1043" s="9"/>
    </row>
    <row r="1044" spans="2:2" x14ac:dyDescent="0.2">
      <c r="B1044" s="9"/>
    </row>
    <row r="1045" spans="2:2" x14ac:dyDescent="0.2">
      <c r="B1045" s="9"/>
    </row>
    <row r="1046" spans="2:2" x14ac:dyDescent="0.2">
      <c r="B1046" s="9"/>
    </row>
    <row r="1047" spans="2:2" x14ac:dyDescent="0.2">
      <c r="B1047" s="9"/>
    </row>
    <row r="1048" spans="2:2" x14ac:dyDescent="0.2">
      <c r="B1048" s="9"/>
    </row>
    <row r="1049" spans="2:2" x14ac:dyDescent="0.2">
      <c r="B1049" s="9"/>
    </row>
    <row r="1050" spans="2:2" x14ac:dyDescent="0.2">
      <c r="B1050" s="9"/>
    </row>
    <row r="1051" spans="2:2" x14ac:dyDescent="0.2">
      <c r="B1051" s="9"/>
    </row>
    <row r="1052" spans="2:2" x14ac:dyDescent="0.2">
      <c r="B1052" s="9"/>
    </row>
    <row r="1053" spans="2:2" x14ac:dyDescent="0.2">
      <c r="B1053" s="9"/>
    </row>
    <row r="1054" spans="2:2" x14ac:dyDescent="0.2">
      <c r="B1054" s="9"/>
    </row>
    <row r="1055" spans="2:2" x14ac:dyDescent="0.2">
      <c r="B1055" s="9"/>
    </row>
    <row r="1056" spans="2:2" x14ac:dyDescent="0.2">
      <c r="B1056" s="9"/>
    </row>
    <row r="1057" spans="2:2" x14ac:dyDescent="0.2">
      <c r="B1057" s="9"/>
    </row>
    <row r="1058" spans="2:2" x14ac:dyDescent="0.2">
      <c r="B1058" s="9"/>
    </row>
    <row r="1059" spans="2:2" x14ac:dyDescent="0.2">
      <c r="B1059" s="9"/>
    </row>
    <row r="1060" spans="2:2" x14ac:dyDescent="0.2">
      <c r="B1060" s="9"/>
    </row>
    <row r="1061" spans="2:2" x14ac:dyDescent="0.2">
      <c r="B1061" s="9"/>
    </row>
    <row r="1062" spans="2:2" x14ac:dyDescent="0.2">
      <c r="B1062" s="9"/>
    </row>
    <row r="1063" spans="2:2" x14ac:dyDescent="0.2">
      <c r="B1063" s="9"/>
    </row>
    <row r="1064" spans="2:2" x14ac:dyDescent="0.2">
      <c r="B1064" s="9"/>
    </row>
    <row r="1065" spans="2:2" x14ac:dyDescent="0.2">
      <c r="B1065" s="9"/>
    </row>
    <row r="1066" spans="2:2" x14ac:dyDescent="0.2">
      <c r="B1066" s="9"/>
    </row>
    <row r="1067" spans="2:2" x14ac:dyDescent="0.2">
      <c r="B1067" s="9"/>
    </row>
    <row r="1068" spans="2:2" x14ac:dyDescent="0.2">
      <c r="B1068" s="9"/>
    </row>
    <row r="1069" spans="2:2" x14ac:dyDescent="0.2">
      <c r="B1069" s="9"/>
    </row>
    <row r="1070" spans="2:2" x14ac:dyDescent="0.2">
      <c r="B1070" s="9"/>
    </row>
    <row r="1071" spans="2:2" x14ac:dyDescent="0.2">
      <c r="B1071" s="9"/>
    </row>
    <row r="1072" spans="2:2" x14ac:dyDescent="0.2">
      <c r="B1072" s="9"/>
    </row>
    <row r="1073" spans="2:2" x14ac:dyDescent="0.2">
      <c r="B1073" s="9"/>
    </row>
    <row r="1074" spans="2:2" x14ac:dyDescent="0.2">
      <c r="B1074" s="9"/>
    </row>
    <row r="1075" spans="2:2" x14ac:dyDescent="0.2">
      <c r="B1075" s="9"/>
    </row>
    <row r="1076" spans="2:2" x14ac:dyDescent="0.2">
      <c r="B1076" s="9"/>
    </row>
    <row r="1077" spans="2:2" x14ac:dyDescent="0.2">
      <c r="B1077" s="9"/>
    </row>
    <row r="1078" spans="2:2" x14ac:dyDescent="0.2">
      <c r="B1078" s="9"/>
    </row>
    <row r="1079" spans="2:2" x14ac:dyDescent="0.2">
      <c r="B1079" s="9"/>
    </row>
    <row r="1080" spans="2:2" x14ac:dyDescent="0.2">
      <c r="B1080" s="9"/>
    </row>
    <row r="1081" spans="2:2" x14ac:dyDescent="0.2">
      <c r="B1081" s="9"/>
    </row>
    <row r="1082" spans="2:2" x14ac:dyDescent="0.2">
      <c r="B1082" s="9"/>
    </row>
    <row r="1083" spans="2:2" x14ac:dyDescent="0.2">
      <c r="B1083" s="9"/>
    </row>
    <row r="1084" spans="2:2" x14ac:dyDescent="0.2">
      <c r="B1084" s="9"/>
    </row>
    <row r="1085" spans="2:2" x14ac:dyDescent="0.2">
      <c r="B1085" s="9"/>
    </row>
    <row r="1086" spans="2:2" x14ac:dyDescent="0.2">
      <c r="B1086" s="9"/>
    </row>
    <row r="1087" spans="2:2" x14ac:dyDescent="0.2">
      <c r="B1087" s="9"/>
    </row>
    <row r="1088" spans="2:2" x14ac:dyDescent="0.2">
      <c r="B1088" s="9"/>
    </row>
    <row r="1089" spans="2:2" x14ac:dyDescent="0.2">
      <c r="B1089" s="9"/>
    </row>
    <row r="1090" spans="2:2" x14ac:dyDescent="0.2">
      <c r="B1090" s="9"/>
    </row>
    <row r="1091" spans="2:2" x14ac:dyDescent="0.2">
      <c r="B1091" s="9"/>
    </row>
    <row r="1092" spans="2:2" x14ac:dyDescent="0.2">
      <c r="B1092" s="9"/>
    </row>
    <row r="1093" spans="2:2" x14ac:dyDescent="0.2">
      <c r="B1093" s="9"/>
    </row>
    <row r="1094" spans="2:2" x14ac:dyDescent="0.2">
      <c r="B1094" s="9"/>
    </row>
    <row r="1095" spans="2:2" x14ac:dyDescent="0.2">
      <c r="B1095" s="9"/>
    </row>
    <row r="1096" spans="2:2" x14ac:dyDescent="0.2">
      <c r="B1096" s="9"/>
    </row>
    <row r="1097" spans="2:2" x14ac:dyDescent="0.2">
      <c r="B1097" s="9"/>
    </row>
    <row r="1098" spans="2:2" x14ac:dyDescent="0.2">
      <c r="B1098" s="9"/>
    </row>
    <row r="1099" spans="2:2" x14ac:dyDescent="0.2">
      <c r="B1099" s="9"/>
    </row>
    <row r="1100" spans="2:2" x14ac:dyDescent="0.2">
      <c r="B1100" s="9"/>
    </row>
    <row r="1101" spans="2:2" x14ac:dyDescent="0.2">
      <c r="B1101" s="9"/>
    </row>
    <row r="1102" spans="2:2" x14ac:dyDescent="0.2">
      <c r="B1102" s="9"/>
    </row>
    <row r="1103" spans="2:2" x14ac:dyDescent="0.2">
      <c r="B1103" s="9"/>
    </row>
    <row r="1104" spans="2:2" x14ac:dyDescent="0.2">
      <c r="B1104" s="9"/>
    </row>
    <row r="1105" spans="2:2" x14ac:dyDescent="0.2">
      <c r="B1105" s="9"/>
    </row>
    <row r="1106" spans="2:2" x14ac:dyDescent="0.2">
      <c r="B1106" s="9"/>
    </row>
    <row r="1107" spans="2:2" x14ac:dyDescent="0.2">
      <c r="B1107" s="9"/>
    </row>
    <row r="1108" spans="2:2" x14ac:dyDescent="0.2">
      <c r="B1108" s="9"/>
    </row>
    <row r="1109" spans="2:2" x14ac:dyDescent="0.2">
      <c r="B1109" s="9"/>
    </row>
    <row r="1110" spans="2:2" x14ac:dyDescent="0.2">
      <c r="B1110" s="9"/>
    </row>
    <row r="1111" spans="2:2" x14ac:dyDescent="0.2">
      <c r="B1111" s="9"/>
    </row>
    <row r="1112" spans="2:2" x14ac:dyDescent="0.2">
      <c r="B1112" s="9"/>
    </row>
    <row r="1113" spans="2:2" x14ac:dyDescent="0.2">
      <c r="B1113" s="9"/>
    </row>
    <row r="1114" spans="2:2" x14ac:dyDescent="0.2">
      <c r="B1114" s="9"/>
    </row>
    <row r="1115" spans="2:2" x14ac:dyDescent="0.2">
      <c r="B1115" s="9"/>
    </row>
    <row r="1116" spans="2:2" x14ac:dyDescent="0.2">
      <c r="B1116" s="9"/>
    </row>
    <row r="1117" spans="2:2" x14ac:dyDescent="0.2">
      <c r="B1117" s="9"/>
    </row>
    <row r="1118" spans="2:2" x14ac:dyDescent="0.2">
      <c r="B1118" s="9"/>
    </row>
    <row r="1119" spans="2:2" x14ac:dyDescent="0.2">
      <c r="B1119" s="9"/>
    </row>
    <row r="1120" spans="2:2" x14ac:dyDescent="0.2">
      <c r="B1120" s="9"/>
    </row>
    <row r="1121" spans="2:2" x14ac:dyDescent="0.2">
      <c r="B1121" s="9"/>
    </row>
    <row r="1122" spans="2:2" x14ac:dyDescent="0.2">
      <c r="B1122" s="9"/>
    </row>
    <row r="1123" spans="2:2" x14ac:dyDescent="0.2">
      <c r="B1123" s="9"/>
    </row>
    <row r="1124" spans="2:2" x14ac:dyDescent="0.2">
      <c r="B1124" s="9"/>
    </row>
    <row r="1125" spans="2:2" x14ac:dyDescent="0.2">
      <c r="B1125" s="9"/>
    </row>
    <row r="1126" spans="2:2" x14ac:dyDescent="0.2">
      <c r="B1126" s="9"/>
    </row>
    <row r="1127" spans="2:2" x14ac:dyDescent="0.2">
      <c r="B1127" s="9"/>
    </row>
    <row r="1128" spans="2:2" x14ac:dyDescent="0.2">
      <c r="B1128" s="9"/>
    </row>
    <row r="1129" spans="2:2" x14ac:dyDescent="0.2">
      <c r="B1129" s="9"/>
    </row>
    <row r="1130" spans="2:2" x14ac:dyDescent="0.2">
      <c r="B1130" s="9"/>
    </row>
    <row r="1131" spans="2:2" x14ac:dyDescent="0.2">
      <c r="B1131" s="9"/>
    </row>
    <row r="1132" spans="2:2" x14ac:dyDescent="0.2">
      <c r="B1132" s="9"/>
    </row>
    <row r="1133" spans="2:2" x14ac:dyDescent="0.2">
      <c r="B1133" s="9"/>
    </row>
    <row r="1134" spans="2:2" x14ac:dyDescent="0.2">
      <c r="B1134" s="9"/>
    </row>
    <row r="1135" spans="2:2" x14ac:dyDescent="0.2">
      <c r="B1135" s="9"/>
    </row>
    <row r="1136" spans="2:2" x14ac:dyDescent="0.2">
      <c r="B1136" s="9"/>
    </row>
    <row r="1137" spans="2:2" x14ac:dyDescent="0.2">
      <c r="B1137" s="9"/>
    </row>
    <row r="1138" spans="2:2" x14ac:dyDescent="0.2">
      <c r="B1138" s="9"/>
    </row>
    <row r="1139" spans="2:2" x14ac:dyDescent="0.2">
      <c r="B1139" s="9"/>
    </row>
    <row r="1140" spans="2:2" x14ac:dyDescent="0.2">
      <c r="B1140" s="9"/>
    </row>
    <row r="1141" spans="2:2" x14ac:dyDescent="0.2">
      <c r="B1141" s="9"/>
    </row>
    <row r="1142" spans="2:2" x14ac:dyDescent="0.2">
      <c r="B1142" s="9"/>
    </row>
    <row r="1143" spans="2:2" x14ac:dyDescent="0.2">
      <c r="B1143" s="9"/>
    </row>
    <row r="1144" spans="2:2" x14ac:dyDescent="0.2">
      <c r="B1144" s="9"/>
    </row>
    <row r="1145" spans="2:2" x14ac:dyDescent="0.2">
      <c r="B1145" s="9"/>
    </row>
    <row r="1146" spans="2:2" x14ac:dyDescent="0.2">
      <c r="B1146" s="9"/>
    </row>
    <row r="1147" spans="2:2" x14ac:dyDescent="0.2">
      <c r="B1147" s="9"/>
    </row>
    <row r="1148" spans="2:2" x14ac:dyDescent="0.2">
      <c r="B1148" s="9"/>
    </row>
    <row r="1149" spans="2:2" x14ac:dyDescent="0.2">
      <c r="B1149" s="9"/>
    </row>
    <row r="1150" spans="2:2" x14ac:dyDescent="0.2">
      <c r="B1150" s="9"/>
    </row>
    <row r="1151" spans="2:2" x14ac:dyDescent="0.2">
      <c r="B1151" s="9"/>
    </row>
    <row r="1152" spans="2:2" x14ac:dyDescent="0.2">
      <c r="B1152" s="9"/>
    </row>
    <row r="1153" spans="2:2" x14ac:dyDescent="0.2">
      <c r="B1153" s="9"/>
    </row>
    <row r="1154" spans="2:2" x14ac:dyDescent="0.2">
      <c r="B1154" s="9"/>
    </row>
    <row r="1155" spans="2:2" x14ac:dyDescent="0.2">
      <c r="B1155" s="9"/>
    </row>
    <row r="1156" spans="2:2" x14ac:dyDescent="0.2">
      <c r="B1156" s="9"/>
    </row>
    <row r="1157" spans="2:2" x14ac:dyDescent="0.2">
      <c r="B1157" s="9"/>
    </row>
    <row r="1158" spans="2:2" x14ac:dyDescent="0.2">
      <c r="B1158" s="9"/>
    </row>
    <row r="1159" spans="2:2" x14ac:dyDescent="0.2">
      <c r="B1159" s="9"/>
    </row>
    <row r="1160" spans="2:2" x14ac:dyDescent="0.2">
      <c r="B1160" s="9"/>
    </row>
    <row r="1161" spans="2:2" x14ac:dyDescent="0.2">
      <c r="B1161" s="9"/>
    </row>
    <row r="1162" spans="2:2" x14ac:dyDescent="0.2">
      <c r="B1162" s="9"/>
    </row>
    <row r="1163" spans="2:2" x14ac:dyDescent="0.2">
      <c r="B1163" s="9"/>
    </row>
    <row r="1164" spans="2:2" x14ac:dyDescent="0.2">
      <c r="B1164" s="9"/>
    </row>
    <row r="1165" spans="2:2" x14ac:dyDescent="0.2">
      <c r="B1165" s="9"/>
    </row>
    <row r="1166" spans="2:2" x14ac:dyDescent="0.2">
      <c r="B1166" s="9"/>
    </row>
    <row r="1167" spans="2:2" x14ac:dyDescent="0.2">
      <c r="B1167" s="9"/>
    </row>
    <row r="1168" spans="2:2" x14ac:dyDescent="0.2">
      <c r="B1168" s="9"/>
    </row>
    <row r="1169" spans="2:2" x14ac:dyDescent="0.2">
      <c r="B1169" s="9"/>
    </row>
    <row r="1170" spans="2:2" x14ac:dyDescent="0.2">
      <c r="B1170" s="9"/>
    </row>
    <row r="1171" spans="2:2" x14ac:dyDescent="0.2">
      <c r="B1171" s="9"/>
    </row>
    <row r="1172" spans="2:2" x14ac:dyDescent="0.2">
      <c r="B1172" s="9"/>
    </row>
    <row r="1173" spans="2:2" x14ac:dyDescent="0.2">
      <c r="B1173" s="9"/>
    </row>
    <row r="1174" spans="2:2" x14ac:dyDescent="0.2">
      <c r="B1174" s="9"/>
    </row>
    <row r="1175" spans="2:2" x14ac:dyDescent="0.2">
      <c r="B1175" s="9"/>
    </row>
    <row r="1176" spans="2:2" x14ac:dyDescent="0.2">
      <c r="B1176" s="9"/>
    </row>
    <row r="1177" spans="2:2" x14ac:dyDescent="0.2">
      <c r="B1177" s="9"/>
    </row>
    <row r="1178" spans="2:2" x14ac:dyDescent="0.2">
      <c r="B1178" s="9"/>
    </row>
    <row r="1179" spans="2:2" x14ac:dyDescent="0.2">
      <c r="B1179" s="9"/>
    </row>
    <row r="1180" spans="2:2" x14ac:dyDescent="0.2">
      <c r="B1180" s="9"/>
    </row>
    <row r="1181" spans="2:2" x14ac:dyDescent="0.2">
      <c r="B1181" s="9"/>
    </row>
    <row r="1182" spans="2:2" x14ac:dyDescent="0.2">
      <c r="B1182" s="9"/>
    </row>
    <row r="1183" spans="2:2" x14ac:dyDescent="0.2">
      <c r="B1183" s="9"/>
    </row>
    <row r="1184" spans="2:2" x14ac:dyDescent="0.2">
      <c r="B1184" s="9"/>
    </row>
    <row r="1185" spans="2:2" x14ac:dyDescent="0.2">
      <c r="B1185" s="9"/>
    </row>
    <row r="1186" spans="2:2" x14ac:dyDescent="0.2">
      <c r="B1186" s="9"/>
    </row>
    <row r="1187" spans="2:2" x14ac:dyDescent="0.2">
      <c r="B1187" s="9"/>
    </row>
    <row r="1188" spans="2:2" x14ac:dyDescent="0.2">
      <c r="B1188" s="9"/>
    </row>
    <row r="1189" spans="2:2" x14ac:dyDescent="0.2">
      <c r="B1189" s="9"/>
    </row>
    <row r="1190" spans="2:2" x14ac:dyDescent="0.2">
      <c r="B1190" s="9"/>
    </row>
    <row r="1191" spans="2:2" x14ac:dyDescent="0.2">
      <c r="B1191" s="9"/>
    </row>
    <row r="1192" spans="2:2" x14ac:dyDescent="0.2">
      <c r="B1192" s="9"/>
    </row>
    <row r="1193" spans="2:2" x14ac:dyDescent="0.2">
      <c r="B1193" s="9"/>
    </row>
    <row r="1194" spans="2:2" x14ac:dyDescent="0.2">
      <c r="B1194" s="9"/>
    </row>
    <row r="1195" spans="2:2" x14ac:dyDescent="0.2">
      <c r="B1195" s="9"/>
    </row>
    <row r="1196" spans="2:2" x14ac:dyDescent="0.2">
      <c r="B1196" s="9"/>
    </row>
    <row r="1197" spans="2:2" x14ac:dyDescent="0.2">
      <c r="B1197" s="9"/>
    </row>
    <row r="1198" spans="2:2" x14ac:dyDescent="0.2">
      <c r="B1198" s="9"/>
    </row>
    <row r="1199" spans="2:2" x14ac:dyDescent="0.2">
      <c r="B1199" s="9"/>
    </row>
    <row r="1200" spans="2:2" x14ac:dyDescent="0.2">
      <c r="B1200" s="9"/>
    </row>
    <row r="1201" spans="2:2" x14ac:dyDescent="0.2">
      <c r="B1201" s="9"/>
    </row>
    <row r="1202" spans="2:2" x14ac:dyDescent="0.2">
      <c r="B1202" s="9"/>
    </row>
    <row r="1203" spans="2:2" x14ac:dyDescent="0.2">
      <c r="B1203" s="9"/>
    </row>
    <row r="1204" spans="2:2" x14ac:dyDescent="0.2">
      <c r="B1204" s="9"/>
    </row>
    <row r="1205" spans="2:2" x14ac:dyDescent="0.2">
      <c r="B1205" s="9"/>
    </row>
    <row r="1206" spans="2:2" x14ac:dyDescent="0.2">
      <c r="B1206" s="9"/>
    </row>
    <row r="1207" spans="2:2" x14ac:dyDescent="0.2">
      <c r="B1207" s="9"/>
    </row>
    <row r="1208" spans="2:2" x14ac:dyDescent="0.2">
      <c r="B1208" s="9"/>
    </row>
    <row r="1209" spans="2:2" x14ac:dyDescent="0.2">
      <c r="B1209" s="9"/>
    </row>
    <row r="1210" spans="2:2" x14ac:dyDescent="0.2">
      <c r="B1210" s="9"/>
    </row>
    <row r="1211" spans="2:2" x14ac:dyDescent="0.2">
      <c r="B1211" s="9"/>
    </row>
    <row r="1212" spans="2:2" x14ac:dyDescent="0.2">
      <c r="B1212" s="9"/>
    </row>
    <row r="1213" spans="2:2" x14ac:dyDescent="0.2">
      <c r="B1213" s="9"/>
    </row>
    <row r="1214" spans="2:2" x14ac:dyDescent="0.2">
      <c r="B1214" s="9"/>
    </row>
    <row r="1215" spans="2:2" x14ac:dyDescent="0.2">
      <c r="B1215" s="9"/>
    </row>
    <row r="1216" spans="2:2" x14ac:dyDescent="0.2">
      <c r="B1216" s="9"/>
    </row>
    <row r="1217" spans="2:2" x14ac:dyDescent="0.2">
      <c r="B1217" s="9"/>
    </row>
    <row r="1218" spans="2:2" x14ac:dyDescent="0.2">
      <c r="B1218" s="9"/>
    </row>
    <row r="1219" spans="2:2" x14ac:dyDescent="0.2">
      <c r="B1219" s="9"/>
    </row>
    <row r="1220" spans="2:2" x14ac:dyDescent="0.2">
      <c r="B1220" s="9"/>
    </row>
    <row r="1221" spans="2:2" x14ac:dyDescent="0.2">
      <c r="B1221" s="9"/>
    </row>
    <row r="1222" spans="2:2" x14ac:dyDescent="0.2">
      <c r="B1222" s="9"/>
    </row>
    <row r="1223" spans="2:2" x14ac:dyDescent="0.2">
      <c r="B1223" s="9"/>
    </row>
    <row r="1224" spans="2:2" x14ac:dyDescent="0.2">
      <c r="B1224" s="9"/>
    </row>
    <row r="1225" spans="2:2" x14ac:dyDescent="0.2">
      <c r="B1225" s="9"/>
    </row>
    <row r="1226" spans="2:2" x14ac:dyDescent="0.2">
      <c r="B1226" s="9"/>
    </row>
    <row r="1227" spans="2:2" x14ac:dyDescent="0.2">
      <c r="B1227" s="9"/>
    </row>
    <row r="1228" spans="2:2" x14ac:dyDescent="0.2">
      <c r="B1228" s="9"/>
    </row>
    <row r="1229" spans="2:2" x14ac:dyDescent="0.2">
      <c r="B1229" s="9"/>
    </row>
    <row r="1230" spans="2:2" x14ac:dyDescent="0.2">
      <c r="B1230" s="9"/>
    </row>
    <row r="1231" spans="2:2" x14ac:dyDescent="0.2">
      <c r="B1231" s="9"/>
    </row>
    <row r="1232" spans="2:2" x14ac:dyDescent="0.2">
      <c r="B1232" s="9"/>
    </row>
    <row r="1233" spans="2:2" x14ac:dyDescent="0.2">
      <c r="B1233" s="9"/>
    </row>
    <row r="1234" spans="2:2" x14ac:dyDescent="0.2">
      <c r="B1234" s="9"/>
    </row>
    <row r="1235" spans="2:2" x14ac:dyDescent="0.2">
      <c r="B1235" s="9"/>
    </row>
    <row r="1236" spans="2:2" x14ac:dyDescent="0.2">
      <c r="B1236" s="9"/>
    </row>
    <row r="1237" spans="2:2" x14ac:dyDescent="0.2">
      <c r="B1237" s="9"/>
    </row>
    <row r="1238" spans="2:2" x14ac:dyDescent="0.2">
      <c r="B1238" s="9"/>
    </row>
    <row r="1239" spans="2:2" x14ac:dyDescent="0.2">
      <c r="B1239" s="9"/>
    </row>
    <row r="1240" spans="2:2" x14ac:dyDescent="0.2">
      <c r="B1240" s="9"/>
    </row>
    <row r="1241" spans="2:2" x14ac:dyDescent="0.2">
      <c r="B1241" s="9"/>
    </row>
    <row r="1242" spans="2:2" x14ac:dyDescent="0.2">
      <c r="B1242" s="9"/>
    </row>
    <row r="1243" spans="2:2" x14ac:dyDescent="0.2">
      <c r="B1243" s="9"/>
    </row>
    <row r="1244" spans="2:2" x14ac:dyDescent="0.2">
      <c r="B1244" s="9"/>
    </row>
    <row r="1245" spans="2:2" x14ac:dyDescent="0.2">
      <c r="B1245" s="9"/>
    </row>
    <row r="1246" spans="2:2" x14ac:dyDescent="0.2">
      <c r="B1246" s="9"/>
    </row>
    <row r="1247" spans="2:2" x14ac:dyDescent="0.2">
      <c r="B1247" s="9"/>
    </row>
    <row r="1248" spans="2:2" x14ac:dyDescent="0.2">
      <c r="B1248" s="9"/>
    </row>
    <row r="1249" spans="2:2" x14ac:dyDescent="0.2">
      <c r="B1249" s="9"/>
    </row>
    <row r="1250" spans="2:2" x14ac:dyDescent="0.2">
      <c r="B1250" s="9"/>
    </row>
    <row r="1251" spans="2:2" x14ac:dyDescent="0.2">
      <c r="B1251" s="9"/>
    </row>
    <row r="1252" spans="2:2" x14ac:dyDescent="0.2">
      <c r="B1252" s="9"/>
    </row>
    <row r="1253" spans="2:2" x14ac:dyDescent="0.2">
      <c r="B1253" s="9"/>
    </row>
    <row r="1254" spans="2:2" x14ac:dyDescent="0.2">
      <c r="B1254" s="9"/>
    </row>
    <row r="1255" spans="2:2" x14ac:dyDescent="0.2">
      <c r="B1255" s="9"/>
    </row>
    <row r="1256" spans="2:2" x14ac:dyDescent="0.2">
      <c r="B1256" s="9"/>
    </row>
    <row r="1257" spans="2:2" x14ac:dyDescent="0.2">
      <c r="B1257" s="9"/>
    </row>
    <row r="1258" spans="2:2" x14ac:dyDescent="0.2">
      <c r="B1258" s="9"/>
    </row>
    <row r="1259" spans="2:2" x14ac:dyDescent="0.2">
      <c r="B1259" s="9"/>
    </row>
    <row r="1260" spans="2:2" x14ac:dyDescent="0.2">
      <c r="B1260" s="9"/>
    </row>
    <row r="1261" spans="2:2" x14ac:dyDescent="0.2">
      <c r="B1261" s="9"/>
    </row>
    <row r="1262" spans="2:2" x14ac:dyDescent="0.2">
      <c r="B1262" s="9"/>
    </row>
    <row r="1263" spans="2:2" x14ac:dyDescent="0.2">
      <c r="B1263" s="9"/>
    </row>
    <row r="1264" spans="2:2" x14ac:dyDescent="0.2">
      <c r="B1264" s="9"/>
    </row>
    <row r="1265" spans="2:2" x14ac:dyDescent="0.2">
      <c r="B1265" s="9"/>
    </row>
    <row r="1266" spans="2:2" x14ac:dyDescent="0.2">
      <c r="B1266" s="9"/>
    </row>
    <row r="1267" spans="2:2" x14ac:dyDescent="0.2">
      <c r="B1267" s="9"/>
    </row>
    <row r="1268" spans="2:2" x14ac:dyDescent="0.2">
      <c r="B1268" s="9"/>
    </row>
    <row r="1269" spans="2:2" x14ac:dyDescent="0.2">
      <c r="B1269" s="9"/>
    </row>
    <row r="1270" spans="2:2" x14ac:dyDescent="0.2">
      <c r="B1270" s="9"/>
    </row>
    <row r="1271" spans="2:2" x14ac:dyDescent="0.2">
      <c r="B1271" s="9"/>
    </row>
    <row r="1272" spans="2:2" x14ac:dyDescent="0.2">
      <c r="B1272" s="9"/>
    </row>
    <row r="1273" spans="2:2" x14ac:dyDescent="0.2">
      <c r="B1273" s="9"/>
    </row>
    <row r="1274" spans="2:2" x14ac:dyDescent="0.2">
      <c r="B1274" s="9"/>
    </row>
    <row r="1275" spans="2:2" x14ac:dyDescent="0.2">
      <c r="B1275" s="9"/>
    </row>
    <row r="1276" spans="2:2" x14ac:dyDescent="0.2">
      <c r="B1276" s="9"/>
    </row>
    <row r="1277" spans="2:2" x14ac:dyDescent="0.2">
      <c r="B1277" s="9"/>
    </row>
    <row r="1278" spans="2:2" x14ac:dyDescent="0.2">
      <c r="B1278" s="9"/>
    </row>
    <row r="1279" spans="2:2" x14ac:dyDescent="0.2">
      <c r="B1279" s="9"/>
    </row>
    <row r="1280" spans="2:2" x14ac:dyDescent="0.2">
      <c r="B1280" s="9"/>
    </row>
    <row r="1281" spans="2:2" x14ac:dyDescent="0.2">
      <c r="B1281" s="9"/>
    </row>
    <row r="1282" spans="2:2" x14ac:dyDescent="0.2">
      <c r="B1282" s="9"/>
    </row>
    <row r="1283" spans="2:2" x14ac:dyDescent="0.2">
      <c r="B1283" s="9"/>
    </row>
    <row r="1284" spans="2:2" x14ac:dyDescent="0.2">
      <c r="B1284" s="9"/>
    </row>
    <row r="1285" spans="2:2" x14ac:dyDescent="0.2">
      <c r="B1285" s="9"/>
    </row>
    <row r="1286" spans="2:2" x14ac:dyDescent="0.2">
      <c r="B1286" s="9"/>
    </row>
    <row r="1287" spans="2:2" x14ac:dyDescent="0.2">
      <c r="B1287" s="9"/>
    </row>
    <row r="1288" spans="2:2" x14ac:dyDescent="0.2">
      <c r="B1288" s="9"/>
    </row>
    <row r="1289" spans="2:2" x14ac:dyDescent="0.2">
      <c r="B1289" s="9"/>
    </row>
    <row r="1290" spans="2:2" x14ac:dyDescent="0.2">
      <c r="B1290" s="9"/>
    </row>
    <row r="1291" spans="2:2" x14ac:dyDescent="0.2">
      <c r="B1291" s="9"/>
    </row>
    <row r="1292" spans="2:2" x14ac:dyDescent="0.2">
      <c r="B1292" s="9"/>
    </row>
    <row r="1293" spans="2:2" x14ac:dyDescent="0.2">
      <c r="B1293" s="9"/>
    </row>
    <row r="1294" spans="2:2" x14ac:dyDescent="0.2">
      <c r="B1294" s="9"/>
    </row>
    <row r="1295" spans="2:2" x14ac:dyDescent="0.2">
      <c r="B1295" s="9"/>
    </row>
    <row r="1296" spans="2:2" x14ac:dyDescent="0.2">
      <c r="B1296" s="9"/>
    </row>
    <row r="1297" spans="2:2" x14ac:dyDescent="0.2">
      <c r="B1297" s="9"/>
    </row>
    <row r="1298" spans="2:2" x14ac:dyDescent="0.2">
      <c r="B1298" s="9"/>
    </row>
    <row r="1299" spans="2:2" x14ac:dyDescent="0.2">
      <c r="B1299" s="9"/>
    </row>
    <row r="1300" spans="2:2" x14ac:dyDescent="0.2">
      <c r="B1300" s="9"/>
    </row>
    <row r="1301" spans="2:2" x14ac:dyDescent="0.2">
      <c r="B1301" s="9"/>
    </row>
    <row r="1302" spans="2:2" x14ac:dyDescent="0.2">
      <c r="B1302" s="9"/>
    </row>
    <row r="1303" spans="2:2" x14ac:dyDescent="0.2">
      <c r="B1303" s="9"/>
    </row>
    <row r="1304" spans="2:2" x14ac:dyDescent="0.2">
      <c r="B1304" s="9"/>
    </row>
    <row r="1305" spans="2:2" x14ac:dyDescent="0.2">
      <c r="B1305" s="9"/>
    </row>
    <row r="1306" spans="2:2" x14ac:dyDescent="0.2">
      <c r="B1306" s="9"/>
    </row>
    <row r="1307" spans="2:2" x14ac:dyDescent="0.2">
      <c r="B1307" s="9"/>
    </row>
    <row r="1308" spans="2:2" x14ac:dyDescent="0.2">
      <c r="B1308" s="9"/>
    </row>
    <row r="1309" spans="2:2" x14ac:dyDescent="0.2">
      <c r="B1309" s="9"/>
    </row>
    <row r="1310" spans="2:2" x14ac:dyDescent="0.2">
      <c r="B1310" s="9"/>
    </row>
    <row r="1311" spans="2:2" x14ac:dyDescent="0.2">
      <c r="B1311" s="9"/>
    </row>
    <row r="1312" spans="2:2" x14ac:dyDescent="0.2">
      <c r="B1312" s="9"/>
    </row>
    <row r="1313" spans="2:2" x14ac:dyDescent="0.2">
      <c r="B1313" s="9"/>
    </row>
    <row r="1314" spans="2:2" x14ac:dyDescent="0.2">
      <c r="B1314" s="9"/>
    </row>
    <row r="1315" spans="2:2" x14ac:dyDescent="0.2">
      <c r="B1315" s="9"/>
    </row>
    <row r="1316" spans="2:2" x14ac:dyDescent="0.2">
      <c r="B1316" s="9"/>
    </row>
    <row r="1317" spans="2:2" x14ac:dyDescent="0.2">
      <c r="B1317" s="9"/>
    </row>
    <row r="1318" spans="2:2" x14ac:dyDescent="0.2">
      <c r="B1318" s="9"/>
    </row>
    <row r="1319" spans="2:2" x14ac:dyDescent="0.2">
      <c r="B1319" s="9"/>
    </row>
    <row r="1320" spans="2:2" x14ac:dyDescent="0.2">
      <c r="B1320" s="9"/>
    </row>
    <row r="1321" spans="2:2" x14ac:dyDescent="0.2">
      <c r="B1321" s="9"/>
    </row>
    <row r="1322" spans="2:2" x14ac:dyDescent="0.2">
      <c r="B1322" s="9"/>
    </row>
    <row r="1323" spans="2:2" x14ac:dyDescent="0.2">
      <c r="B1323" s="9"/>
    </row>
    <row r="1324" spans="2:2" x14ac:dyDescent="0.2">
      <c r="B1324" s="9"/>
    </row>
    <row r="1325" spans="2:2" x14ac:dyDescent="0.2">
      <c r="B1325" s="9"/>
    </row>
    <row r="1326" spans="2:2" x14ac:dyDescent="0.2">
      <c r="B1326" s="9"/>
    </row>
    <row r="1327" spans="2:2" x14ac:dyDescent="0.2">
      <c r="B1327" s="9"/>
    </row>
    <row r="1328" spans="2:2" x14ac:dyDescent="0.2">
      <c r="B1328" s="9"/>
    </row>
    <row r="1329" spans="2:2" x14ac:dyDescent="0.2">
      <c r="B1329" s="9"/>
    </row>
    <row r="1330" spans="2:2" x14ac:dyDescent="0.2">
      <c r="B1330" s="9"/>
    </row>
    <row r="1331" spans="2:2" x14ac:dyDescent="0.2">
      <c r="B1331" s="9"/>
    </row>
    <row r="1332" spans="2:2" x14ac:dyDescent="0.2">
      <c r="B1332" s="9"/>
    </row>
    <row r="1333" spans="2:2" x14ac:dyDescent="0.2">
      <c r="B1333" s="9"/>
    </row>
    <row r="1334" spans="2:2" x14ac:dyDescent="0.2">
      <c r="B1334" s="9"/>
    </row>
    <row r="1335" spans="2:2" x14ac:dyDescent="0.2">
      <c r="B1335" s="9"/>
    </row>
    <row r="1336" spans="2:2" x14ac:dyDescent="0.2">
      <c r="B1336" s="9"/>
    </row>
    <row r="1337" spans="2:2" x14ac:dyDescent="0.2">
      <c r="B1337" s="9"/>
    </row>
    <row r="1338" spans="2:2" x14ac:dyDescent="0.2">
      <c r="B1338" s="9"/>
    </row>
    <row r="1339" spans="2:2" x14ac:dyDescent="0.2">
      <c r="B1339" s="9"/>
    </row>
    <row r="1340" spans="2:2" x14ac:dyDescent="0.2">
      <c r="B1340" s="9"/>
    </row>
    <row r="1341" spans="2:2" x14ac:dyDescent="0.2">
      <c r="B1341" s="9"/>
    </row>
    <row r="1342" spans="2:2" x14ac:dyDescent="0.2">
      <c r="B1342" s="9"/>
    </row>
    <row r="1343" spans="2:2" x14ac:dyDescent="0.2">
      <c r="B1343" s="9"/>
    </row>
    <row r="1344" spans="2:2" x14ac:dyDescent="0.2">
      <c r="B1344" s="9"/>
    </row>
    <row r="1345" spans="2:2" x14ac:dyDescent="0.2">
      <c r="B1345" s="9"/>
    </row>
    <row r="1346" spans="2:2" x14ac:dyDescent="0.2">
      <c r="B1346" s="9"/>
    </row>
    <row r="1347" spans="2:2" x14ac:dyDescent="0.2">
      <c r="B1347" s="9"/>
    </row>
    <row r="1348" spans="2:2" x14ac:dyDescent="0.2">
      <c r="B1348" s="9"/>
    </row>
    <row r="1349" spans="2:2" x14ac:dyDescent="0.2">
      <c r="B1349" s="9"/>
    </row>
    <row r="1350" spans="2:2" x14ac:dyDescent="0.2">
      <c r="B1350" s="9"/>
    </row>
    <row r="1351" spans="2:2" x14ac:dyDescent="0.2">
      <c r="B1351" s="9"/>
    </row>
    <row r="1352" spans="2:2" x14ac:dyDescent="0.2">
      <c r="B1352" s="9"/>
    </row>
    <row r="1353" spans="2:2" x14ac:dyDescent="0.2">
      <c r="B1353" s="9"/>
    </row>
    <row r="1354" spans="2:2" x14ac:dyDescent="0.2">
      <c r="B1354" s="9"/>
    </row>
    <row r="1355" spans="2:2" x14ac:dyDescent="0.2">
      <c r="B1355" s="9"/>
    </row>
    <row r="1356" spans="2:2" x14ac:dyDescent="0.2">
      <c r="B1356" s="9"/>
    </row>
    <row r="1357" spans="2:2" x14ac:dyDescent="0.2">
      <c r="B1357" s="9"/>
    </row>
    <row r="1358" spans="2:2" x14ac:dyDescent="0.2">
      <c r="B1358" s="9"/>
    </row>
    <row r="1359" spans="2:2" x14ac:dyDescent="0.2">
      <c r="B1359" s="9"/>
    </row>
    <row r="1360" spans="2:2" x14ac:dyDescent="0.2">
      <c r="B1360" s="9"/>
    </row>
    <row r="1361" spans="2:2" x14ac:dyDescent="0.2">
      <c r="B1361" s="9"/>
    </row>
    <row r="1362" spans="2:2" x14ac:dyDescent="0.2">
      <c r="B1362" s="9"/>
    </row>
    <row r="1363" spans="2:2" x14ac:dyDescent="0.2">
      <c r="B1363" s="9"/>
    </row>
    <row r="1364" spans="2:2" x14ac:dyDescent="0.2">
      <c r="B1364" s="9"/>
    </row>
    <row r="1365" spans="2:2" x14ac:dyDescent="0.2">
      <c r="B1365" s="9"/>
    </row>
    <row r="1366" spans="2:2" x14ac:dyDescent="0.2">
      <c r="B1366" s="9"/>
    </row>
    <row r="1367" spans="2:2" x14ac:dyDescent="0.2">
      <c r="B1367" s="9"/>
    </row>
    <row r="1368" spans="2:2" x14ac:dyDescent="0.2">
      <c r="B1368" s="9"/>
    </row>
    <row r="1369" spans="2:2" x14ac:dyDescent="0.2">
      <c r="B1369" s="9"/>
    </row>
    <row r="1370" spans="2:2" x14ac:dyDescent="0.2">
      <c r="B1370" s="9"/>
    </row>
    <row r="1371" spans="2:2" x14ac:dyDescent="0.2">
      <c r="B1371" s="9"/>
    </row>
    <row r="1372" spans="2:2" x14ac:dyDescent="0.2">
      <c r="B1372" s="9"/>
    </row>
    <row r="1373" spans="2:2" x14ac:dyDescent="0.2">
      <c r="B1373" s="9"/>
    </row>
    <row r="1374" spans="2:2" x14ac:dyDescent="0.2">
      <c r="B1374" s="9"/>
    </row>
    <row r="1375" spans="2:2" x14ac:dyDescent="0.2">
      <c r="B1375" s="9"/>
    </row>
    <row r="1376" spans="2:2" x14ac:dyDescent="0.2">
      <c r="B1376" s="9"/>
    </row>
    <row r="1377" spans="2:2" x14ac:dyDescent="0.2">
      <c r="B1377" s="9"/>
    </row>
    <row r="1378" spans="2:2" x14ac:dyDescent="0.2">
      <c r="B1378" s="9"/>
    </row>
    <row r="1379" spans="2:2" x14ac:dyDescent="0.2">
      <c r="B1379" s="9"/>
    </row>
    <row r="1380" spans="2:2" x14ac:dyDescent="0.2">
      <c r="B1380" s="9"/>
    </row>
    <row r="1381" spans="2:2" x14ac:dyDescent="0.2">
      <c r="B1381" s="9"/>
    </row>
    <row r="1382" spans="2:2" x14ac:dyDescent="0.2">
      <c r="B1382" s="9"/>
    </row>
    <row r="1383" spans="2:2" x14ac:dyDescent="0.2">
      <c r="B1383" s="9"/>
    </row>
    <row r="1384" spans="2:2" x14ac:dyDescent="0.2">
      <c r="B1384" s="9"/>
    </row>
    <row r="1385" spans="2:2" x14ac:dyDescent="0.2">
      <c r="B1385" s="9"/>
    </row>
    <row r="1386" spans="2:2" x14ac:dyDescent="0.2">
      <c r="B1386" s="9"/>
    </row>
    <row r="1387" spans="2:2" x14ac:dyDescent="0.2">
      <c r="B1387" s="9"/>
    </row>
    <row r="1388" spans="2:2" x14ac:dyDescent="0.2">
      <c r="B1388" s="9"/>
    </row>
    <row r="1389" spans="2:2" x14ac:dyDescent="0.2">
      <c r="B1389" s="9"/>
    </row>
    <row r="1390" spans="2:2" x14ac:dyDescent="0.2">
      <c r="B1390" s="9"/>
    </row>
    <row r="1391" spans="2:2" x14ac:dyDescent="0.2">
      <c r="B1391" s="9"/>
    </row>
    <row r="1392" spans="2:2" x14ac:dyDescent="0.2">
      <c r="B1392" s="9"/>
    </row>
    <row r="1393" spans="2:2" x14ac:dyDescent="0.2">
      <c r="B1393" s="9"/>
    </row>
    <row r="1394" spans="2:2" x14ac:dyDescent="0.2">
      <c r="B1394" s="9"/>
    </row>
    <row r="1395" spans="2:2" x14ac:dyDescent="0.2">
      <c r="B1395" s="9"/>
    </row>
    <row r="1396" spans="2:2" x14ac:dyDescent="0.2">
      <c r="B1396" s="9"/>
    </row>
    <row r="1397" spans="2:2" x14ac:dyDescent="0.2">
      <c r="B1397" s="9"/>
    </row>
    <row r="1398" spans="2:2" x14ac:dyDescent="0.2">
      <c r="B1398" s="9"/>
    </row>
    <row r="1399" spans="2:2" x14ac:dyDescent="0.2">
      <c r="B1399" s="9"/>
    </row>
    <row r="1400" spans="2:2" x14ac:dyDescent="0.2">
      <c r="B1400" s="9"/>
    </row>
    <row r="1401" spans="2:2" x14ac:dyDescent="0.2">
      <c r="B1401" s="9"/>
    </row>
    <row r="1402" spans="2:2" x14ac:dyDescent="0.2">
      <c r="B1402" s="9"/>
    </row>
    <row r="1403" spans="2:2" x14ac:dyDescent="0.2">
      <c r="B1403" s="9"/>
    </row>
    <row r="1404" spans="2:2" x14ac:dyDescent="0.2">
      <c r="B1404" s="9"/>
    </row>
    <row r="1405" spans="2:2" x14ac:dyDescent="0.2">
      <c r="B1405" s="9"/>
    </row>
    <row r="1406" spans="2:2" x14ac:dyDescent="0.2">
      <c r="B1406" s="9"/>
    </row>
    <row r="1407" spans="2:2" x14ac:dyDescent="0.2">
      <c r="B1407" s="9"/>
    </row>
    <row r="1408" spans="2:2" x14ac:dyDescent="0.2">
      <c r="B1408" s="9"/>
    </row>
    <row r="1409" spans="2:2" x14ac:dyDescent="0.2">
      <c r="B1409" s="9"/>
    </row>
    <row r="1410" spans="2:2" x14ac:dyDescent="0.2">
      <c r="B1410" s="9"/>
    </row>
    <row r="1411" spans="2:2" x14ac:dyDescent="0.2">
      <c r="B1411" s="9"/>
    </row>
    <row r="1412" spans="2:2" x14ac:dyDescent="0.2">
      <c r="B1412" s="9"/>
    </row>
    <row r="1413" spans="2:2" x14ac:dyDescent="0.2">
      <c r="B1413" s="9"/>
    </row>
    <row r="1414" spans="2:2" x14ac:dyDescent="0.2">
      <c r="B1414" s="9"/>
    </row>
    <row r="1415" spans="2:2" x14ac:dyDescent="0.2">
      <c r="B1415" s="9"/>
    </row>
    <row r="1416" spans="2:2" x14ac:dyDescent="0.2">
      <c r="B1416" s="9"/>
    </row>
    <row r="1417" spans="2:2" x14ac:dyDescent="0.2">
      <c r="B1417" s="9"/>
    </row>
    <row r="1418" spans="2:2" x14ac:dyDescent="0.2">
      <c r="B1418" s="9"/>
    </row>
    <row r="1419" spans="2:2" x14ac:dyDescent="0.2">
      <c r="B1419" s="9"/>
    </row>
    <row r="1420" spans="2:2" x14ac:dyDescent="0.2">
      <c r="B1420" s="9"/>
    </row>
    <row r="1421" spans="2:2" x14ac:dyDescent="0.2">
      <c r="B1421" s="9"/>
    </row>
    <row r="1422" spans="2:2" x14ac:dyDescent="0.2">
      <c r="B1422" s="9"/>
    </row>
    <row r="1423" spans="2:2" x14ac:dyDescent="0.2">
      <c r="B1423" s="9"/>
    </row>
    <row r="1424" spans="2:2" x14ac:dyDescent="0.2">
      <c r="B1424" s="9"/>
    </row>
    <row r="1425" spans="2:2" x14ac:dyDescent="0.2">
      <c r="B1425" s="9"/>
    </row>
    <row r="1426" spans="2:2" x14ac:dyDescent="0.2">
      <c r="B1426" s="9"/>
    </row>
    <row r="1427" spans="2:2" x14ac:dyDescent="0.2">
      <c r="B1427" s="9"/>
    </row>
    <row r="1428" spans="2:2" x14ac:dyDescent="0.2">
      <c r="B1428" s="9"/>
    </row>
    <row r="1429" spans="2:2" x14ac:dyDescent="0.2">
      <c r="B1429" s="9"/>
    </row>
    <row r="1430" spans="2:2" x14ac:dyDescent="0.2">
      <c r="B1430" s="9"/>
    </row>
  </sheetData>
  <sheetProtection sheet="1"/>
  <phoneticPr fontId="8" type="noConversion"/>
  <pageMargins left="0.75" right="0.75" top="1" bottom="1" header="0.5" footer="0.5"/>
  <pageSetup orientation="portrait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53"/>
  </sheetPr>
  <dimension ref="A1:AB338"/>
  <sheetViews>
    <sheetView workbookViewId="0">
      <selection activeCell="F9" sqref="F9"/>
    </sheetView>
  </sheetViews>
  <sheetFormatPr defaultRowHeight="12.75" x14ac:dyDescent="0.2"/>
  <cols>
    <col min="1" max="1" width="9.140625" style="28"/>
    <col min="2" max="2" width="10.7109375" style="28" customWidth="1"/>
    <col min="3" max="4" width="9.140625" style="28"/>
    <col min="5" max="5" width="10.28515625" style="28" bestFit="1" customWidth="1"/>
    <col min="6" max="6" width="12.42578125" style="28" bestFit="1" customWidth="1"/>
    <col min="7" max="7" width="10.7109375" style="28" customWidth="1"/>
    <col min="8" max="13" width="9.140625" style="28"/>
    <col min="14" max="14" width="12.140625" style="28" customWidth="1"/>
    <col min="15" max="15" width="11" style="28" customWidth="1"/>
    <col min="16" max="16384" width="9.140625" style="28"/>
  </cols>
  <sheetData>
    <row r="1" spans="1:28" ht="18.75" thickBot="1" x14ac:dyDescent="0.25">
      <c r="A1" s="42" t="s">
        <v>91</v>
      </c>
      <c r="D1" s="43" t="s">
        <v>160</v>
      </c>
      <c r="M1" s="44" t="s">
        <v>92</v>
      </c>
      <c r="N1" s="28" t="s">
        <v>93</v>
      </c>
      <c r="O1" s="28">
        <f ca="1">H18*J18-I18*I18</f>
        <v>755.33705753240702</v>
      </c>
      <c r="P1" s="28" t="s">
        <v>197</v>
      </c>
      <c r="U1" s="74" t="s">
        <v>146</v>
      </c>
      <c r="V1" s="75" t="s">
        <v>149</v>
      </c>
      <c r="AA1" s="28">
        <v>1</v>
      </c>
      <c r="AB1" s="28" t="s">
        <v>94</v>
      </c>
    </row>
    <row r="2" spans="1:28" x14ac:dyDescent="0.2">
      <c r="A2" s="79" t="s">
        <v>231</v>
      </c>
      <c r="M2" s="44" t="s">
        <v>95</v>
      </c>
      <c r="N2" s="28" t="s">
        <v>96</v>
      </c>
      <c r="O2" s="28">
        <f ca="1">+F18*J18-H18*I18</f>
        <v>72.118455787203857</v>
      </c>
      <c r="P2" s="28" t="s">
        <v>198</v>
      </c>
      <c r="U2" s="28">
        <v>-1</v>
      </c>
      <c r="V2" s="28">
        <f t="shared" ref="V2:V18" ca="1" si="0">+E$4+E$5*U2+E$6*U2^2</f>
        <v>3.804321531887795E-2</v>
      </c>
      <c r="AA2" s="28">
        <v>2</v>
      </c>
      <c r="AB2" s="28" t="s">
        <v>48</v>
      </c>
    </row>
    <row r="3" spans="1:28" ht="13.5" thickBot="1" x14ac:dyDescent="0.25">
      <c r="A3" s="28" t="s">
        <v>97</v>
      </c>
      <c r="B3" s="28" t="s">
        <v>98</v>
      </c>
      <c r="E3" s="45" t="s">
        <v>99</v>
      </c>
      <c r="F3" s="45" t="s">
        <v>39</v>
      </c>
      <c r="G3" s="45" t="s">
        <v>100</v>
      </c>
      <c r="H3" s="45" t="s">
        <v>101</v>
      </c>
      <c r="M3" s="44" t="s">
        <v>102</v>
      </c>
      <c r="N3" s="28" t="s">
        <v>103</v>
      </c>
      <c r="O3" s="28">
        <f ca="1">+F18*I18-H18*H18</f>
        <v>-285.23586535640061</v>
      </c>
      <c r="P3" s="28" t="s">
        <v>199</v>
      </c>
      <c r="U3" s="28">
        <v>-0.8</v>
      </c>
      <c r="V3" s="28">
        <f t="shared" ca="1" si="0"/>
        <v>2.8031090774437342E-2</v>
      </c>
      <c r="AA3" s="28">
        <v>3</v>
      </c>
      <c r="AB3" s="28" t="s">
        <v>104</v>
      </c>
    </row>
    <row r="4" spans="1:28" x14ac:dyDescent="0.2">
      <c r="A4" s="28" t="s">
        <v>105</v>
      </c>
      <c r="B4" s="28" t="s">
        <v>106</v>
      </c>
      <c r="D4" s="46" t="s">
        <v>107</v>
      </c>
      <c r="E4" s="47">
        <f ca="1">(G18*O1-K18*O2+L18*O3)/O7</f>
        <v>1.2020156985318078E-3</v>
      </c>
      <c r="F4" s="48">
        <f ca="1">+E7/O7*O18</f>
        <v>2.6438501517453334E-3</v>
      </c>
      <c r="G4" s="49">
        <f>+B18</f>
        <v>1</v>
      </c>
      <c r="H4" s="50">
        <f ca="1">ABS(F4/E4)</f>
        <v>2.1995138291243972</v>
      </c>
      <c r="M4" s="44" t="s">
        <v>108</v>
      </c>
      <c r="N4" s="28" t="s">
        <v>109</v>
      </c>
      <c r="O4" s="28">
        <f ca="1">+C18*J18-H18*H18</f>
        <v>2655.9503177873175</v>
      </c>
      <c r="P4" s="28" t="s">
        <v>200</v>
      </c>
      <c r="U4" s="28">
        <v>-0.6</v>
      </c>
      <c r="V4" s="28">
        <f t="shared" ca="1" si="0"/>
        <v>1.934090854018242E-2</v>
      </c>
      <c r="AA4" s="28">
        <v>4</v>
      </c>
      <c r="AB4" s="28" t="s">
        <v>110</v>
      </c>
    </row>
    <row r="5" spans="1:28" x14ac:dyDescent="0.2">
      <c r="A5" s="28" t="s">
        <v>111</v>
      </c>
      <c r="B5" s="51">
        <v>40323</v>
      </c>
      <c r="D5" s="52" t="s">
        <v>112</v>
      </c>
      <c r="E5" s="53">
        <f ca="1">+(-G18*O2+K18*O4-L18*O5)/O7</f>
        <v>-2.0316920743025008E-2</v>
      </c>
      <c r="F5" s="54">
        <f ca="1">P18*E7/O7</f>
        <v>4.4454806941444111E-3</v>
      </c>
      <c r="G5" s="55">
        <f>+B18/A18</f>
        <v>1E-4</v>
      </c>
      <c r="H5" s="50">
        <f ca="1">ABS(F5/E5)</f>
        <v>0.21880681380669298</v>
      </c>
      <c r="M5" s="44" t="s">
        <v>113</v>
      </c>
      <c r="N5" s="28" t="s">
        <v>114</v>
      </c>
      <c r="O5" s="28">
        <f ca="1">+C18*I18-F18*H18</f>
        <v>1607.4227698713414</v>
      </c>
      <c r="P5" s="28" t="s">
        <v>201</v>
      </c>
      <c r="U5" s="28">
        <v>-0.4</v>
      </c>
      <c r="V5" s="28">
        <f t="shared" ca="1" si="0"/>
        <v>1.1972668616113194E-2</v>
      </c>
      <c r="AA5" s="28">
        <v>5</v>
      </c>
      <c r="AB5" s="28" t="s">
        <v>115</v>
      </c>
    </row>
    <row r="6" spans="1:28" ht="13.5" thickBot="1" x14ac:dyDescent="0.25">
      <c r="D6" s="56" t="s">
        <v>116</v>
      </c>
      <c r="E6" s="57">
        <f ca="1">+(G18*O3-K18*O5+L18*O6)/O7</f>
        <v>1.6524278877321136E-2</v>
      </c>
      <c r="F6" s="58">
        <f ca="1">Q18*E7/O7</f>
        <v>3.4560643113889932E-3</v>
      </c>
      <c r="G6" s="59">
        <f>+B18/A18^2</f>
        <v>1E-8</v>
      </c>
      <c r="H6" s="50">
        <f ca="1">ABS(F6/E6)</f>
        <v>0.2091506889376149</v>
      </c>
      <c r="M6" s="60" t="s">
        <v>117</v>
      </c>
      <c r="N6" s="61" t="s">
        <v>118</v>
      </c>
      <c r="O6" s="61">
        <f ca="1">+C18*H18-F18*F18</f>
        <v>1264.1464159100001</v>
      </c>
      <c r="P6" s="28" t="s">
        <v>202</v>
      </c>
      <c r="U6" s="28">
        <v>-0.2</v>
      </c>
      <c r="V6" s="28">
        <f t="shared" ca="1" si="0"/>
        <v>5.9263710022296554E-3</v>
      </c>
      <c r="AA6" s="28">
        <v>6</v>
      </c>
      <c r="AB6" s="28" t="s">
        <v>119</v>
      </c>
    </row>
    <row r="7" spans="1:28" x14ac:dyDescent="0.2">
      <c r="D7" s="43" t="s">
        <v>120</v>
      </c>
      <c r="E7" s="62">
        <f ca="1">SQRT(N18/(B15-3))</f>
        <v>9.393932354768755E-3</v>
      </c>
      <c r="G7" s="63">
        <f>+B22</f>
        <v>2.5306899995484855E-2</v>
      </c>
      <c r="M7" s="44" t="s">
        <v>121</v>
      </c>
      <c r="N7" s="28" t="s">
        <v>122</v>
      </c>
      <c r="O7" s="28">
        <f ca="1">+C18*O1-F18*O2+H18*O3</f>
        <v>17193.380310333494</v>
      </c>
      <c r="U7" s="28">
        <v>0</v>
      </c>
      <c r="V7" s="28">
        <f t="shared" ca="1" si="0"/>
        <v>1.2020156985318078E-3</v>
      </c>
      <c r="AA7" s="28">
        <v>7</v>
      </c>
      <c r="AB7" s="28" t="s">
        <v>123</v>
      </c>
    </row>
    <row r="8" spans="1:28" x14ac:dyDescent="0.2">
      <c r="A8" s="68">
        <v>21</v>
      </c>
      <c r="B8" s="28" t="s">
        <v>126</v>
      </c>
      <c r="C8" s="81">
        <v>21</v>
      </c>
      <c r="D8" s="43" t="s">
        <v>190</v>
      </c>
      <c r="F8" s="64">
        <f ca="1">CORREL(INDIRECT(E12):INDIRECT(E13),INDIRECT(M12):INDIRECT(M13))</f>
        <v>0.79154078336455291</v>
      </c>
      <c r="G8" s="62"/>
      <c r="K8" s="63"/>
      <c r="U8" s="28">
        <v>0.2</v>
      </c>
      <c r="V8" s="28">
        <f t="shared" ca="1" si="0"/>
        <v>-2.2003972949803489E-3</v>
      </c>
      <c r="AA8" s="28">
        <v>8</v>
      </c>
      <c r="AB8" s="28" t="s">
        <v>124</v>
      </c>
    </row>
    <row r="9" spans="1:28" x14ac:dyDescent="0.2">
      <c r="A9" s="68">
        <f>20+COUNT(A21:A1445)</f>
        <v>45</v>
      </c>
      <c r="B9" s="28" t="s">
        <v>128</v>
      </c>
      <c r="C9" s="81">
        <f>A9</f>
        <v>45</v>
      </c>
      <c r="E9" s="96">
        <f ca="1">E6*G6</f>
        <v>1.6524278877321137E-10</v>
      </c>
      <c r="F9" s="66">
        <f ca="1">H6</f>
        <v>0.2091506889376149</v>
      </c>
      <c r="G9" s="67">
        <f ca="1">F8</f>
        <v>0.79154078336455291</v>
      </c>
      <c r="K9" s="63"/>
      <c r="U9" s="28">
        <v>0.4</v>
      </c>
      <c r="V9" s="28">
        <f t="shared" ca="1" si="0"/>
        <v>-4.2808679783068147E-3</v>
      </c>
      <c r="AA9" s="28">
        <v>9</v>
      </c>
      <c r="AB9" s="28" t="s">
        <v>57</v>
      </c>
    </row>
    <row r="10" spans="1:28" x14ac:dyDescent="0.2">
      <c r="A10" s="38" t="s">
        <v>8</v>
      </c>
      <c r="B10" s="36">
        <f>'A (3)'!C8</f>
        <v>0.58272069999999998</v>
      </c>
      <c r="D10" s="28" t="s">
        <v>230</v>
      </c>
      <c r="E10" s="28">
        <f ca="1">2*E9*365.2422/B10</f>
        <v>2.0714431358166281E-7</v>
      </c>
      <c r="F10" s="28">
        <f ca="1">+F9*E10</f>
        <v>4.3324375895114119E-8</v>
      </c>
      <c r="G10" s="28" t="s">
        <v>192</v>
      </c>
      <c r="U10" s="28">
        <v>0.6</v>
      </c>
      <c r="V10" s="28">
        <f t="shared" ca="1" si="0"/>
        <v>-5.0393963514475879E-3</v>
      </c>
      <c r="AA10" s="28">
        <v>10</v>
      </c>
      <c r="AB10" s="28" t="s">
        <v>125</v>
      </c>
    </row>
    <row r="11" spans="1:28" x14ac:dyDescent="0.2">
      <c r="U11" s="28">
        <v>0.8</v>
      </c>
      <c r="V11" s="28">
        <f t="shared" ca="1" si="0"/>
        <v>-4.4759824144026718E-3</v>
      </c>
      <c r="AA11" s="28">
        <v>11</v>
      </c>
      <c r="AB11" s="28" t="s">
        <v>43</v>
      </c>
    </row>
    <row r="12" spans="1:28" x14ac:dyDescent="0.2">
      <c r="C12" s="9" t="str">
        <f t="shared" ref="C12:F13" si="1">C$15&amp;$C8</f>
        <v>C21</v>
      </c>
      <c r="D12" s="9" t="str">
        <f t="shared" si="1"/>
        <v>D21</v>
      </c>
      <c r="E12" s="9" t="str">
        <f t="shared" si="1"/>
        <v>E21</v>
      </c>
      <c r="F12" s="9" t="str">
        <f t="shared" si="1"/>
        <v>F21</v>
      </c>
      <c r="G12" s="9" t="str">
        <f t="shared" ref="G12:Q12" si="2">G15&amp;$C8</f>
        <v>G21</v>
      </c>
      <c r="H12" s="9" t="str">
        <f t="shared" si="2"/>
        <v>H21</v>
      </c>
      <c r="I12" s="9" t="str">
        <f t="shared" si="2"/>
        <v>I21</v>
      </c>
      <c r="J12" s="9" t="str">
        <f t="shared" si="2"/>
        <v>J21</v>
      </c>
      <c r="K12" s="9" t="str">
        <f t="shared" si="2"/>
        <v>K21</v>
      </c>
      <c r="L12" s="9" t="str">
        <f t="shared" si="2"/>
        <v>L21</v>
      </c>
      <c r="M12" s="9" t="str">
        <f t="shared" si="2"/>
        <v>M21</v>
      </c>
      <c r="N12" s="9" t="str">
        <f t="shared" si="2"/>
        <v>N21</v>
      </c>
      <c r="O12" s="9" t="str">
        <f t="shared" si="2"/>
        <v>O21</v>
      </c>
      <c r="P12" s="9" t="str">
        <f t="shared" si="2"/>
        <v>P21</v>
      </c>
      <c r="Q12" s="9" t="str">
        <f t="shared" si="2"/>
        <v>Q21</v>
      </c>
      <c r="U12" s="28">
        <v>1</v>
      </c>
      <c r="V12" s="28">
        <f t="shared" ca="1" si="0"/>
        <v>-2.5906261671720665E-3</v>
      </c>
      <c r="AA12" s="28">
        <v>12</v>
      </c>
      <c r="AB12" s="28" t="s">
        <v>127</v>
      </c>
    </row>
    <row r="13" spans="1:28" x14ac:dyDescent="0.2">
      <c r="C13" s="9" t="str">
        <f t="shared" si="1"/>
        <v>C45</v>
      </c>
      <c r="D13" s="9" t="str">
        <f t="shared" si="1"/>
        <v>D45</v>
      </c>
      <c r="E13" s="9" t="str">
        <f t="shared" si="1"/>
        <v>E45</v>
      </c>
      <c r="F13" s="9" t="str">
        <f t="shared" si="1"/>
        <v>F45</v>
      </c>
      <c r="G13" s="9" t="str">
        <f t="shared" ref="G13:Q13" si="3">G$15&amp;$C9</f>
        <v>G45</v>
      </c>
      <c r="H13" s="9" t="str">
        <f t="shared" si="3"/>
        <v>H45</v>
      </c>
      <c r="I13" s="9" t="str">
        <f t="shared" si="3"/>
        <v>I45</v>
      </c>
      <c r="J13" s="9" t="str">
        <f t="shared" si="3"/>
        <v>J45</v>
      </c>
      <c r="K13" s="9" t="str">
        <f t="shared" si="3"/>
        <v>K45</v>
      </c>
      <c r="L13" s="9" t="str">
        <f t="shared" si="3"/>
        <v>L45</v>
      </c>
      <c r="M13" s="9" t="str">
        <f t="shared" si="3"/>
        <v>M45</v>
      </c>
      <c r="N13" s="9" t="str">
        <f t="shared" si="3"/>
        <v>N45</v>
      </c>
      <c r="O13" s="9" t="str">
        <f t="shared" si="3"/>
        <v>O45</v>
      </c>
      <c r="P13" s="9" t="str">
        <f t="shared" si="3"/>
        <v>P45</v>
      </c>
      <c r="Q13" s="9" t="str">
        <f t="shared" si="3"/>
        <v>Q45</v>
      </c>
      <c r="U13" s="28">
        <v>1.2</v>
      </c>
      <c r="V13" s="28">
        <f t="shared" ca="1" si="0"/>
        <v>6.1667239024423143E-4</v>
      </c>
      <c r="AA13" s="28">
        <v>13</v>
      </c>
      <c r="AB13" s="28" t="s">
        <v>129</v>
      </c>
    </row>
    <row r="14" spans="1:28" x14ac:dyDescent="0.2">
      <c r="U14" s="28">
        <v>1.4</v>
      </c>
      <c r="V14" s="28">
        <f t="shared" ca="1" si="0"/>
        <v>5.1459132578462186E-3</v>
      </c>
      <c r="AA14" s="28">
        <v>14</v>
      </c>
      <c r="AB14" s="28" t="s">
        <v>130</v>
      </c>
    </row>
    <row r="15" spans="1:28" x14ac:dyDescent="0.2">
      <c r="A15" s="43" t="s">
        <v>134</v>
      </c>
      <c r="B15" s="43">
        <f>C9-C8+1</f>
        <v>25</v>
      </c>
      <c r="C15" s="9" t="str">
        <f t="shared" ref="C15:Q15" si="4">VLOOKUP(C16,$AA1:$AB26,2,FALSE)</f>
        <v>C</v>
      </c>
      <c r="D15" s="9" t="str">
        <f t="shared" si="4"/>
        <v>D</v>
      </c>
      <c r="E15" s="9" t="str">
        <f t="shared" si="4"/>
        <v>E</v>
      </c>
      <c r="F15" s="9" t="str">
        <f t="shared" si="4"/>
        <v>F</v>
      </c>
      <c r="G15" s="9" t="str">
        <f t="shared" si="4"/>
        <v>G</v>
      </c>
      <c r="H15" s="9" t="str">
        <f t="shared" si="4"/>
        <v>H</v>
      </c>
      <c r="I15" s="9" t="str">
        <f t="shared" si="4"/>
        <v>I</v>
      </c>
      <c r="J15" s="9" t="str">
        <f t="shared" si="4"/>
        <v>J</v>
      </c>
      <c r="K15" s="9" t="str">
        <f t="shared" si="4"/>
        <v>K</v>
      </c>
      <c r="L15" s="9" t="str">
        <f t="shared" si="4"/>
        <v>L</v>
      </c>
      <c r="M15" s="9" t="str">
        <f t="shared" si="4"/>
        <v>M</v>
      </c>
      <c r="N15" s="9" t="str">
        <f t="shared" si="4"/>
        <v>N</v>
      </c>
      <c r="O15" s="9" t="str">
        <f t="shared" si="4"/>
        <v>O</v>
      </c>
      <c r="P15" s="9" t="str">
        <f t="shared" si="4"/>
        <v>P</v>
      </c>
      <c r="Q15" s="9" t="str">
        <f t="shared" si="4"/>
        <v>Q</v>
      </c>
      <c r="U15" s="28">
        <v>1.6</v>
      </c>
      <c r="V15" s="28">
        <f t="shared" ca="1" si="0"/>
        <v>1.0997096435633909E-2</v>
      </c>
      <c r="AA15" s="28">
        <v>15</v>
      </c>
      <c r="AB15" s="28" t="s">
        <v>131</v>
      </c>
    </row>
    <row r="16" spans="1:28" x14ac:dyDescent="0.2">
      <c r="A16" s="9"/>
      <c r="C16" s="9">
        <f>COLUMN()</f>
        <v>3</v>
      </c>
      <c r="D16" s="9">
        <f>COLUMN()</f>
        <v>4</v>
      </c>
      <c r="E16" s="9">
        <f>COLUMN()</f>
        <v>5</v>
      </c>
      <c r="F16" s="9">
        <f>COLUMN()</f>
        <v>6</v>
      </c>
      <c r="G16" s="9">
        <f>COLUMN()</f>
        <v>7</v>
      </c>
      <c r="H16" s="9">
        <f>COLUMN()</f>
        <v>8</v>
      </c>
      <c r="I16" s="9">
        <f>COLUMN()</f>
        <v>9</v>
      </c>
      <c r="J16" s="9">
        <f>COLUMN()</f>
        <v>10</v>
      </c>
      <c r="K16" s="9">
        <f>COLUMN()</f>
        <v>11</v>
      </c>
      <c r="L16" s="9">
        <f>COLUMN()</f>
        <v>12</v>
      </c>
      <c r="M16" s="9">
        <f>COLUMN()</f>
        <v>13</v>
      </c>
      <c r="N16" s="9">
        <f>COLUMN()</f>
        <v>14</v>
      </c>
      <c r="O16" s="9">
        <f>COLUMN()</f>
        <v>15</v>
      </c>
      <c r="P16" s="9">
        <f>COLUMN()</f>
        <v>16</v>
      </c>
      <c r="Q16" s="9">
        <f>COLUMN()</f>
        <v>17</v>
      </c>
      <c r="U16" s="28">
        <v>1.8</v>
      </c>
      <c r="V16" s="28">
        <f t="shared" ca="1" si="0"/>
        <v>1.8170221923607274E-2</v>
      </c>
      <c r="AA16" s="28">
        <v>16</v>
      </c>
      <c r="AB16" s="28" t="s">
        <v>132</v>
      </c>
    </row>
    <row r="17" spans="1:28" x14ac:dyDescent="0.2">
      <c r="A17" s="43" t="s">
        <v>133</v>
      </c>
      <c r="U17" s="28">
        <v>2</v>
      </c>
      <c r="V17" s="28">
        <f t="shared" ca="1" si="0"/>
        <v>2.6665289721766336E-2</v>
      </c>
      <c r="AA17" s="28">
        <v>17</v>
      </c>
      <c r="AB17" s="28" t="s">
        <v>135</v>
      </c>
    </row>
    <row r="18" spans="1:28" x14ac:dyDescent="0.2">
      <c r="A18" s="70">
        <v>10000</v>
      </c>
      <c r="B18" s="70">
        <v>1</v>
      </c>
      <c r="C18" s="28">
        <f ca="1">SUM(INDIRECT(C12):INDIRECT(C13))</f>
        <v>45</v>
      </c>
      <c r="D18" s="82">
        <f ca="1">SUM(INDIRECT(D12):INDIRECT(D13))</f>
        <v>9.4211500000000008</v>
      </c>
      <c r="E18" s="82">
        <f ca="1">SUM(INDIRECT(E12):INDIRECT(E13))</f>
        <v>0.14707194995571626</v>
      </c>
      <c r="F18" s="43">
        <f ca="1">SUM(INDIRECT(F12):INDIRECT(F13))</f>
        <v>31.969450000000002</v>
      </c>
      <c r="G18" s="43">
        <f ca="1">SUM(INDIRECT(G12):INDIRECT(G13))</f>
        <v>0.24407384993537562</v>
      </c>
      <c r="H18" s="43">
        <f ca="1">SUM(INDIRECT(H12):INDIRECT(H13))</f>
        <v>50.804269982500003</v>
      </c>
      <c r="I18" s="43">
        <f ca="1">SUM(INDIRECT(I12):INDIRECT(I13))</f>
        <v>71.813496419186137</v>
      </c>
      <c r="J18" s="43">
        <f ca="1">SUM(INDIRECT(J12):INDIRECT(J13))</f>
        <v>116.3783148053793</v>
      </c>
      <c r="K18" s="43">
        <f ca="1">SUM(INDIRECT(K12):INDIRECT(K13))</f>
        <v>0.19290769611786526</v>
      </c>
      <c r="L18" s="43">
        <f ca="1">SUM(INDIRECT(L12):INDIRECT(L13))</f>
        <v>0.52510614416005708</v>
      </c>
      <c r="N18" s="28">
        <f ca="1">SUM(INDIRECT(N12):INDIRECT(N13))</f>
        <v>1.9414112318913673E-3</v>
      </c>
      <c r="O18" s="28">
        <f ca="1">SQRT(SUM(INDIRECT(O12):INDIRECT(O13)))</f>
        <v>4838.9449088820293</v>
      </c>
      <c r="P18" s="28">
        <f ca="1">SQRT(SUM(INDIRECT(P12):INDIRECT(P13)))</f>
        <v>8136.4052188293299</v>
      </c>
      <c r="Q18" s="28">
        <f ca="1">SQRT(SUM(INDIRECT(Q12):INDIRECT(Q13)))</f>
        <v>6325.5116003168778</v>
      </c>
      <c r="U18" s="28">
        <v>2.2000000000000002</v>
      </c>
      <c r="V18" s="28">
        <f t="shared" ca="1" si="0"/>
        <v>3.6482299830111101E-2</v>
      </c>
      <c r="AA18" s="28">
        <v>18</v>
      </c>
      <c r="AB18" s="28" t="s">
        <v>137</v>
      </c>
    </row>
    <row r="19" spans="1:28" x14ac:dyDescent="0.2">
      <c r="A19" s="71" t="s">
        <v>138</v>
      </c>
      <c r="F19" s="72" t="s">
        <v>139</v>
      </c>
      <c r="G19" s="72" t="s">
        <v>12</v>
      </c>
      <c r="H19" s="72" t="s">
        <v>140</v>
      </c>
      <c r="I19" s="72" t="s">
        <v>141</v>
      </c>
      <c r="J19" s="72" t="s">
        <v>142</v>
      </c>
      <c r="K19" s="72" t="s">
        <v>143</v>
      </c>
      <c r="L19" s="72" t="s">
        <v>144</v>
      </c>
      <c r="M19" s="73"/>
      <c r="N19" s="73"/>
      <c r="O19" s="73"/>
      <c r="P19" s="73"/>
      <c r="Q19" s="73"/>
      <c r="AA19" s="28">
        <v>19</v>
      </c>
      <c r="AB19" s="28" t="s">
        <v>145</v>
      </c>
    </row>
    <row r="20" spans="1:28" ht="15" thickBot="1" x14ac:dyDescent="0.25">
      <c r="A20" s="74" t="s">
        <v>146</v>
      </c>
      <c r="B20" s="74" t="s">
        <v>147</v>
      </c>
      <c r="C20" s="74" t="s">
        <v>193</v>
      </c>
      <c r="D20" s="74" t="s">
        <v>146</v>
      </c>
      <c r="E20" s="74" t="s">
        <v>147</v>
      </c>
      <c r="F20" s="74" t="s">
        <v>194</v>
      </c>
      <c r="G20" s="74" t="s">
        <v>195</v>
      </c>
      <c r="H20" s="74" t="s">
        <v>203</v>
      </c>
      <c r="I20" s="74" t="s">
        <v>204</v>
      </c>
      <c r="J20" s="74" t="s">
        <v>205</v>
      </c>
      <c r="K20" s="74" t="s">
        <v>196</v>
      </c>
      <c r="L20" s="74" t="s">
        <v>206</v>
      </c>
      <c r="M20" s="75" t="s">
        <v>149</v>
      </c>
      <c r="N20" s="74" t="s">
        <v>165</v>
      </c>
      <c r="O20" s="74" t="s">
        <v>150</v>
      </c>
      <c r="P20" s="74" t="s">
        <v>151</v>
      </c>
      <c r="Q20" s="74" t="s">
        <v>152</v>
      </c>
      <c r="R20" s="45" t="s">
        <v>153</v>
      </c>
      <c r="AA20" s="28">
        <v>20</v>
      </c>
      <c r="AB20" s="28" t="s">
        <v>154</v>
      </c>
    </row>
    <row r="21" spans="1:28" x14ac:dyDescent="0.2">
      <c r="A21" s="76">
        <v>-9228</v>
      </c>
      <c r="B21" s="76">
        <v>3.4619599999132333E-2</v>
      </c>
      <c r="C21" s="76">
        <v>1</v>
      </c>
      <c r="D21" s="77">
        <f t="shared" ref="D21:D84" si="5">A21/A$18</f>
        <v>-0.92279999999999995</v>
      </c>
      <c r="E21" s="77">
        <f t="shared" ref="E21:E84" si="6">B21/B$18</f>
        <v>3.4619599999132333E-2</v>
      </c>
      <c r="F21" s="68">
        <f t="shared" ref="F21:F84" si="7">$C21*D21</f>
        <v>-0.92279999999999995</v>
      </c>
      <c r="G21" s="68">
        <f t="shared" ref="G21:G84" si="8">$C21*E21</f>
        <v>3.4619599999132333E-2</v>
      </c>
      <c r="H21" s="68">
        <f t="shared" ref="H21:H84" si="9">C21*D21*D21</f>
        <v>0.85155983999999996</v>
      </c>
      <c r="I21" s="68">
        <f t="shared" ref="I21:I84" si="10">C21*D21*D21*D21</f>
        <v>-0.78581942035199992</v>
      </c>
      <c r="J21" s="68">
        <f t="shared" ref="J21:J84" si="11">C21*D21*D21*D21*D21</f>
        <v>0.72515416110082553</v>
      </c>
      <c r="K21" s="68">
        <f t="shared" ref="K21:K84" si="12">C21*E21*D21</f>
        <v>-3.1946966879199318E-2</v>
      </c>
      <c r="L21" s="68">
        <f t="shared" ref="L21:L84" si="13">C21*E21*D21*D21</f>
        <v>2.9480661036125129E-2</v>
      </c>
      <c r="M21" s="68">
        <f t="shared" ref="M21:M84" ca="1" si="14">+E$4+E$5*D21+E$6*D21^2</f>
        <v>3.4021882437082249E-2</v>
      </c>
      <c r="N21" s="68">
        <f t="shared" ref="N21:N84" ca="1" si="15">C21*(M21-E21)^2</f>
        <v>3.5726628398309676E-7</v>
      </c>
      <c r="O21" s="84">
        <f t="shared" ref="O21:O84" ca="1" si="16">(C21*O$1-O$2*F21+O$3*H21)^2</f>
        <v>335232.3853085179</v>
      </c>
      <c r="P21" s="68">
        <f t="shared" ref="P21:P84" ca="1" si="17">(-C21*O$2+O$4*F21-O$5*H21)^2</f>
        <v>15146465.955286972</v>
      </c>
      <c r="Q21" s="68">
        <f t="shared" ref="Q21:Q84" ca="1" si="18">+(C21*O$3-F21*O$5+H21*O$6)^2</f>
        <v>5173760.515838664</v>
      </c>
      <c r="R21" s="28">
        <f t="shared" ref="R21:R84" ca="1" si="19">+E21-M21</f>
        <v>5.9771756205008464E-4</v>
      </c>
      <c r="AA21" s="28">
        <v>21</v>
      </c>
      <c r="AB21" s="28" t="s">
        <v>155</v>
      </c>
    </row>
    <row r="22" spans="1:28" x14ac:dyDescent="0.2">
      <c r="A22" s="76">
        <v>-8667</v>
      </c>
      <c r="B22" s="76">
        <v>2.5306899995484855E-2</v>
      </c>
      <c r="C22" s="76">
        <v>1</v>
      </c>
      <c r="D22" s="77">
        <f t="shared" si="5"/>
        <v>-0.86670000000000003</v>
      </c>
      <c r="E22" s="77">
        <f t="shared" si="6"/>
        <v>2.5306899995484855E-2</v>
      </c>
      <c r="F22" s="68">
        <f t="shared" si="7"/>
        <v>-0.86670000000000003</v>
      </c>
      <c r="G22" s="68">
        <f t="shared" si="8"/>
        <v>2.5306899995484855E-2</v>
      </c>
      <c r="H22" s="68">
        <f t="shared" si="9"/>
        <v>0.75116889000000009</v>
      </c>
      <c r="I22" s="68">
        <f t="shared" si="10"/>
        <v>-0.65103807696300009</v>
      </c>
      <c r="J22" s="68">
        <f t="shared" si="11"/>
        <v>0.56425470130383215</v>
      </c>
      <c r="K22" s="68">
        <f t="shared" si="12"/>
        <v>-2.1933490226086726E-2</v>
      </c>
      <c r="L22" s="68">
        <f t="shared" si="13"/>
        <v>1.9009755978949366E-2</v>
      </c>
      <c r="M22" s="68">
        <f t="shared" ca="1" si="14"/>
        <v>3.1223215128839351E-2</v>
      </c>
      <c r="N22" s="68">
        <f t="shared" ca="1" si="15"/>
        <v>3.500278475715943E-5</v>
      </c>
      <c r="O22" s="84">
        <f t="shared" ca="1" si="16"/>
        <v>364311.00715149083</v>
      </c>
      <c r="P22" s="68">
        <f t="shared" ca="1" si="17"/>
        <v>12826974.450242955</v>
      </c>
      <c r="Q22" s="68">
        <f t="shared" ca="1" si="18"/>
        <v>4233326.451907523</v>
      </c>
      <c r="R22" s="28">
        <f t="shared" ca="1" si="19"/>
        <v>-5.916315133354496E-3</v>
      </c>
      <c r="AA22" s="28">
        <v>22</v>
      </c>
      <c r="AB22" s="28" t="s">
        <v>156</v>
      </c>
    </row>
    <row r="23" spans="1:28" x14ac:dyDescent="0.2">
      <c r="A23" s="76">
        <v>-5607</v>
      </c>
      <c r="B23" s="76">
        <v>3.1964899997547036E-2</v>
      </c>
      <c r="C23" s="76">
        <v>1</v>
      </c>
      <c r="D23" s="77">
        <f t="shared" si="5"/>
        <v>-0.56069999999999998</v>
      </c>
      <c r="E23" s="77">
        <f t="shared" si="6"/>
        <v>3.1964899997547036E-2</v>
      </c>
      <c r="F23" s="68">
        <f t="shared" si="7"/>
        <v>-0.56069999999999998</v>
      </c>
      <c r="G23" s="68">
        <f t="shared" si="8"/>
        <v>3.1964899997547036E-2</v>
      </c>
      <c r="H23" s="68">
        <f t="shared" si="9"/>
        <v>0.31438448999999996</v>
      </c>
      <c r="I23" s="68">
        <f t="shared" si="10"/>
        <v>-0.17627538354299996</v>
      </c>
      <c r="J23" s="68">
        <f t="shared" si="11"/>
        <v>9.8837607552560075E-2</v>
      </c>
      <c r="K23" s="68">
        <f t="shared" si="12"/>
        <v>-1.7922719428624622E-2</v>
      </c>
      <c r="L23" s="68">
        <f t="shared" si="13"/>
        <v>1.0049268783629824E-2</v>
      </c>
      <c r="M23" s="68">
        <f t="shared" ca="1" si="14"/>
        <v>1.7788690146610307E-2</v>
      </c>
      <c r="N23" s="68">
        <f t="shared" ca="1" si="15"/>
        <v>2.0096492573779557E-4</v>
      </c>
      <c r="O23" s="84">
        <f t="shared" ca="1" si="16"/>
        <v>498577.41283785354</v>
      </c>
      <c r="P23" s="68">
        <f t="shared" ca="1" si="17"/>
        <v>4271077.7139434014</v>
      </c>
      <c r="Q23" s="68">
        <f t="shared" ca="1" si="18"/>
        <v>1027129.7675086699</v>
      </c>
      <c r="R23" s="28">
        <f t="shared" ca="1" si="19"/>
        <v>1.4176209850936729E-2</v>
      </c>
      <c r="AA23" s="28">
        <v>23</v>
      </c>
      <c r="AB23" s="28" t="s">
        <v>157</v>
      </c>
    </row>
    <row r="24" spans="1:28" x14ac:dyDescent="0.2">
      <c r="A24" s="76">
        <v>-2497</v>
      </c>
      <c r="B24" s="76">
        <v>1.5878999984124675E-3</v>
      </c>
      <c r="C24" s="76">
        <v>1</v>
      </c>
      <c r="D24" s="77">
        <f t="shared" si="5"/>
        <v>-0.24970000000000001</v>
      </c>
      <c r="E24" s="77">
        <f t="shared" si="6"/>
        <v>1.5878999984124675E-3</v>
      </c>
      <c r="F24" s="68">
        <f t="shared" si="7"/>
        <v>-0.24970000000000001</v>
      </c>
      <c r="G24" s="68">
        <f t="shared" si="8"/>
        <v>1.5878999984124675E-3</v>
      </c>
      <c r="H24" s="68">
        <f t="shared" si="9"/>
        <v>6.2350090000000004E-2</v>
      </c>
      <c r="I24" s="68">
        <f t="shared" si="10"/>
        <v>-1.5568817473000001E-2</v>
      </c>
      <c r="J24" s="68">
        <f t="shared" si="11"/>
        <v>3.8875337230081003E-3</v>
      </c>
      <c r="K24" s="68">
        <f t="shared" si="12"/>
        <v>-3.9649862960359318E-4</v>
      </c>
      <c r="L24" s="68">
        <f t="shared" si="13"/>
        <v>9.9005707812017214E-5</v>
      </c>
      <c r="M24" s="68">
        <f t="shared" ca="1" si="14"/>
        <v>7.3054410832512238E-3</v>
      </c>
      <c r="N24" s="68">
        <f t="shared" ca="1" si="15"/>
        <v>3.2690276056819142E-5</v>
      </c>
      <c r="O24" s="84">
        <f t="shared" ca="1" si="16"/>
        <v>570871.7508609324</v>
      </c>
      <c r="P24" s="68">
        <f t="shared" ca="1" si="17"/>
        <v>698114.06477037352</v>
      </c>
      <c r="Q24" s="68">
        <f t="shared" ca="1" si="18"/>
        <v>38008.326631553042</v>
      </c>
      <c r="R24" s="28">
        <f t="shared" ca="1" si="19"/>
        <v>-5.7175410848387563E-3</v>
      </c>
      <c r="AA24" s="28">
        <v>24</v>
      </c>
      <c r="AB24" s="28" t="s">
        <v>146</v>
      </c>
    </row>
    <row r="25" spans="1:28" x14ac:dyDescent="0.2">
      <c r="A25" s="76">
        <v>-2290</v>
      </c>
      <c r="B25" s="76">
        <v>2.6402999996207654E-2</v>
      </c>
      <c r="C25" s="76">
        <v>1</v>
      </c>
      <c r="D25" s="77">
        <f t="shared" si="5"/>
        <v>-0.22900000000000001</v>
      </c>
      <c r="E25" s="77">
        <f t="shared" si="6"/>
        <v>2.6402999996207654E-2</v>
      </c>
      <c r="F25" s="68">
        <f t="shared" si="7"/>
        <v>-0.22900000000000001</v>
      </c>
      <c r="G25" s="68">
        <f t="shared" si="8"/>
        <v>2.6402999996207654E-2</v>
      </c>
      <c r="H25" s="68">
        <f t="shared" si="9"/>
        <v>5.2441000000000002E-2</v>
      </c>
      <c r="I25" s="68">
        <f t="shared" si="10"/>
        <v>-1.2008989000000001E-2</v>
      </c>
      <c r="J25" s="68">
        <f t="shared" si="11"/>
        <v>2.7500584810000003E-3</v>
      </c>
      <c r="K25" s="68">
        <f t="shared" si="12"/>
        <v>-6.0462869991315532E-3</v>
      </c>
      <c r="L25" s="68">
        <f t="shared" si="13"/>
        <v>1.3845997228011258E-3</v>
      </c>
      <c r="M25" s="68">
        <f t="shared" ca="1" si="14"/>
        <v>6.7211402572901324E-3</v>
      </c>
      <c r="N25" s="68">
        <f t="shared" ca="1" si="15"/>
        <v>3.8737560278242247E-4</v>
      </c>
      <c r="O25" s="84">
        <f t="shared" ca="1" si="16"/>
        <v>572888.72386575758</v>
      </c>
      <c r="P25" s="68">
        <f t="shared" ca="1" si="17"/>
        <v>584652.82205789327</v>
      </c>
      <c r="Q25" s="68">
        <f t="shared" ca="1" si="18"/>
        <v>22247.825905040976</v>
      </c>
      <c r="R25" s="28">
        <f t="shared" ca="1" si="19"/>
        <v>1.968185973891752E-2</v>
      </c>
      <c r="AA25" s="28">
        <v>25</v>
      </c>
      <c r="AB25" s="28" t="s">
        <v>147</v>
      </c>
    </row>
    <row r="26" spans="1:28" x14ac:dyDescent="0.2">
      <c r="A26" s="76">
        <v>-1929</v>
      </c>
      <c r="B26" s="76">
        <v>7.230299997900147E-3</v>
      </c>
      <c r="C26" s="76">
        <v>1</v>
      </c>
      <c r="D26" s="77">
        <f t="shared" si="5"/>
        <v>-0.19289999999999999</v>
      </c>
      <c r="E26" s="77">
        <f t="shared" si="6"/>
        <v>7.230299997900147E-3</v>
      </c>
      <c r="F26" s="68">
        <f t="shared" si="7"/>
        <v>-0.19289999999999999</v>
      </c>
      <c r="G26" s="68">
        <f t="shared" si="8"/>
        <v>7.230299997900147E-3</v>
      </c>
      <c r="H26" s="68">
        <f t="shared" si="9"/>
        <v>3.7210409999999992E-2</v>
      </c>
      <c r="I26" s="68">
        <f t="shared" si="10"/>
        <v>-7.1778880889999978E-3</v>
      </c>
      <c r="J26" s="68">
        <f t="shared" si="11"/>
        <v>1.3846146123680995E-3</v>
      </c>
      <c r="K26" s="68">
        <f t="shared" si="12"/>
        <v>-1.3947248695949383E-3</v>
      </c>
      <c r="L26" s="68">
        <f t="shared" si="13"/>
        <v>2.6904242734486359E-4</v>
      </c>
      <c r="M26" s="68">
        <f t="shared" ca="1" si="14"/>
        <v>5.7360249018407906E-3</v>
      </c>
      <c r="N26" s="68">
        <f t="shared" ca="1" si="15"/>
        <v>2.2328580627031987E-6</v>
      </c>
      <c r="O26" s="84">
        <f t="shared" ca="1" si="16"/>
        <v>575527.0088417083</v>
      </c>
      <c r="P26" s="68">
        <f t="shared" ca="1" si="17"/>
        <v>415076.27229535382</v>
      </c>
      <c r="Q26" s="68">
        <f t="shared" ca="1" si="18"/>
        <v>5166.0721746542749</v>
      </c>
      <c r="R26" s="28">
        <f t="shared" ca="1" si="19"/>
        <v>1.4942750960593564E-3</v>
      </c>
      <c r="AA26" s="28">
        <v>26</v>
      </c>
      <c r="AB26" s="28" t="s">
        <v>158</v>
      </c>
    </row>
    <row r="27" spans="1:28" x14ac:dyDescent="0.2">
      <c r="A27" s="76">
        <v>-1095</v>
      </c>
      <c r="B27" s="76">
        <v>3.1664999987697229E-3</v>
      </c>
      <c r="C27" s="76">
        <v>1</v>
      </c>
      <c r="D27" s="77">
        <f t="shared" si="5"/>
        <v>-0.1095</v>
      </c>
      <c r="E27" s="77">
        <f t="shared" si="6"/>
        <v>3.1664999987697229E-3</v>
      </c>
      <c r="F27" s="68">
        <f t="shared" si="7"/>
        <v>-0.1095</v>
      </c>
      <c r="G27" s="68">
        <f t="shared" si="8"/>
        <v>3.1664999987697229E-3</v>
      </c>
      <c r="H27" s="68">
        <f t="shared" si="9"/>
        <v>1.1990249999999999E-2</v>
      </c>
      <c r="I27" s="68">
        <f t="shared" si="10"/>
        <v>-1.312932375E-3</v>
      </c>
      <c r="J27" s="68">
        <f t="shared" si="11"/>
        <v>1.4376609506250001E-4</v>
      </c>
      <c r="K27" s="68">
        <f t="shared" si="12"/>
        <v>-3.4673174986528464E-4</v>
      </c>
      <c r="L27" s="68">
        <f t="shared" si="13"/>
        <v>3.796712661024867E-5</v>
      </c>
      <c r="M27" s="68">
        <f t="shared" ca="1" si="14"/>
        <v>3.6248487547018461E-3</v>
      </c>
      <c r="N27" s="68">
        <f t="shared" ca="1" si="15"/>
        <v>2.1008358206452507E-7</v>
      </c>
      <c r="O27" s="84">
        <f t="shared" ca="1" si="16"/>
        <v>577317.28284567734</v>
      </c>
      <c r="P27" s="68">
        <f t="shared" ca="1" si="17"/>
        <v>146090.91787458907</v>
      </c>
      <c r="Q27" s="68">
        <f t="shared" ca="1" si="18"/>
        <v>8848.344721193489</v>
      </c>
      <c r="R27" s="28">
        <f t="shared" ca="1" si="19"/>
        <v>-4.5834875593212324E-4</v>
      </c>
    </row>
    <row r="28" spans="1:28" x14ac:dyDescent="0.2">
      <c r="A28" s="76">
        <v>-508</v>
      </c>
      <c r="B28" s="76">
        <v>-1.5884400003415067E-2</v>
      </c>
      <c r="C28" s="76">
        <v>1</v>
      </c>
      <c r="D28" s="77">
        <f t="shared" si="5"/>
        <v>-5.0799999999999998E-2</v>
      </c>
      <c r="E28" s="77">
        <f t="shared" si="6"/>
        <v>-1.5884400003415067E-2</v>
      </c>
      <c r="F28" s="68">
        <f t="shared" si="7"/>
        <v>-5.0799999999999998E-2</v>
      </c>
      <c r="G28" s="68">
        <f t="shared" si="8"/>
        <v>-1.5884400003415067E-2</v>
      </c>
      <c r="H28" s="68">
        <f t="shared" si="9"/>
        <v>2.5806399999999999E-3</v>
      </c>
      <c r="I28" s="68">
        <f t="shared" si="10"/>
        <v>-1.3109651199999999E-4</v>
      </c>
      <c r="J28" s="68">
        <f t="shared" si="11"/>
        <v>6.6597028095999995E-6</v>
      </c>
      <c r="K28" s="68">
        <f t="shared" si="12"/>
        <v>8.0692752017348538E-4</v>
      </c>
      <c r="L28" s="68">
        <f t="shared" si="13"/>
        <v>-4.0991918024813057E-5</v>
      </c>
      <c r="M28" s="68">
        <f t="shared" ca="1" si="14"/>
        <v>2.2767584873194485E-3</v>
      </c>
      <c r="N28" s="68">
        <f t="shared" ca="1" si="15"/>
        <v>3.2982767772557839E-4</v>
      </c>
      <c r="O28" s="84">
        <f t="shared" ca="1" si="16"/>
        <v>574965.17935297522</v>
      </c>
      <c r="P28" s="68">
        <f t="shared" ca="1" si="17"/>
        <v>44600.756309991724</v>
      </c>
      <c r="Q28" s="68">
        <f t="shared" ca="1" si="18"/>
        <v>40126.692896828165</v>
      </c>
      <c r="R28" s="28">
        <f t="shared" ca="1" si="19"/>
        <v>-1.8161158490734516E-2</v>
      </c>
    </row>
    <row r="29" spans="1:28" x14ac:dyDescent="0.2">
      <c r="A29" s="76">
        <v>-141</v>
      </c>
      <c r="B29" s="76">
        <v>-5.3813000049558468E-3</v>
      </c>
      <c r="C29" s="76">
        <v>3</v>
      </c>
      <c r="D29" s="77">
        <f t="shared" si="5"/>
        <v>-1.41E-2</v>
      </c>
      <c r="E29" s="77">
        <f t="shared" si="6"/>
        <v>-5.3813000049558468E-3</v>
      </c>
      <c r="F29" s="68">
        <f t="shared" si="7"/>
        <v>-4.2299999999999997E-2</v>
      </c>
      <c r="G29" s="68">
        <f t="shared" si="8"/>
        <v>-1.614390001486754E-2</v>
      </c>
      <c r="H29" s="68">
        <f t="shared" si="9"/>
        <v>5.964299999999999E-4</v>
      </c>
      <c r="I29" s="68">
        <f t="shared" si="10"/>
        <v>-8.4096629999999989E-6</v>
      </c>
      <c r="J29" s="68">
        <f t="shared" si="11"/>
        <v>1.1857624829999999E-7</v>
      </c>
      <c r="K29" s="68">
        <f t="shared" si="12"/>
        <v>2.2762899020963232E-4</v>
      </c>
      <c r="L29" s="68">
        <f t="shared" si="13"/>
        <v>-3.2095687619558155E-6</v>
      </c>
      <c r="M29" s="68">
        <f t="shared" ca="1" si="14"/>
        <v>1.4917694728920606E-3</v>
      </c>
      <c r="N29" s="68">
        <f t="shared" ca="1" si="15"/>
        <v>1.4171725214197353E-4</v>
      </c>
      <c r="O29" s="84">
        <f t="shared" ca="1" si="16"/>
        <v>5147869.3650437435</v>
      </c>
      <c r="P29" s="68">
        <f t="shared" ca="1" si="17"/>
        <v>108676.23050754122</v>
      </c>
      <c r="Q29" s="68">
        <f t="shared" ca="1" si="18"/>
        <v>619305.47193049418</v>
      </c>
      <c r="R29" s="28">
        <f t="shared" ca="1" si="19"/>
        <v>-6.8730694778479078E-3</v>
      </c>
    </row>
    <row r="30" spans="1:28" x14ac:dyDescent="0.2">
      <c r="A30" s="76">
        <v>0</v>
      </c>
      <c r="B30" s="76">
        <v>0</v>
      </c>
      <c r="C30" s="76">
        <v>1</v>
      </c>
      <c r="D30" s="77">
        <f t="shared" si="5"/>
        <v>0</v>
      </c>
      <c r="E30" s="77">
        <f t="shared" si="6"/>
        <v>0</v>
      </c>
      <c r="F30" s="68">
        <f t="shared" si="7"/>
        <v>0</v>
      </c>
      <c r="G30" s="68">
        <f t="shared" si="8"/>
        <v>0</v>
      </c>
      <c r="H30" s="68">
        <f t="shared" si="9"/>
        <v>0</v>
      </c>
      <c r="I30" s="68">
        <f t="shared" si="10"/>
        <v>0</v>
      </c>
      <c r="J30" s="68">
        <f t="shared" si="11"/>
        <v>0</v>
      </c>
      <c r="K30" s="68">
        <f t="shared" si="12"/>
        <v>0</v>
      </c>
      <c r="L30" s="68">
        <f t="shared" si="13"/>
        <v>0</v>
      </c>
      <c r="M30" s="68">
        <f t="shared" ca="1" si="14"/>
        <v>1.2020156985318078E-3</v>
      </c>
      <c r="N30" s="68">
        <f t="shared" ca="1" si="15"/>
        <v>1.4448417395169097E-6</v>
      </c>
      <c r="O30" s="84">
        <f t="shared" ca="1" si="16"/>
        <v>570534.07048171479</v>
      </c>
      <c r="P30" s="68">
        <f t="shared" ca="1" si="17"/>
        <v>5201.0716651308776</v>
      </c>
      <c r="Q30" s="68">
        <f t="shared" ca="1" si="18"/>
        <v>81359.498885614696</v>
      </c>
      <c r="R30" s="28">
        <f t="shared" ca="1" si="19"/>
        <v>-1.2020156985318078E-3</v>
      </c>
    </row>
    <row r="31" spans="1:28" x14ac:dyDescent="0.2">
      <c r="A31" s="76">
        <v>1215</v>
      </c>
      <c r="B31" s="76">
        <v>1.349499994830694E-3</v>
      </c>
      <c r="C31" s="76">
        <v>1</v>
      </c>
      <c r="D31" s="77">
        <f t="shared" si="5"/>
        <v>0.1215</v>
      </c>
      <c r="E31" s="77">
        <f t="shared" si="6"/>
        <v>1.349499994830694E-3</v>
      </c>
      <c r="F31" s="68">
        <f t="shared" si="7"/>
        <v>0.1215</v>
      </c>
      <c r="G31" s="68">
        <f t="shared" si="8"/>
        <v>1.349499994830694E-3</v>
      </c>
      <c r="H31" s="68">
        <f t="shared" si="9"/>
        <v>1.4762249999999999E-2</v>
      </c>
      <c r="I31" s="68">
        <f t="shared" si="10"/>
        <v>1.7936133749999999E-3</v>
      </c>
      <c r="J31" s="68">
        <f t="shared" si="11"/>
        <v>2.1792402506249999E-4</v>
      </c>
      <c r="K31" s="68">
        <f t="shared" si="12"/>
        <v>1.6396424937192933E-4</v>
      </c>
      <c r="L31" s="68">
        <f t="shared" si="13"/>
        <v>1.9921656298689414E-5</v>
      </c>
      <c r="M31" s="68">
        <f t="shared" ca="1" si="14"/>
        <v>-1.0225546358889968E-3</v>
      </c>
      <c r="N31" s="68">
        <f t="shared" ca="1" si="15"/>
        <v>5.6266431711187299E-6</v>
      </c>
      <c r="O31" s="84">
        <f t="shared" ca="1" si="16"/>
        <v>551104.22238312184</v>
      </c>
      <c r="P31" s="68">
        <f t="shared" ca="1" si="17"/>
        <v>51461.072692695365</v>
      </c>
      <c r="Q31" s="68">
        <f t="shared" ca="1" si="18"/>
        <v>213329.51925053468</v>
      </c>
      <c r="R31" s="28">
        <f t="shared" ca="1" si="19"/>
        <v>2.3720546307196911E-3</v>
      </c>
    </row>
    <row r="32" spans="1:28" x14ac:dyDescent="0.2">
      <c r="A32" s="76">
        <v>1381</v>
      </c>
      <c r="B32" s="76">
        <v>6.7132999975001439E-3</v>
      </c>
      <c r="C32" s="76">
        <v>1</v>
      </c>
      <c r="D32" s="77">
        <f t="shared" si="5"/>
        <v>0.1381</v>
      </c>
      <c r="E32" s="77">
        <f t="shared" si="6"/>
        <v>6.7132999975001439E-3</v>
      </c>
      <c r="F32" s="68">
        <f t="shared" si="7"/>
        <v>0.1381</v>
      </c>
      <c r="G32" s="68">
        <f t="shared" si="8"/>
        <v>6.7132999975001439E-3</v>
      </c>
      <c r="H32" s="68">
        <f t="shared" si="9"/>
        <v>1.9071609999999999E-2</v>
      </c>
      <c r="I32" s="68">
        <f t="shared" si="10"/>
        <v>2.633789341E-3</v>
      </c>
      <c r="J32" s="68">
        <f t="shared" si="11"/>
        <v>3.6372630799210001E-4</v>
      </c>
      <c r="K32" s="68">
        <f t="shared" si="12"/>
        <v>9.271067296547699E-4</v>
      </c>
      <c r="L32" s="68">
        <f t="shared" si="13"/>
        <v>1.2803343936532372E-4</v>
      </c>
      <c r="M32" s="68">
        <f t="shared" ca="1" si="14"/>
        <v>-1.2886064538004394E-3</v>
      </c>
      <c r="N32" s="68">
        <f t="shared" ca="1" si="15"/>
        <v>6.4030506855365901E-5</v>
      </c>
      <c r="O32" s="84">
        <f t="shared" ca="1" si="16"/>
        <v>547507.63947184221</v>
      </c>
      <c r="P32" s="68">
        <f t="shared" ca="1" si="17"/>
        <v>69702.411612969387</v>
      </c>
      <c r="Q32" s="68">
        <f t="shared" ca="1" si="18"/>
        <v>233396.85906928687</v>
      </c>
      <c r="R32" s="28">
        <f t="shared" ca="1" si="19"/>
        <v>8.0019064513005833E-3</v>
      </c>
    </row>
    <row r="33" spans="1:18" x14ac:dyDescent="0.2">
      <c r="A33" s="76">
        <v>1922</v>
      </c>
      <c r="B33" s="76">
        <v>-1.3185400006477721E-2</v>
      </c>
      <c r="C33" s="76">
        <v>1</v>
      </c>
      <c r="D33" s="77">
        <f t="shared" si="5"/>
        <v>0.19220000000000001</v>
      </c>
      <c r="E33" s="77">
        <f t="shared" si="6"/>
        <v>-1.3185400006477721E-2</v>
      </c>
      <c r="F33" s="68">
        <f t="shared" si="7"/>
        <v>0.19220000000000001</v>
      </c>
      <c r="G33" s="68">
        <f t="shared" si="8"/>
        <v>-1.3185400006477721E-2</v>
      </c>
      <c r="H33" s="68">
        <f t="shared" si="9"/>
        <v>3.6940840000000003E-2</v>
      </c>
      <c r="I33" s="68">
        <f t="shared" si="10"/>
        <v>7.1000294480000007E-3</v>
      </c>
      <c r="J33" s="68">
        <f t="shared" si="11"/>
        <v>1.3646256599056002E-3</v>
      </c>
      <c r="K33" s="68">
        <f t="shared" si="12"/>
        <v>-2.5342338812450182E-3</v>
      </c>
      <c r="L33" s="68">
        <f t="shared" si="13"/>
        <v>-4.8707975197529254E-4</v>
      </c>
      <c r="M33" s="68">
        <f t="shared" ca="1" si="14"/>
        <v>-2.0924757261550995E-3</v>
      </c>
      <c r="N33" s="68">
        <f t="shared" ca="1" si="15"/>
        <v>1.2305296908897114E-4</v>
      </c>
      <c r="O33" s="84">
        <f t="shared" ca="1" si="16"/>
        <v>534271.87707605574</v>
      </c>
      <c r="P33" s="68">
        <f t="shared" ca="1" si="17"/>
        <v>143622.54172953012</v>
      </c>
      <c r="Q33" s="68">
        <f t="shared" ca="1" si="18"/>
        <v>299738.61116616178</v>
      </c>
      <c r="R33" s="28">
        <f t="shared" ca="1" si="19"/>
        <v>-1.1092924280322622E-2</v>
      </c>
    </row>
    <row r="34" spans="1:18" x14ac:dyDescent="0.2">
      <c r="A34" s="76">
        <v>1937</v>
      </c>
      <c r="B34" s="76">
        <v>-4.9959000025410205E-3</v>
      </c>
      <c r="C34" s="76">
        <v>1</v>
      </c>
      <c r="D34" s="77">
        <f t="shared" si="5"/>
        <v>0.19370000000000001</v>
      </c>
      <c r="E34" s="77">
        <f t="shared" si="6"/>
        <v>-4.9959000025410205E-3</v>
      </c>
      <c r="F34" s="68">
        <f t="shared" si="7"/>
        <v>0.19370000000000001</v>
      </c>
      <c r="G34" s="68">
        <f t="shared" si="8"/>
        <v>-4.9959000025410205E-3</v>
      </c>
      <c r="H34" s="68">
        <f t="shared" si="9"/>
        <v>3.7519690000000001E-2</v>
      </c>
      <c r="I34" s="68">
        <f t="shared" si="10"/>
        <v>7.2675639530000004E-3</v>
      </c>
      <c r="J34" s="68">
        <f t="shared" si="11"/>
        <v>1.4077271376961001E-3</v>
      </c>
      <c r="K34" s="68">
        <f t="shared" si="12"/>
        <v>-9.6770583049219576E-4</v>
      </c>
      <c r="L34" s="68">
        <f t="shared" si="13"/>
        <v>-1.8744461936633832E-4</v>
      </c>
      <c r="M34" s="68">
        <f t="shared" ca="1" si="14"/>
        <v>-2.1133860284414992E-3</v>
      </c>
      <c r="N34" s="68">
        <f t="shared" ca="1" si="15"/>
        <v>8.3088868108790156E-6</v>
      </c>
      <c r="O34" s="84">
        <f t="shared" ca="1" si="16"/>
        <v>533872.44027093111</v>
      </c>
      <c r="P34" s="68">
        <f t="shared" ca="1" si="17"/>
        <v>145946.24603996048</v>
      </c>
      <c r="Q34" s="68">
        <f t="shared" ca="1" si="18"/>
        <v>301580.30177501356</v>
      </c>
      <c r="R34" s="28">
        <f t="shared" ca="1" si="19"/>
        <v>-2.8825139740995213E-3</v>
      </c>
    </row>
    <row r="35" spans="1:18" x14ac:dyDescent="0.2">
      <c r="A35" s="76">
        <v>2373</v>
      </c>
      <c r="B35" s="76">
        <v>-1.4221099998394493E-2</v>
      </c>
      <c r="C35" s="76">
        <v>1</v>
      </c>
      <c r="D35" s="77">
        <f t="shared" si="5"/>
        <v>0.23730000000000001</v>
      </c>
      <c r="E35" s="77">
        <f t="shared" si="6"/>
        <v>-1.4221099998394493E-2</v>
      </c>
      <c r="F35" s="68">
        <f t="shared" si="7"/>
        <v>0.23730000000000001</v>
      </c>
      <c r="G35" s="68">
        <f t="shared" si="8"/>
        <v>-1.4221099998394493E-2</v>
      </c>
      <c r="H35" s="68">
        <f t="shared" si="9"/>
        <v>5.6311290000000007E-2</v>
      </c>
      <c r="I35" s="68">
        <f t="shared" si="10"/>
        <v>1.3362669117000002E-2</v>
      </c>
      <c r="J35" s="68">
        <f t="shared" si="11"/>
        <v>3.1709613814641007E-3</v>
      </c>
      <c r="K35" s="68">
        <f t="shared" si="12"/>
        <v>-3.3746670296190134E-3</v>
      </c>
      <c r="L35" s="68">
        <f t="shared" si="13"/>
        <v>-8.0080848612859188E-4</v>
      </c>
      <c r="M35" s="68">
        <f t="shared" ca="1" si="14"/>
        <v>-2.6886861338863218E-3</v>
      </c>
      <c r="N35" s="68">
        <f t="shared" ca="1" si="15"/>
        <v>1.3299656954230031E-4</v>
      </c>
      <c r="O35" s="84">
        <f t="shared" ca="1" si="16"/>
        <v>521517.01318301627</v>
      </c>
      <c r="P35" s="68">
        <f t="shared" ca="1" si="17"/>
        <v>218670.80706734466</v>
      </c>
      <c r="Q35" s="68">
        <f t="shared" ca="1" si="18"/>
        <v>354610.21377376938</v>
      </c>
      <c r="R35" s="28">
        <f t="shared" ca="1" si="19"/>
        <v>-1.1532413864508172E-2</v>
      </c>
    </row>
    <row r="36" spans="1:18" x14ac:dyDescent="0.2">
      <c r="A36" s="76">
        <v>3714</v>
      </c>
      <c r="B36" s="76">
        <v>-6.7980000312672928E-4</v>
      </c>
      <c r="C36" s="76">
        <v>3</v>
      </c>
      <c r="D36" s="77">
        <f t="shared" si="5"/>
        <v>0.37140000000000001</v>
      </c>
      <c r="E36" s="77">
        <f t="shared" si="6"/>
        <v>-6.7980000312672928E-4</v>
      </c>
      <c r="F36" s="68">
        <f t="shared" si="7"/>
        <v>1.1142000000000001</v>
      </c>
      <c r="G36" s="68">
        <f t="shared" si="8"/>
        <v>-2.0394000093801878E-3</v>
      </c>
      <c r="H36" s="68">
        <f t="shared" si="9"/>
        <v>0.41381388000000002</v>
      </c>
      <c r="I36" s="68">
        <f t="shared" si="10"/>
        <v>0.15369047503200001</v>
      </c>
      <c r="J36" s="68">
        <f t="shared" si="11"/>
        <v>5.7080642426884806E-2</v>
      </c>
      <c r="K36" s="68">
        <f t="shared" si="12"/>
        <v>-7.5743316348380176E-4</v>
      </c>
      <c r="L36" s="68">
        <f t="shared" si="13"/>
        <v>-2.81310676917884E-4</v>
      </c>
      <c r="M36" s="68">
        <f t="shared" ca="1" si="14"/>
        <v>-4.064363346618912E-3</v>
      </c>
      <c r="N36" s="68">
        <f t="shared" ca="1" si="15"/>
        <v>3.4365807078332951E-5</v>
      </c>
      <c r="O36" s="84">
        <f t="shared" ca="1" si="16"/>
        <v>4275061.6818583552</v>
      </c>
      <c r="P36" s="68">
        <f t="shared" ca="1" si="17"/>
        <v>4316964.5438970644</v>
      </c>
      <c r="Q36" s="68">
        <f t="shared" ca="1" si="18"/>
        <v>4509578.0560130402</v>
      </c>
      <c r="R36" s="28">
        <f t="shared" ca="1" si="19"/>
        <v>3.3845633434921828E-3</v>
      </c>
    </row>
    <row r="37" spans="1:18" x14ac:dyDescent="0.2">
      <c r="A37" s="76">
        <v>4463</v>
      </c>
      <c r="B37" s="76">
        <v>8.5159000009298325E-3</v>
      </c>
      <c r="C37" s="76">
        <v>1</v>
      </c>
      <c r="D37" s="77">
        <f t="shared" si="5"/>
        <v>0.44629999999999997</v>
      </c>
      <c r="E37" s="77">
        <f t="shared" si="6"/>
        <v>8.5159000009298325E-3</v>
      </c>
      <c r="F37" s="68">
        <f t="shared" si="7"/>
        <v>0.44629999999999997</v>
      </c>
      <c r="G37" s="68">
        <f t="shared" si="8"/>
        <v>8.5159000009298325E-3</v>
      </c>
      <c r="H37" s="68">
        <f t="shared" si="9"/>
        <v>0.19918368999999997</v>
      </c>
      <c r="I37" s="68">
        <f t="shared" si="10"/>
        <v>8.8895680846999975E-2</v>
      </c>
      <c r="J37" s="68">
        <f t="shared" si="11"/>
        <v>3.9674142362016086E-2</v>
      </c>
      <c r="K37" s="68">
        <f t="shared" si="12"/>
        <v>3.8006461704149842E-3</v>
      </c>
      <c r="L37" s="68">
        <f t="shared" si="13"/>
        <v>1.6962283858562074E-3</v>
      </c>
      <c r="M37" s="68">
        <f t="shared" ca="1" si="14"/>
        <v>-4.5740591877063714E-3</v>
      </c>
      <c r="N37" s="68">
        <f t="shared" ca="1" si="15"/>
        <v>1.7134703156016138E-4</v>
      </c>
      <c r="O37" s="84">
        <f t="shared" ca="1" si="16"/>
        <v>444004.0094351531</v>
      </c>
      <c r="P37" s="68">
        <f t="shared" ca="1" si="17"/>
        <v>628943.80251710792</v>
      </c>
      <c r="Q37" s="68">
        <f t="shared" ca="1" si="18"/>
        <v>563747.64065236656</v>
      </c>
      <c r="R37" s="28">
        <f t="shared" ca="1" si="19"/>
        <v>1.3089959188636204E-2</v>
      </c>
    </row>
    <row r="38" spans="1:18" x14ac:dyDescent="0.2">
      <c r="A38" s="76">
        <v>5682</v>
      </c>
      <c r="B38" s="76">
        <v>-1.7400001524947584E-5</v>
      </c>
      <c r="C38" s="76">
        <v>3</v>
      </c>
      <c r="D38" s="77">
        <f t="shared" si="5"/>
        <v>0.56820000000000004</v>
      </c>
      <c r="E38" s="77">
        <f t="shared" si="6"/>
        <v>-1.7400001524947584E-5</v>
      </c>
      <c r="F38" s="68">
        <f t="shared" si="7"/>
        <v>1.7046000000000001</v>
      </c>
      <c r="G38" s="68">
        <f t="shared" si="8"/>
        <v>-5.2200004574842751E-5</v>
      </c>
      <c r="H38" s="68">
        <f t="shared" si="9"/>
        <v>0.96855372000000017</v>
      </c>
      <c r="I38" s="68">
        <f t="shared" si="10"/>
        <v>0.55033222370400015</v>
      </c>
      <c r="J38" s="68">
        <f t="shared" si="11"/>
        <v>0.31269876950861292</v>
      </c>
      <c r="K38" s="68">
        <f t="shared" si="12"/>
        <v>-2.9660042599425653E-5</v>
      </c>
      <c r="L38" s="68">
        <f t="shared" si="13"/>
        <v>-1.6852836204993656E-5</v>
      </c>
      <c r="M38" s="68">
        <f t="shared" ca="1" si="14"/>
        <v>-5.0071747420060648E-3</v>
      </c>
      <c r="N38" s="68">
        <f t="shared" ca="1" si="15"/>
        <v>7.4693555882230205E-5</v>
      </c>
      <c r="O38" s="84">
        <f t="shared" ca="1" si="16"/>
        <v>3484986.2756885169</v>
      </c>
      <c r="P38" s="68">
        <f t="shared" ca="1" si="17"/>
        <v>7585079.1536997743</v>
      </c>
      <c r="Q38" s="68">
        <f t="shared" ca="1" si="18"/>
        <v>5623190.4880981706</v>
      </c>
      <c r="R38" s="28">
        <f t="shared" ca="1" si="19"/>
        <v>4.9897747404811172E-3</v>
      </c>
    </row>
    <row r="39" spans="1:18" x14ac:dyDescent="0.2">
      <c r="A39" s="76">
        <v>11911</v>
      </c>
      <c r="B39" s="76">
        <v>7.4229999881936237E-4</v>
      </c>
      <c r="C39" s="76">
        <v>3</v>
      </c>
      <c r="D39" s="77">
        <f t="shared" si="5"/>
        <v>1.1911</v>
      </c>
      <c r="E39" s="77">
        <f t="shared" si="6"/>
        <v>7.4229999881936237E-4</v>
      </c>
      <c r="F39" s="68">
        <f t="shared" si="7"/>
        <v>3.5733000000000001</v>
      </c>
      <c r="G39" s="68">
        <f t="shared" si="8"/>
        <v>2.2268999964580871E-3</v>
      </c>
      <c r="H39" s="68">
        <f t="shared" si="9"/>
        <v>4.2561576300000006</v>
      </c>
      <c r="I39" s="68">
        <f t="shared" si="10"/>
        <v>5.0695093530930011</v>
      </c>
      <c r="J39" s="68">
        <f t="shared" si="11"/>
        <v>6.0382925904690739</v>
      </c>
      <c r="K39" s="68">
        <f t="shared" si="12"/>
        <v>2.6524605857812275E-3</v>
      </c>
      <c r="L39" s="68">
        <f t="shared" si="13"/>
        <v>3.1593458037240201E-3</v>
      </c>
      <c r="M39" s="68">
        <f t="shared" ca="1" si="14"/>
        <v>4.4584327616744787E-4</v>
      </c>
      <c r="N39" s="68">
        <f t="shared" ca="1" si="15"/>
        <v>2.6365976521654245E-7</v>
      </c>
      <c r="O39" s="84">
        <f t="shared" ca="1" si="16"/>
        <v>630914.85677238274</v>
      </c>
      <c r="P39" s="68">
        <f t="shared" ca="1" si="17"/>
        <v>5918064.4015233703</v>
      </c>
      <c r="Q39" s="68">
        <f t="shared" ca="1" si="18"/>
        <v>1486216.9184622504</v>
      </c>
      <c r="R39" s="28">
        <f t="shared" ca="1" si="19"/>
        <v>2.964567226519145E-4</v>
      </c>
    </row>
    <row r="40" spans="1:18" x14ac:dyDescent="0.2">
      <c r="A40" s="76">
        <v>12575</v>
      </c>
      <c r="B40" s="76">
        <v>1.1975000015809201E-3</v>
      </c>
      <c r="C40" s="76">
        <v>3</v>
      </c>
      <c r="D40" s="77">
        <f t="shared" si="5"/>
        <v>1.2575000000000001</v>
      </c>
      <c r="E40" s="77">
        <f t="shared" si="6"/>
        <v>1.1975000015809201E-3</v>
      </c>
      <c r="F40" s="68">
        <f t="shared" si="7"/>
        <v>3.7725</v>
      </c>
      <c r="G40" s="68">
        <f t="shared" si="8"/>
        <v>3.5925000047427602E-3</v>
      </c>
      <c r="H40" s="68">
        <f t="shared" si="9"/>
        <v>4.7439187500000006</v>
      </c>
      <c r="I40" s="68">
        <f t="shared" si="10"/>
        <v>5.9654778281250014</v>
      </c>
      <c r="J40" s="68">
        <f t="shared" si="11"/>
        <v>7.50158836886719</v>
      </c>
      <c r="K40" s="68">
        <f t="shared" si="12"/>
        <v>4.517568755964021E-3</v>
      </c>
      <c r="L40" s="68">
        <f t="shared" si="13"/>
        <v>5.6808427106247563E-3</v>
      </c>
      <c r="M40" s="68">
        <f t="shared" ca="1" si="14"/>
        <v>1.7834333296287593E-3</v>
      </c>
      <c r="N40" s="68">
        <f t="shared" ca="1" si="15"/>
        <v>1.0299535947516502E-6</v>
      </c>
      <c r="O40" s="84">
        <f t="shared" ca="1" si="16"/>
        <v>410635.56994622858</v>
      </c>
      <c r="P40" s="68">
        <f t="shared" ca="1" si="17"/>
        <v>4742526.1993395602</v>
      </c>
      <c r="Q40" s="68">
        <f t="shared" ca="1" si="18"/>
        <v>851379.18421936792</v>
      </c>
      <c r="R40" s="28">
        <f t="shared" ca="1" si="19"/>
        <v>-5.8593332804783918E-4</v>
      </c>
    </row>
    <row r="41" spans="1:18" x14ac:dyDescent="0.2">
      <c r="A41" s="76">
        <v>12575.5</v>
      </c>
      <c r="B41" s="76">
        <v>2.8371500011417083E-3</v>
      </c>
      <c r="C41" s="76">
        <v>3</v>
      </c>
      <c r="D41" s="77">
        <f t="shared" si="5"/>
        <v>1.2575499999999999</v>
      </c>
      <c r="E41" s="77">
        <f t="shared" si="6"/>
        <v>2.8371500011417083E-3</v>
      </c>
      <c r="F41" s="68">
        <f t="shared" si="7"/>
        <v>3.7726499999999996</v>
      </c>
      <c r="G41" s="68">
        <f t="shared" si="8"/>
        <v>8.511450003425125E-3</v>
      </c>
      <c r="H41" s="68">
        <f t="shared" si="9"/>
        <v>4.7442960074999991</v>
      </c>
      <c r="I41" s="68">
        <f t="shared" si="10"/>
        <v>5.9661894442316239</v>
      </c>
      <c r="J41" s="68">
        <f t="shared" si="11"/>
        <v>7.5027815355934786</v>
      </c>
      <c r="K41" s="68">
        <f t="shared" si="12"/>
        <v>1.0703573951807266E-2</v>
      </c>
      <c r="L41" s="68">
        <f t="shared" si="13"/>
        <v>1.3460279423095226E-2</v>
      </c>
      <c r="M41" s="68">
        <f t="shared" ca="1" si="14"/>
        <v>1.7844954529711264E-3</v>
      </c>
      <c r="N41" s="68">
        <f t="shared" ca="1" si="15"/>
        <v>3.324244793352636E-6</v>
      </c>
      <c r="O41" s="84">
        <f t="shared" ca="1" si="16"/>
        <v>410483.80829415197</v>
      </c>
      <c r="P41" s="68">
        <f t="shared" ca="1" si="17"/>
        <v>4741620.2191775059</v>
      </c>
      <c r="Q41" s="68">
        <f t="shared" ca="1" si="18"/>
        <v>850944.1021751283</v>
      </c>
      <c r="R41" s="28">
        <f t="shared" ca="1" si="19"/>
        <v>1.0526545481705819E-3</v>
      </c>
    </row>
    <row r="42" spans="1:18" x14ac:dyDescent="0.2">
      <c r="A42" s="76">
        <v>15293</v>
      </c>
      <c r="B42" s="76">
        <v>6.3348999974550679E-3</v>
      </c>
      <c r="C42" s="76">
        <v>3</v>
      </c>
      <c r="D42" s="77">
        <f t="shared" si="5"/>
        <v>1.5293000000000001</v>
      </c>
      <c r="E42" s="77">
        <f t="shared" si="6"/>
        <v>6.3348999974550679E-3</v>
      </c>
      <c r="F42" s="68">
        <f t="shared" si="7"/>
        <v>4.5879000000000003</v>
      </c>
      <c r="G42" s="68">
        <f t="shared" si="8"/>
        <v>1.9004699992365204E-2</v>
      </c>
      <c r="H42" s="68">
        <f t="shared" si="9"/>
        <v>7.016275470000001</v>
      </c>
      <c r="I42" s="68">
        <f t="shared" si="10"/>
        <v>10.729990076271003</v>
      </c>
      <c r="J42" s="68">
        <f t="shared" si="11"/>
        <v>16.409373823641246</v>
      </c>
      <c r="K42" s="68">
        <f t="shared" si="12"/>
        <v>2.9063887698324107E-2</v>
      </c>
      <c r="L42" s="68">
        <f t="shared" si="13"/>
        <v>4.4447403457047056E-2</v>
      </c>
      <c r="M42" s="68">
        <f t="shared" ca="1" si="14"/>
        <v>8.7776463216861431E-3</v>
      </c>
      <c r="N42" s="68">
        <f t="shared" ca="1" si="15"/>
        <v>1.7901028813633286E-5</v>
      </c>
      <c r="O42" s="84">
        <f t="shared" ca="1" si="16"/>
        <v>4376.4173374718393</v>
      </c>
      <c r="P42" s="68">
        <f t="shared" ca="1" si="17"/>
        <v>477146.81550148193</v>
      </c>
      <c r="Q42" s="68">
        <f t="shared" ca="1" si="18"/>
        <v>408572.76195189502</v>
      </c>
      <c r="R42" s="28">
        <f t="shared" ca="1" si="19"/>
        <v>-2.4427463242310751E-3</v>
      </c>
    </row>
    <row r="43" spans="1:18" x14ac:dyDescent="0.2">
      <c r="A43" s="76">
        <v>15811.5</v>
      </c>
      <c r="B43" s="76">
        <v>4.651950002880767E-3</v>
      </c>
      <c r="C43" s="76">
        <v>3</v>
      </c>
      <c r="D43" s="77">
        <f t="shared" si="5"/>
        <v>1.5811500000000001</v>
      </c>
      <c r="E43" s="77">
        <f t="shared" si="6"/>
        <v>4.651950002880767E-3</v>
      </c>
      <c r="F43" s="68">
        <f t="shared" si="7"/>
        <v>4.7434500000000002</v>
      </c>
      <c r="G43" s="68">
        <f t="shared" si="8"/>
        <v>1.3955850008642301E-2</v>
      </c>
      <c r="H43" s="68">
        <f t="shared" si="9"/>
        <v>7.5001059675000006</v>
      </c>
      <c r="I43" s="68">
        <f t="shared" si="10"/>
        <v>11.858792550512627</v>
      </c>
      <c r="J43" s="68">
        <f t="shared" si="11"/>
        <v>18.75052984124304</v>
      </c>
      <c r="K43" s="68">
        <f t="shared" si="12"/>
        <v>2.2066292241164773E-2</v>
      </c>
      <c r="L43" s="68">
        <f t="shared" si="13"/>
        <v>3.4890117977117684E-2</v>
      </c>
      <c r="M43" s="68">
        <f t="shared" ca="1" si="14"/>
        <v>1.0389197337841299E-2</v>
      </c>
      <c r="N43" s="68">
        <f t="shared" ca="1" si="15"/>
        <v>9.8748020947535194E-5</v>
      </c>
      <c r="O43" s="84">
        <f t="shared" ca="1" si="16"/>
        <v>46387.82607221137</v>
      </c>
      <c r="P43" s="68">
        <f t="shared" ca="1" si="17"/>
        <v>106387.55968952653</v>
      </c>
      <c r="Q43" s="68">
        <f t="shared" ca="1" si="18"/>
        <v>1001590.5198257016</v>
      </c>
      <c r="R43" s="28">
        <f t="shared" ca="1" si="19"/>
        <v>-5.7372473349605324E-3</v>
      </c>
    </row>
    <row r="44" spans="1:18" x14ac:dyDescent="0.2">
      <c r="A44" s="76">
        <v>17646.5</v>
      </c>
      <c r="B44" s="76">
        <v>2.1767450001789257E-2</v>
      </c>
      <c r="C44" s="76">
        <v>3</v>
      </c>
      <c r="D44" s="77">
        <f t="shared" si="5"/>
        <v>1.7646500000000001</v>
      </c>
      <c r="E44" s="77">
        <f t="shared" si="6"/>
        <v>2.1767450001789257E-2</v>
      </c>
      <c r="F44" s="68">
        <f t="shared" si="7"/>
        <v>5.2939500000000006</v>
      </c>
      <c r="G44" s="68">
        <f t="shared" si="8"/>
        <v>6.5302350005367771E-2</v>
      </c>
      <c r="H44" s="68">
        <f t="shared" si="9"/>
        <v>9.3419688675000021</v>
      </c>
      <c r="I44" s="68">
        <f t="shared" si="10"/>
        <v>16.485305362033881</v>
      </c>
      <c r="J44" s="68">
        <f t="shared" si="11"/>
        <v>29.090794107113087</v>
      </c>
      <c r="K44" s="68">
        <f t="shared" si="12"/>
        <v>0.11523579193697224</v>
      </c>
      <c r="L44" s="68">
        <f t="shared" si="13"/>
        <v>0.20335084024157807</v>
      </c>
      <c r="M44" s="68">
        <f t="shared" ca="1" si="14"/>
        <v>1.6806194452626697E-2</v>
      </c>
      <c r="N44" s="68">
        <f t="shared" ca="1" si="15"/>
        <v>7.3842169872288899E-5</v>
      </c>
      <c r="O44" s="84">
        <f t="shared" ca="1" si="16"/>
        <v>609094.24267175689</v>
      </c>
      <c r="P44" s="68">
        <f t="shared" ca="1" si="17"/>
        <v>1374476.4015316034</v>
      </c>
      <c r="Q44" s="68">
        <f t="shared" ca="1" si="18"/>
        <v>5974568.7233305769</v>
      </c>
      <c r="R44" s="28">
        <f t="shared" ca="1" si="19"/>
        <v>4.9612555491625604E-3</v>
      </c>
    </row>
    <row r="45" spans="1:18" x14ac:dyDescent="0.2">
      <c r="A45" s="76">
        <v>17674</v>
      </c>
      <c r="B45" s="76">
        <v>1.7048199995770119E-2</v>
      </c>
      <c r="C45" s="76">
        <v>3</v>
      </c>
      <c r="D45" s="77">
        <f t="shared" si="5"/>
        <v>1.7674000000000001</v>
      </c>
      <c r="E45" s="77">
        <f t="shared" si="6"/>
        <v>1.7048199995770119E-2</v>
      </c>
      <c r="F45" s="68">
        <f t="shared" si="7"/>
        <v>5.3022</v>
      </c>
      <c r="G45" s="68">
        <f t="shared" si="8"/>
        <v>5.1144599987310357E-2</v>
      </c>
      <c r="H45" s="68">
        <f t="shared" si="9"/>
        <v>9.3711082799999996</v>
      </c>
      <c r="I45" s="68">
        <f t="shared" si="10"/>
        <v>16.562496774071999</v>
      </c>
      <c r="J45" s="68">
        <f t="shared" si="11"/>
        <v>29.27255679849485</v>
      </c>
      <c r="K45" s="68">
        <f t="shared" si="12"/>
        <v>9.0392966017572324E-2</v>
      </c>
      <c r="L45" s="68">
        <f t="shared" si="13"/>
        <v>0.15976052813945732</v>
      </c>
      <c r="M45" s="68">
        <f t="shared" ca="1" si="14"/>
        <v>1.6910825513407148E-2</v>
      </c>
      <c r="N45" s="68">
        <f t="shared" ca="1" si="15"/>
        <v>5.6615245213483203E-8</v>
      </c>
      <c r="O45" s="84">
        <f t="shared" ca="1" si="16"/>
        <v>623075.76414374134</v>
      </c>
      <c r="P45" s="68">
        <f t="shared" ca="1" si="17"/>
        <v>1433547.4540194478</v>
      </c>
      <c r="Q45" s="68">
        <f t="shared" ca="1" si="18"/>
        <v>6090374.1375798844</v>
      </c>
      <c r="R45" s="28">
        <f t="shared" ca="1" si="19"/>
        <v>1.3737448236297162E-4</v>
      </c>
    </row>
    <row r="46" spans="1:18" x14ac:dyDescent="0.2">
      <c r="A46" s="76"/>
      <c r="B46" s="76"/>
      <c r="C46" s="76"/>
      <c r="D46" s="77">
        <f t="shared" si="5"/>
        <v>0</v>
      </c>
      <c r="E46" s="77">
        <f t="shared" si="6"/>
        <v>0</v>
      </c>
      <c r="F46" s="68">
        <f t="shared" si="7"/>
        <v>0</v>
      </c>
      <c r="G46" s="68">
        <f t="shared" si="8"/>
        <v>0</v>
      </c>
      <c r="H46" s="68">
        <f t="shared" si="9"/>
        <v>0</v>
      </c>
      <c r="I46" s="68">
        <f t="shared" si="10"/>
        <v>0</v>
      </c>
      <c r="J46" s="68">
        <f t="shared" si="11"/>
        <v>0</v>
      </c>
      <c r="K46" s="68">
        <f t="shared" si="12"/>
        <v>0</v>
      </c>
      <c r="L46" s="68">
        <f t="shared" si="13"/>
        <v>0</v>
      </c>
      <c r="M46" s="68">
        <f t="shared" ca="1" si="14"/>
        <v>1.2020156985318078E-3</v>
      </c>
      <c r="N46" s="68">
        <f t="shared" ca="1" si="15"/>
        <v>0</v>
      </c>
      <c r="O46" s="84">
        <f t="shared" ca="1" si="16"/>
        <v>0</v>
      </c>
      <c r="P46" s="68">
        <f t="shared" ca="1" si="17"/>
        <v>0</v>
      </c>
      <c r="Q46" s="68">
        <f t="shared" ca="1" si="18"/>
        <v>0</v>
      </c>
      <c r="R46" s="28">
        <f t="shared" ca="1" si="19"/>
        <v>-1.2020156985318078E-3</v>
      </c>
    </row>
    <row r="47" spans="1:18" x14ac:dyDescent="0.2">
      <c r="A47" s="76"/>
      <c r="B47" s="76"/>
      <c r="C47" s="76"/>
      <c r="D47" s="77">
        <f t="shared" si="5"/>
        <v>0</v>
      </c>
      <c r="E47" s="77">
        <f t="shared" si="6"/>
        <v>0</v>
      </c>
      <c r="F47" s="68">
        <f t="shared" si="7"/>
        <v>0</v>
      </c>
      <c r="G47" s="68">
        <f t="shared" si="8"/>
        <v>0</v>
      </c>
      <c r="H47" s="68">
        <f t="shared" si="9"/>
        <v>0</v>
      </c>
      <c r="I47" s="68">
        <f t="shared" si="10"/>
        <v>0</v>
      </c>
      <c r="J47" s="68">
        <f t="shared" si="11"/>
        <v>0</v>
      </c>
      <c r="K47" s="68">
        <f t="shared" si="12"/>
        <v>0</v>
      </c>
      <c r="L47" s="68">
        <f t="shared" si="13"/>
        <v>0</v>
      </c>
      <c r="M47" s="68">
        <f t="shared" ca="1" si="14"/>
        <v>1.2020156985318078E-3</v>
      </c>
      <c r="N47" s="68">
        <f t="shared" ca="1" si="15"/>
        <v>0</v>
      </c>
      <c r="O47" s="84">
        <f t="shared" ca="1" si="16"/>
        <v>0</v>
      </c>
      <c r="P47" s="68">
        <f t="shared" ca="1" si="17"/>
        <v>0</v>
      </c>
      <c r="Q47" s="68">
        <f t="shared" ca="1" si="18"/>
        <v>0</v>
      </c>
      <c r="R47" s="28">
        <f t="shared" ca="1" si="19"/>
        <v>-1.2020156985318078E-3</v>
      </c>
    </row>
    <row r="48" spans="1:18" x14ac:dyDescent="0.2">
      <c r="A48" s="76"/>
      <c r="B48" s="76"/>
      <c r="C48" s="76"/>
      <c r="D48" s="77">
        <f t="shared" si="5"/>
        <v>0</v>
      </c>
      <c r="E48" s="77">
        <f t="shared" si="6"/>
        <v>0</v>
      </c>
      <c r="F48" s="68">
        <f t="shared" si="7"/>
        <v>0</v>
      </c>
      <c r="G48" s="68">
        <f t="shared" si="8"/>
        <v>0</v>
      </c>
      <c r="H48" s="68">
        <f t="shared" si="9"/>
        <v>0</v>
      </c>
      <c r="I48" s="68">
        <f t="shared" si="10"/>
        <v>0</v>
      </c>
      <c r="J48" s="68">
        <f t="shared" si="11"/>
        <v>0</v>
      </c>
      <c r="K48" s="68">
        <f t="shared" si="12"/>
        <v>0</v>
      </c>
      <c r="L48" s="68">
        <f t="shared" si="13"/>
        <v>0</v>
      </c>
      <c r="M48" s="68">
        <f t="shared" ca="1" si="14"/>
        <v>1.2020156985318078E-3</v>
      </c>
      <c r="N48" s="68">
        <f t="shared" ca="1" si="15"/>
        <v>0</v>
      </c>
      <c r="O48" s="84">
        <f t="shared" ca="1" si="16"/>
        <v>0</v>
      </c>
      <c r="P48" s="68">
        <f t="shared" ca="1" si="17"/>
        <v>0</v>
      </c>
      <c r="Q48" s="68">
        <f t="shared" ca="1" si="18"/>
        <v>0</v>
      </c>
      <c r="R48" s="28">
        <f t="shared" ca="1" si="19"/>
        <v>-1.2020156985318078E-3</v>
      </c>
    </row>
    <row r="49" spans="1:18" x14ac:dyDescent="0.2">
      <c r="A49" s="76"/>
      <c r="B49" s="76"/>
      <c r="C49" s="76"/>
      <c r="D49" s="77">
        <f t="shared" si="5"/>
        <v>0</v>
      </c>
      <c r="E49" s="77">
        <f t="shared" si="6"/>
        <v>0</v>
      </c>
      <c r="F49" s="68">
        <f t="shared" si="7"/>
        <v>0</v>
      </c>
      <c r="G49" s="68">
        <f t="shared" si="8"/>
        <v>0</v>
      </c>
      <c r="H49" s="68">
        <f t="shared" si="9"/>
        <v>0</v>
      </c>
      <c r="I49" s="68">
        <f t="shared" si="10"/>
        <v>0</v>
      </c>
      <c r="J49" s="68">
        <f t="shared" si="11"/>
        <v>0</v>
      </c>
      <c r="K49" s="68">
        <f t="shared" si="12"/>
        <v>0</v>
      </c>
      <c r="L49" s="68">
        <f t="shared" si="13"/>
        <v>0</v>
      </c>
      <c r="M49" s="68">
        <f t="shared" ca="1" si="14"/>
        <v>1.2020156985318078E-3</v>
      </c>
      <c r="N49" s="68">
        <f t="shared" ca="1" si="15"/>
        <v>0</v>
      </c>
      <c r="O49" s="84">
        <f t="shared" ca="1" si="16"/>
        <v>0</v>
      </c>
      <c r="P49" s="68">
        <f t="shared" ca="1" si="17"/>
        <v>0</v>
      </c>
      <c r="Q49" s="68">
        <f t="shared" ca="1" si="18"/>
        <v>0</v>
      </c>
      <c r="R49" s="28">
        <f t="shared" ca="1" si="19"/>
        <v>-1.2020156985318078E-3</v>
      </c>
    </row>
    <row r="50" spans="1:18" x14ac:dyDescent="0.2">
      <c r="A50" s="76"/>
      <c r="B50" s="76"/>
      <c r="C50" s="76"/>
      <c r="D50" s="77">
        <f t="shared" si="5"/>
        <v>0</v>
      </c>
      <c r="E50" s="77">
        <f t="shared" si="6"/>
        <v>0</v>
      </c>
      <c r="F50" s="68">
        <f t="shared" si="7"/>
        <v>0</v>
      </c>
      <c r="G50" s="68">
        <f t="shared" si="8"/>
        <v>0</v>
      </c>
      <c r="H50" s="68">
        <f t="shared" si="9"/>
        <v>0</v>
      </c>
      <c r="I50" s="68">
        <f t="shared" si="10"/>
        <v>0</v>
      </c>
      <c r="J50" s="68">
        <f t="shared" si="11"/>
        <v>0</v>
      </c>
      <c r="K50" s="68">
        <f t="shared" si="12"/>
        <v>0</v>
      </c>
      <c r="L50" s="68">
        <f t="shared" si="13"/>
        <v>0</v>
      </c>
      <c r="M50" s="68">
        <f t="shared" ca="1" si="14"/>
        <v>1.2020156985318078E-3</v>
      </c>
      <c r="N50" s="68">
        <f t="shared" ca="1" si="15"/>
        <v>0</v>
      </c>
      <c r="O50" s="84">
        <f t="shared" ca="1" si="16"/>
        <v>0</v>
      </c>
      <c r="P50" s="68">
        <f t="shared" ca="1" si="17"/>
        <v>0</v>
      </c>
      <c r="Q50" s="68">
        <f t="shared" ca="1" si="18"/>
        <v>0</v>
      </c>
      <c r="R50" s="28">
        <f t="shared" ca="1" si="19"/>
        <v>-1.2020156985318078E-3</v>
      </c>
    </row>
    <row r="51" spans="1:18" x14ac:dyDescent="0.2">
      <c r="A51" s="76"/>
      <c r="B51" s="76"/>
      <c r="C51" s="76"/>
      <c r="D51" s="77">
        <f t="shared" si="5"/>
        <v>0</v>
      </c>
      <c r="E51" s="77">
        <f t="shared" si="6"/>
        <v>0</v>
      </c>
      <c r="F51" s="68">
        <f t="shared" si="7"/>
        <v>0</v>
      </c>
      <c r="G51" s="68">
        <f t="shared" si="8"/>
        <v>0</v>
      </c>
      <c r="H51" s="68">
        <f t="shared" si="9"/>
        <v>0</v>
      </c>
      <c r="I51" s="68">
        <f t="shared" si="10"/>
        <v>0</v>
      </c>
      <c r="J51" s="68">
        <f t="shared" si="11"/>
        <v>0</v>
      </c>
      <c r="K51" s="68">
        <f t="shared" si="12"/>
        <v>0</v>
      </c>
      <c r="L51" s="68">
        <f t="shared" si="13"/>
        <v>0</v>
      </c>
      <c r="M51" s="68">
        <f t="shared" ca="1" si="14"/>
        <v>1.2020156985318078E-3</v>
      </c>
      <c r="N51" s="68">
        <f t="shared" ca="1" si="15"/>
        <v>0</v>
      </c>
      <c r="O51" s="84">
        <f t="shared" ca="1" si="16"/>
        <v>0</v>
      </c>
      <c r="P51" s="68">
        <f t="shared" ca="1" si="17"/>
        <v>0</v>
      </c>
      <c r="Q51" s="68">
        <f t="shared" ca="1" si="18"/>
        <v>0</v>
      </c>
      <c r="R51" s="28">
        <f t="shared" ca="1" si="19"/>
        <v>-1.2020156985318078E-3</v>
      </c>
    </row>
    <row r="52" spans="1:18" x14ac:dyDescent="0.2">
      <c r="A52" s="76"/>
      <c r="B52" s="76"/>
      <c r="C52" s="76"/>
      <c r="D52" s="77">
        <f t="shared" si="5"/>
        <v>0</v>
      </c>
      <c r="E52" s="77">
        <f t="shared" si="6"/>
        <v>0</v>
      </c>
      <c r="F52" s="68">
        <f t="shared" si="7"/>
        <v>0</v>
      </c>
      <c r="G52" s="68">
        <f t="shared" si="8"/>
        <v>0</v>
      </c>
      <c r="H52" s="68">
        <f t="shared" si="9"/>
        <v>0</v>
      </c>
      <c r="I52" s="68">
        <f t="shared" si="10"/>
        <v>0</v>
      </c>
      <c r="J52" s="68">
        <f t="shared" si="11"/>
        <v>0</v>
      </c>
      <c r="K52" s="68">
        <f t="shared" si="12"/>
        <v>0</v>
      </c>
      <c r="L52" s="68">
        <f t="shared" si="13"/>
        <v>0</v>
      </c>
      <c r="M52" s="68">
        <f t="shared" ca="1" si="14"/>
        <v>1.2020156985318078E-3</v>
      </c>
      <c r="N52" s="68">
        <f t="shared" ca="1" si="15"/>
        <v>0</v>
      </c>
      <c r="O52" s="84">
        <f t="shared" ca="1" si="16"/>
        <v>0</v>
      </c>
      <c r="P52" s="68">
        <f t="shared" ca="1" si="17"/>
        <v>0</v>
      </c>
      <c r="Q52" s="68">
        <f t="shared" ca="1" si="18"/>
        <v>0</v>
      </c>
      <c r="R52" s="28">
        <f t="shared" ca="1" si="19"/>
        <v>-1.2020156985318078E-3</v>
      </c>
    </row>
    <row r="53" spans="1:18" x14ac:dyDescent="0.2">
      <c r="A53" s="76"/>
      <c r="B53" s="76"/>
      <c r="C53" s="76"/>
      <c r="D53" s="77">
        <f t="shared" si="5"/>
        <v>0</v>
      </c>
      <c r="E53" s="77">
        <f t="shared" si="6"/>
        <v>0</v>
      </c>
      <c r="F53" s="68">
        <f t="shared" si="7"/>
        <v>0</v>
      </c>
      <c r="G53" s="68">
        <f t="shared" si="8"/>
        <v>0</v>
      </c>
      <c r="H53" s="68">
        <f t="shared" si="9"/>
        <v>0</v>
      </c>
      <c r="I53" s="68">
        <f t="shared" si="10"/>
        <v>0</v>
      </c>
      <c r="J53" s="68">
        <f t="shared" si="11"/>
        <v>0</v>
      </c>
      <c r="K53" s="68">
        <f t="shared" si="12"/>
        <v>0</v>
      </c>
      <c r="L53" s="68">
        <f t="shared" si="13"/>
        <v>0</v>
      </c>
      <c r="M53" s="68">
        <f t="shared" ca="1" si="14"/>
        <v>1.2020156985318078E-3</v>
      </c>
      <c r="N53" s="68">
        <f t="shared" ca="1" si="15"/>
        <v>0</v>
      </c>
      <c r="O53" s="84">
        <f t="shared" ca="1" si="16"/>
        <v>0</v>
      </c>
      <c r="P53" s="68">
        <f t="shared" ca="1" si="17"/>
        <v>0</v>
      </c>
      <c r="Q53" s="68">
        <f t="shared" ca="1" si="18"/>
        <v>0</v>
      </c>
      <c r="R53" s="28">
        <f t="shared" ca="1" si="19"/>
        <v>-1.2020156985318078E-3</v>
      </c>
    </row>
    <row r="54" spans="1:18" x14ac:dyDescent="0.2">
      <c r="A54" s="76"/>
      <c r="B54" s="76"/>
      <c r="C54" s="76"/>
      <c r="D54" s="77">
        <f t="shared" si="5"/>
        <v>0</v>
      </c>
      <c r="E54" s="77">
        <f t="shared" si="6"/>
        <v>0</v>
      </c>
      <c r="F54" s="68">
        <f t="shared" si="7"/>
        <v>0</v>
      </c>
      <c r="G54" s="68">
        <f t="shared" si="8"/>
        <v>0</v>
      </c>
      <c r="H54" s="68">
        <f t="shared" si="9"/>
        <v>0</v>
      </c>
      <c r="I54" s="68">
        <f t="shared" si="10"/>
        <v>0</v>
      </c>
      <c r="J54" s="68">
        <f t="shared" si="11"/>
        <v>0</v>
      </c>
      <c r="K54" s="68">
        <f t="shared" si="12"/>
        <v>0</v>
      </c>
      <c r="L54" s="68">
        <f t="shared" si="13"/>
        <v>0</v>
      </c>
      <c r="M54" s="68">
        <f t="shared" ca="1" si="14"/>
        <v>1.2020156985318078E-3</v>
      </c>
      <c r="N54" s="68">
        <f t="shared" ca="1" si="15"/>
        <v>0</v>
      </c>
      <c r="O54" s="84">
        <f t="shared" ca="1" si="16"/>
        <v>0</v>
      </c>
      <c r="P54" s="68">
        <f t="shared" ca="1" si="17"/>
        <v>0</v>
      </c>
      <c r="Q54" s="68">
        <f t="shared" ca="1" si="18"/>
        <v>0</v>
      </c>
      <c r="R54" s="28">
        <f t="shared" ca="1" si="19"/>
        <v>-1.2020156985318078E-3</v>
      </c>
    </row>
    <row r="55" spans="1:18" x14ac:dyDescent="0.2">
      <c r="A55" s="76"/>
      <c r="B55" s="76"/>
      <c r="C55" s="76"/>
      <c r="D55" s="77">
        <f t="shared" si="5"/>
        <v>0</v>
      </c>
      <c r="E55" s="77">
        <f t="shared" si="6"/>
        <v>0</v>
      </c>
      <c r="F55" s="68">
        <f t="shared" si="7"/>
        <v>0</v>
      </c>
      <c r="G55" s="68">
        <f t="shared" si="8"/>
        <v>0</v>
      </c>
      <c r="H55" s="68">
        <f t="shared" si="9"/>
        <v>0</v>
      </c>
      <c r="I55" s="68">
        <f t="shared" si="10"/>
        <v>0</v>
      </c>
      <c r="J55" s="68">
        <f t="shared" si="11"/>
        <v>0</v>
      </c>
      <c r="K55" s="68">
        <f t="shared" si="12"/>
        <v>0</v>
      </c>
      <c r="L55" s="68">
        <f t="shared" si="13"/>
        <v>0</v>
      </c>
      <c r="M55" s="68">
        <f t="shared" ca="1" si="14"/>
        <v>1.2020156985318078E-3</v>
      </c>
      <c r="N55" s="68">
        <f t="shared" ca="1" si="15"/>
        <v>0</v>
      </c>
      <c r="O55" s="84">
        <f t="shared" ca="1" si="16"/>
        <v>0</v>
      </c>
      <c r="P55" s="68">
        <f t="shared" ca="1" si="17"/>
        <v>0</v>
      </c>
      <c r="Q55" s="68">
        <f t="shared" ca="1" si="18"/>
        <v>0</v>
      </c>
      <c r="R55" s="28">
        <f t="shared" ca="1" si="19"/>
        <v>-1.2020156985318078E-3</v>
      </c>
    </row>
    <row r="56" spans="1:18" x14ac:dyDescent="0.2">
      <c r="A56" s="76"/>
      <c r="B56" s="76"/>
      <c r="C56" s="76"/>
      <c r="D56" s="77">
        <f t="shared" si="5"/>
        <v>0</v>
      </c>
      <c r="E56" s="77">
        <f t="shared" si="6"/>
        <v>0</v>
      </c>
      <c r="F56" s="68">
        <f t="shared" si="7"/>
        <v>0</v>
      </c>
      <c r="G56" s="68">
        <f t="shared" si="8"/>
        <v>0</v>
      </c>
      <c r="H56" s="68">
        <f t="shared" si="9"/>
        <v>0</v>
      </c>
      <c r="I56" s="68">
        <f t="shared" si="10"/>
        <v>0</v>
      </c>
      <c r="J56" s="68">
        <f t="shared" si="11"/>
        <v>0</v>
      </c>
      <c r="K56" s="68">
        <f t="shared" si="12"/>
        <v>0</v>
      </c>
      <c r="L56" s="68">
        <f t="shared" si="13"/>
        <v>0</v>
      </c>
      <c r="M56" s="68">
        <f t="shared" ca="1" si="14"/>
        <v>1.2020156985318078E-3</v>
      </c>
      <c r="N56" s="68">
        <f t="shared" ca="1" si="15"/>
        <v>0</v>
      </c>
      <c r="O56" s="84">
        <f t="shared" ca="1" si="16"/>
        <v>0</v>
      </c>
      <c r="P56" s="68">
        <f t="shared" ca="1" si="17"/>
        <v>0</v>
      </c>
      <c r="Q56" s="68">
        <f t="shared" ca="1" si="18"/>
        <v>0</v>
      </c>
      <c r="R56" s="28">
        <f t="shared" ca="1" si="19"/>
        <v>-1.2020156985318078E-3</v>
      </c>
    </row>
    <row r="57" spans="1:18" x14ac:dyDescent="0.2">
      <c r="A57" s="76"/>
      <c r="B57" s="76"/>
      <c r="C57" s="76"/>
      <c r="D57" s="77">
        <f t="shared" si="5"/>
        <v>0</v>
      </c>
      <c r="E57" s="77">
        <f t="shared" si="6"/>
        <v>0</v>
      </c>
      <c r="F57" s="68">
        <f t="shared" si="7"/>
        <v>0</v>
      </c>
      <c r="G57" s="68">
        <f t="shared" si="8"/>
        <v>0</v>
      </c>
      <c r="H57" s="68">
        <f t="shared" si="9"/>
        <v>0</v>
      </c>
      <c r="I57" s="68">
        <f t="shared" si="10"/>
        <v>0</v>
      </c>
      <c r="J57" s="68">
        <f t="shared" si="11"/>
        <v>0</v>
      </c>
      <c r="K57" s="68">
        <f t="shared" si="12"/>
        <v>0</v>
      </c>
      <c r="L57" s="68">
        <f t="shared" si="13"/>
        <v>0</v>
      </c>
      <c r="M57" s="68">
        <f t="shared" ca="1" si="14"/>
        <v>1.2020156985318078E-3</v>
      </c>
      <c r="N57" s="68">
        <f t="shared" ca="1" si="15"/>
        <v>0</v>
      </c>
      <c r="O57" s="84">
        <f t="shared" ca="1" si="16"/>
        <v>0</v>
      </c>
      <c r="P57" s="68">
        <f t="shared" ca="1" si="17"/>
        <v>0</v>
      </c>
      <c r="Q57" s="68">
        <f t="shared" ca="1" si="18"/>
        <v>0</v>
      </c>
      <c r="R57" s="28">
        <f t="shared" ca="1" si="19"/>
        <v>-1.2020156985318078E-3</v>
      </c>
    </row>
    <row r="58" spans="1:18" x14ac:dyDescent="0.2">
      <c r="A58" s="76"/>
      <c r="B58" s="76"/>
      <c r="C58" s="76"/>
      <c r="D58" s="77">
        <f t="shared" si="5"/>
        <v>0</v>
      </c>
      <c r="E58" s="77">
        <f t="shared" si="6"/>
        <v>0</v>
      </c>
      <c r="F58" s="68">
        <f t="shared" si="7"/>
        <v>0</v>
      </c>
      <c r="G58" s="68">
        <f t="shared" si="8"/>
        <v>0</v>
      </c>
      <c r="H58" s="68">
        <f t="shared" si="9"/>
        <v>0</v>
      </c>
      <c r="I58" s="68">
        <f t="shared" si="10"/>
        <v>0</v>
      </c>
      <c r="J58" s="68">
        <f t="shared" si="11"/>
        <v>0</v>
      </c>
      <c r="K58" s="68">
        <f t="shared" si="12"/>
        <v>0</v>
      </c>
      <c r="L58" s="68">
        <f t="shared" si="13"/>
        <v>0</v>
      </c>
      <c r="M58" s="68">
        <f t="shared" ca="1" si="14"/>
        <v>1.2020156985318078E-3</v>
      </c>
      <c r="N58" s="68">
        <f t="shared" ca="1" si="15"/>
        <v>0</v>
      </c>
      <c r="O58" s="84">
        <f t="shared" ca="1" si="16"/>
        <v>0</v>
      </c>
      <c r="P58" s="68">
        <f t="shared" ca="1" si="17"/>
        <v>0</v>
      </c>
      <c r="Q58" s="68">
        <f t="shared" ca="1" si="18"/>
        <v>0</v>
      </c>
      <c r="R58" s="28">
        <f t="shared" ca="1" si="19"/>
        <v>-1.2020156985318078E-3</v>
      </c>
    </row>
    <row r="59" spans="1:18" x14ac:dyDescent="0.2">
      <c r="A59" s="76"/>
      <c r="B59" s="76"/>
      <c r="C59" s="76"/>
      <c r="D59" s="77">
        <f t="shared" si="5"/>
        <v>0</v>
      </c>
      <c r="E59" s="77">
        <f t="shared" si="6"/>
        <v>0</v>
      </c>
      <c r="F59" s="68">
        <f t="shared" si="7"/>
        <v>0</v>
      </c>
      <c r="G59" s="68">
        <f t="shared" si="8"/>
        <v>0</v>
      </c>
      <c r="H59" s="68">
        <f t="shared" si="9"/>
        <v>0</v>
      </c>
      <c r="I59" s="68">
        <f t="shared" si="10"/>
        <v>0</v>
      </c>
      <c r="J59" s="68">
        <f t="shared" si="11"/>
        <v>0</v>
      </c>
      <c r="K59" s="68">
        <f t="shared" si="12"/>
        <v>0</v>
      </c>
      <c r="L59" s="68">
        <f t="shared" si="13"/>
        <v>0</v>
      </c>
      <c r="M59" s="68">
        <f t="shared" ca="1" si="14"/>
        <v>1.2020156985318078E-3</v>
      </c>
      <c r="N59" s="68">
        <f t="shared" ca="1" si="15"/>
        <v>0</v>
      </c>
      <c r="O59" s="84">
        <f t="shared" ca="1" si="16"/>
        <v>0</v>
      </c>
      <c r="P59" s="68">
        <f t="shared" ca="1" si="17"/>
        <v>0</v>
      </c>
      <c r="Q59" s="68">
        <f t="shared" ca="1" si="18"/>
        <v>0</v>
      </c>
      <c r="R59" s="28">
        <f t="shared" ca="1" si="19"/>
        <v>-1.2020156985318078E-3</v>
      </c>
    </row>
    <row r="60" spans="1:18" x14ac:dyDescent="0.2">
      <c r="A60" s="76"/>
      <c r="B60" s="76"/>
      <c r="C60" s="76"/>
      <c r="D60" s="77">
        <f t="shared" si="5"/>
        <v>0</v>
      </c>
      <c r="E60" s="77">
        <f t="shared" si="6"/>
        <v>0</v>
      </c>
      <c r="F60" s="68">
        <f t="shared" si="7"/>
        <v>0</v>
      </c>
      <c r="G60" s="68">
        <f t="shared" si="8"/>
        <v>0</v>
      </c>
      <c r="H60" s="68">
        <f t="shared" si="9"/>
        <v>0</v>
      </c>
      <c r="I60" s="68">
        <f t="shared" si="10"/>
        <v>0</v>
      </c>
      <c r="J60" s="68">
        <f t="shared" si="11"/>
        <v>0</v>
      </c>
      <c r="K60" s="68">
        <f t="shared" si="12"/>
        <v>0</v>
      </c>
      <c r="L60" s="68">
        <f t="shared" si="13"/>
        <v>0</v>
      </c>
      <c r="M60" s="68">
        <f t="shared" ca="1" si="14"/>
        <v>1.2020156985318078E-3</v>
      </c>
      <c r="N60" s="68">
        <f t="shared" ca="1" si="15"/>
        <v>0</v>
      </c>
      <c r="O60" s="84">
        <f t="shared" ca="1" si="16"/>
        <v>0</v>
      </c>
      <c r="P60" s="68">
        <f t="shared" ca="1" si="17"/>
        <v>0</v>
      </c>
      <c r="Q60" s="68">
        <f t="shared" ca="1" si="18"/>
        <v>0</v>
      </c>
      <c r="R60" s="28">
        <f t="shared" ca="1" si="19"/>
        <v>-1.2020156985318078E-3</v>
      </c>
    </row>
    <row r="61" spans="1:18" x14ac:dyDescent="0.2">
      <c r="A61" s="76"/>
      <c r="B61" s="76"/>
      <c r="C61" s="76"/>
      <c r="D61" s="77">
        <f t="shared" si="5"/>
        <v>0</v>
      </c>
      <c r="E61" s="77">
        <f t="shared" si="6"/>
        <v>0</v>
      </c>
      <c r="F61" s="68">
        <f t="shared" si="7"/>
        <v>0</v>
      </c>
      <c r="G61" s="68">
        <f t="shared" si="8"/>
        <v>0</v>
      </c>
      <c r="H61" s="68">
        <f t="shared" si="9"/>
        <v>0</v>
      </c>
      <c r="I61" s="68">
        <f t="shared" si="10"/>
        <v>0</v>
      </c>
      <c r="J61" s="68">
        <f t="shared" si="11"/>
        <v>0</v>
      </c>
      <c r="K61" s="68">
        <f t="shared" si="12"/>
        <v>0</v>
      </c>
      <c r="L61" s="68">
        <f t="shared" si="13"/>
        <v>0</v>
      </c>
      <c r="M61" s="68">
        <f t="shared" ca="1" si="14"/>
        <v>1.2020156985318078E-3</v>
      </c>
      <c r="N61" s="68">
        <f t="shared" ca="1" si="15"/>
        <v>0</v>
      </c>
      <c r="O61" s="84">
        <f t="shared" ca="1" si="16"/>
        <v>0</v>
      </c>
      <c r="P61" s="68">
        <f t="shared" ca="1" si="17"/>
        <v>0</v>
      </c>
      <c r="Q61" s="68">
        <f t="shared" ca="1" si="18"/>
        <v>0</v>
      </c>
      <c r="R61" s="28">
        <f t="shared" ca="1" si="19"/>
        <v>-1.2020156985318078E-3</v>
      </c>
    </row>
    <row r="62" spans="1:18" x14ac:dyDescent="0.2">
      <c r="A62" s="76"/>
      <c r="B62" s="76"/>
      <c r="C62" s="76"/>
      <c r="D62" s="77">
        <f t="shared" si="5"/>
        <v>0</v>
      </c>
      <c r="E62" s="77">
        <f t="shared" si="6"/>
        <v>0</v>
      </c>
      <c r="F62" s="68">
        <f t="shared" si="7"/>
        <v>0</v>
      </c>
      <c r="G62" s="68">
        <f t="shared" si="8"/>
        <v>0</v>
      </c>
      <c r="H62" s="68">
        <f t="shared" si="9"/>
        <v>0</v>
      </c>
      <c r="I62" s="68">
        <f t="shared" si="10"/>
        <v>0</v>
      </c>
      <c r="J62" s="68">
        <f t="shared" si="11"/>
        <v>0</v>
      </c>
      <c r="K62" s="68">
        <f t="shared" si="12"/>
        <v>0</v>
      </c>
      <c r="L62" s="68">
        <f t="shared" si="13"/>
        <v>0</v>
      </c>
      <c r="M62" s="68">
        <f t="shared" ca="1" si="14"/>
        <v>1.2020156985318078E-3</v>
      </c>
      <c r="N62" s="68">
        <f t="shared" ca="1" si="15"/>
        <v>0</v>
      </c>
      <c r="O62" s="84">
        <f t="shared" ca="1" si="16"/>
        <v>0</v>
      </c>
      <c r="P62" s="68">
        <f t="shared" ca="1" si="17"/>
        <v>0</v>
      </c>
      <c r="Q62" s="68">
        <f t="shared" ca="1" si="18"/>
        <v>0</v>
      </c>
      <c r="R62" s="28">
        <f t="shared" ca="1" si="19"/>
        <v>-1.2020156985318078E-3</v>
      </c>
    </row>
    <row r="63" spans="1:18" x14ac:dyDescent="0.2">
      <c r="A63" s="76"/>
      <c r="B63" s="76"/>
      <c r="C63" s="76"/>
      <c r="D63" s="77">
        <f t="shared" si="5"/>
        <v>0</v>
      </c>
      <c r="E63" s="77">
        <f t="shared" si="6"/>
        <v>0</v>
      </c>
      <c r="F63" s="68">
        <f t="shared" si="7"/>
        <v>0</v>
      </c>
      <c r="G63" s="68">
        <f t="shared" si="8"/>
        <v>0</v>
      </c>
      <c r="H63" s="68">
        <f t="shared" si="9"/>
        <v>0</v>
      </c>
      <c r="I63" s="68">
        <f t="shared" si="10"/>
        <v>0</v>
      </c>
      <c r="J63" s="68">
        <f t="shared" si="11"/>
        <v>0</v>
      </c>
      <c r="K63" s="68">
        <f t="shared" si="12"/>
        <v>0</v>
      </c>
      <c r="L63" s="68">
        <f t="shared" si="13"/>
        <v>0</v>
      </c>
      <c r="M63" s="68">
        <f t="shared" ca="1" si="14"/>
        <v>1.2020156985318078E-3</v>
      </c>
      <c r="N63" s="68">
        <f t="shared" ca="1" si="15"/>
        <v>0</v>
      </c>
      <c r="O63" s="84">
        <f t="shared" ca="1" si="16"/>
        <v>0</v>
      </c>
      <c r="P63" s="68">
        <f t="shared" ca="1" si="17"/>
        <v>0</v>
      </c>
      <c r="Q63" s="68">
        <f t="shared" ca="1" si="18"/>
        <v>0</v>
      </c>
      <c r="R63" s="28">
        <f t="shared" ca="1" si="19"/>
        <v>-1.2020156985318078E-3</v>
      </c>
    </row>
    <row r="64" spans="1:18" x14ac:dyDescent="0.2">
      <c r="A64" s="76"/>
      <c r="B64" s="76"/>
      <c r="C64" s="76"/>
      <c r="D64" s="77">
        <f t="shared" si="5"/>
        <v>0</v>
      </c>
      <c r="E64" s="77">
        <f t="shared" si="6"/>
        <v>0</v>
      </c>
      <c r="F64" s="68">
        <f t="shared" si="7"/>
        <v>0</v>
      </c>
      <c r="G64" s="68">
        <f t="shared" si="8"/>
        <v>0</v>
      </c>
      <c r="H64" s="68">
        <f t="shared" si="9"/>
        <v>0</v>
      </c>
      <c r="I64" s="68">
        <f t="shared" si="10"/>
        <v>0</v>
      </c>
      <c r="J64" s="68">
        <f t="shared" si="11"/>
        <v>0</v>
      </c>
      <c r="K64" s="68">
        <f t="shared" si="12"/>
        <v>0</v>
      </c>
      <c r="L64" s="68">
        <f t="shared" si="13"/>
        <v>0</v>
      </c>
      <c r="M64" s="68">
        <f t="shared" ca="1" si="14"/>
        <v>1.2020156985318078E-3</v>
      </c>
      <c r="N64" s="68">
        <f t="shared" ca="1" si="15"/>
        <v>0</v>
      </c>
      <c r="O64" s="84">
        <f t="shared" ca="1" si="16"/>
        <v>0</v>
      </c>
      <c r="P64" s="68">
        <f t="shared" ca="1" si="17"/>
        <v>0</v>
      </c>
      <c r="Q64" s="68">
        <f t="shared" ca="1" si="18"/>
        <v>0</v>
      </c>
      <c r="R64" s="28">
        <f t="shared" ca="1" si="19"/>
        <v>-1.2020156985318078E-3</v>
      </c>
    </row>
    <row r="65" spans="1:18" x14ac:dyDescent="0.2">
      <c r="A65" s="76"/>
      <c r="B65" s="76"/>
      <c r="C65" s="76"/>
      <c r="D65" s="77">
        <f t="shared" si="5"/>
        <v>0</v>
      </c>
      <c r="E65" s="77">
        <f t="shared" si="6"/>
        <v>0</v>
      </c>
      <c r="F65" s="68">
        <f t="shared" si="7"/>
        <v>0</v>
      </c>
      <c r="G65" s="68">
        <f t="shared" si="8"/>
        <v>0</v>
      </c>
      <c r="H65" s="68">
        <f t="shared" si="9"/>
        <v>0</v>
      </c>
      <c r="I65" s="68">
        <f t="shared" si="10"/>
        <v>0</v>
      </c>
      <c r="J65" s="68">
        <f t="shared" si="11"/>
        <v>0</v>
      </c>
      <c r="K65" s="68">
        <f t="shared" si="12"/>
        <v>0</v>
      </c>
      <c r="L65" s="68">
        <f t="shared" si="13"/>
        <v>0</v>
      </c>
      <c r="M65" s="68">
        <f t="shared" ca="1" si="14"/>
        <v>1.2020156985318078E-3</v>
      </c>
      <c r="N65" s="68">
        <f t="shared" ca="1" si="15"/>
        <v>0</v>
      </c>
      <c r="O65" s="84">
        <f t="shared" ca="1" si="16"/>
        <v>0</v>
      </c>
      <c r="P65" s="68">
        <f t="shared" ca="1" si="17"/>
        <v>0</v>
      </c>
      <c r="Q65" s="68">
        <f t="shared" ca="1" si="18"/>
        <v>0</v>
      </c>
      <c r="R65" s="28">
        <f t="shared" ca="1" si="19"/>
        <v>-1.2020156985318078E-3</v>
      </c>
    </row>
    <row r="66" spans="1:18" x14ac:dyDescent="0.2">
      <c r="A66" s="76"/>
      <c r="B66" s="76"/>
      <c r="C66" s="76"/>
      <c r="D66" s="77">
        <f t="shared" si="5"/>
        <v>0</v>
      </c>
      <c r="E66" s="77">
        <f t="shared" si="6"/>
        <v>0</v>
      </c>
      <c r="F66" s="68">
        <f t="shared" si="7"/>
        <v>0</v>
      </c>
      <c r="G66" s="68">
        <f t="shared" si="8"/>
        <v>0</v>
      </c>
      <c r="H66" s="68">
        <f t="shared" si="9"/>
        <v>0</v>
      </c>
      <c r="I66" s="68">
        <f t="shared" si="10"/>
        <v>0</v>
      </c>
      <c r="J66" s="68">
        <f t="shared" si="11"/>
        <v>0</v>
      </c>
      <c r="K66" s="68">
        <f t="shared" si="12"/>
        <v>0</v>
      </c>
      <c r="L66" s="68">
        <f t="shared" si="13"/>
        <v>0</v>
      </c>
      <c r="M66" s="68">
        <f t="shared" ca="1" si="14"/>
        <v>1.2020156985318078E-3</v>
      </c>
      <c r="N66" s="68">
        <f t="shared" ca="1" si="15"/>
        <v>0</v>
      </c>
      <c r="O66" s="84">
        <f t="shared" ca="1" si="16"/>
        <v>0</v>
      </c>
      <c r="P66" s="68">
        <f t="shared" ca="1" si="17"/>
        <v>0</v>
      </c>
      <c r="Q66" s="68">
        <f t="shared" ca="1" si="18"/>
        <v>0</v>
      </c>
      <c r="R66" s="28">
        <f t="shared" ca="1" si="19"/>
        <v>-1.2020156985318078E-3</v>
      </c>
    </row>
    <row r="67" spans="1:18" x14ac:dyDescent="0.2">
      <c r="A67" s="76"/>
      <c r="B67" s="76"/>
      <c r="C67" s="76"/>
      <c r="D67" s="77">
        <f t="shared" si="5"/>
        <v>0</v>
      </c>
      <c r="E67" s="77">
        <f t="shared" si="6"/>
        <v>0</v>
      </c>
      <c r="F67" s="68">
        <f t="shared" si="7"/>
        <v>0</v>
      </c>
      <c r="G67" s="68">
        <f t="shared" si="8"/>
        <v>0</v>
      </c>
      <c r="H67" s="68">
        <f t="shared" si="9"/>
        <v>0</v>
      </c>
      <c r="I67" s="68">
        <f t="shared" si="10"/>
        <v>0</v>
      </c>
      <c r="J67" s="68">
        <f t="shared" si="11"/>
        <v>0</v>
      </c>
      <c r="K67" s="68">
        <f t="shared" si="12"/>
        <v>0</v>
      </c>
      <c r="L67" s="68">
        <f t="shared" si="13"/>
        <v>0</v>
      </c>
      <c r="M67" s="68">
        <f t="shared" ca="1" si="14"/>
        <v>1.2020156985318078E-3</v>
      </c>
      <c r="N67" s="68">
        <f t="shared" ca="1" si="15"/>
        <v>0</v>
      </c>
      <c r="O67" s="84">
        <f t="shared" ca="1" si="16"/>
        <v>0</v>
      </c>
      <c r="P67" s="68">
        <f t="shared" ca="1" si="17"/>
        <v>0</v>
      </c>
      <c r="Q67" s="68">
        <f t="shared" ca="1" si="18"/>
        <v>0</v>
      </c>
      <c r="R67" s="28">
        <f t="shared" ca="1" si="19"/>
        <v>-1.2020156985318078E-3</v>
      </c>
    </row>
    <row r="68" spans="1:18" x14ac:dyDescent="0.2">
      <c r="A68" s="76"/>
      <c r="B68" s="76"/>
      <c r="C68" s="76"/>
      <c r="D68" s="77">
        <f t="shared" si="5"/>
        <v>0</v>
      </c>
      <c r="E68" s="77">
        <f t="shared" si="6"/>
        <v>0</v>
      </c>
      <c r="F68" s="68">
        <f t="shared" si="7"/>
        <v>0</v>
      </c>
      <c r="G68" s="68">
        <f t="shared" si="8"/>
        <v>0</v>
      </c>
      <c r="H68" s="68">
        <f t="shared" si="9"/>
        <v>0</v>
      </c>
      <c r="I68" s="68">
        <f t="shared" si="10"/>
        <v>0</v>
      </c>
      <c r="J68" s="68">
        <f t="shared" si="11"/>
        <v>0</v>
      </c>
      <c r="K68" s="68">
        <f t="shared" si="12"/>
        <v>0</v>
      </c>
      <c r="L68" s="68">
        <f t="shared" si="13"/>
        <v>0</v>
      </c>
      <c r="M68" s="68">
        <f t="shared" ca="1" si="14"/>
        <v>1.2020156985318078E-3</v>
      </c>
      <c r="N68" s="68">
        <f t="shared" ca="1" si="15"/>
        <v>0</v>
      </c>
      <c r="O68" s="84">
        <f t="shared" ca="1" si="16"/>
        <v>0</v>
      </c>
      <c r="P68" s="68">
        <f t="shared" ca="1" si="17"/>
        <v>0</v>
      </c>
      <c r="Q68" s="68">
        <f t="shared" ca="1" si="18"/>
        <v>0</v>
      </c>
      <c r="R68" s="28">
        <f t="shared" ca="1" si="19"/>
        <v>-1.2020156985318078E-3</v>
      </c>
    </row>
    <row r="69" spans="1:18" x14ac:dyDescent="0.2">
      <c r="A69" s="76"/>
      <c r="B69" s="76"/>
      <c r="C69" s="76"/>
      <c r="D69" s="77">
        <f t="shared" si="5"/>
        <v>0</v>
      </c>
      <c r="E69" s="77">
        <f t="shared" si="6"/>
        <v>0</v>
      </c>
      <c r="F69" s="68">
        <f t="shared" si="7"/>
        <v>0</v>
      </c>
      <c r="G69" s="68">
        <f t="shared" si="8"/>
        <v>0</v>
      </c>
      <c r="H69" s="68">
        <f t="shared" si="9"/>
        <v>0</v>
      </c>
      <c r="I69" s="68">
        <f t="shared" si="10"/>
        <v>0</v>
      </c>
      <c r="J69" s="68">
        <f t="shared" si="11"/>
        <v>0</v>
      </c>
      <c r="K69" s="68">
        <f t="shared" si="12"/>
        <v>0</v>
      </c>
      <c r="L69" s="68">
        <f t="shared" si="13"/>
        <v>0</v>
      </c>
      <c r="M69" s="68">
        <f t="shared" ca="1" si="14"/>
        <v>1.2020156985318078E-3</v>
      </c>
      <c r="N69" s="68">
        <f t="shared" ca="1" si="15"/>
        <v>0</v>
      </c>
      <c r="O69" s="84">
        <f t="shared" ca="1" si="16"/>
        <v>0</v>
      </c>
      <c r="P69" s="68">
        <f t="shared" ca="1" si="17"/>
        <v>0</v>
      </c>
      <c r="Q69" s="68">
        <f t="shared" ca="1" si="18"/>
        <v>0</v>
      </c>
      <c r="R69" s="28">
        <f t="shared" ca="1" si="19"/>
        <v>-1.2020156985318078E-3</v>
      </c>
    </row>
    <row r="70" spans="1:18" x14ac:dyDescent="0.2">
      <c r="A70" s="76"/>
      <c r="B70" s="76"/>
      <c r="C70" s="76"/>
      <c r="D70" s="77">
        <f t="shared" si="5"/>
        <v>0</v>
      </c>
      <c r="E70" s="77">
        <f t="shared" si="6"/>
        <v>0</v>
      </c>
      <c r="F70" s="68">
        <f t="shared" si="7"/>
        <v>0</v>
      </c>
      <c r="G70" s="68">
        <f t="shared" si="8"/>
        <v>0</v>
      </c>
      <c r="H70" s="68">
        <f t="shared" si="9"/>
        <v>0</v>
      </c>
      <c r="I70" s="68">
        <f t="shared" si="10"/>
        <v>0</v>
      </c>
      <c r="J70" s="68">
        <f t="shared" si="11"/>
        <v>0</v>
      </c>
      <c r="K70" s="68">
        <f t="shared" si="12"/>
        <v>0</v>
      </c>
      <c r="L70" s="68">
        <f t="shared" si="13"/>
        <v>0</v>
      </c>
      <c r="M70" s="68">
        <f t="shared" ca="1" si="14"/>
        <v>1.2020156985318078E-3</v>
      </c>
      <c r="N70" s="68">
        <f t="shared" ca="1" si="15"/>
        <v>0</v>
      </c>
      <c r="O70" s="84">
        <f t="shared" ca="1" si="16"/>
        <v>0</v>
      </c>
      <c r="P70" s="68">
        <f t="shared" ca="1" si="17"/>
        <v>0</v>
      </c>
      <c r="Q70" s="68">
        <f t="shared" ca="1" si="18"/>
        <v>0</v>
      </c>
      <c r="R70" s="28">
        <f t="shared" ca="1" si="19"/>
        <v>-1.2020156985318078E-3</v>
      </c>
    </row>
    <row r="71" spans="1:18" x14ac:dyDescent="0.2">
      <c r="A71" s="76"/>
      <c r="B71" s="76"/>
      <c r="C71" s="76"/>
      <c r="D71" s="77">
        <f t="shared" si="5"/>
        <v>0</v>
      </c>
      <c r="E71" s="77">
        <f t="shared" si="6"/>
        <v>0</v>
      </c>
      <c r="F71" s="68">
        <f t="shared" si="7"/>
        <v>0</v>
      </c>
      <c r="G71" s="68">
        <f t="shared" si="8"/>
        <v>0</v>
      </c>
      <c r="H71" s="68">
        <f t="shared" si="9"/>
        <v>0</v>
      </c>
      <c r="I71" s="68">
        <f t="shared" si="10"/>
        <v>0</v>
      </c>
      <c r="J71" s="68">
        <f t="shared" si="11"/>
        <v>0</v>
      </c>
      <c r="K71" s="68">
        <f t="shared" si="12"/>
        <v>0</v>
      </c>
      <c r="L71" s="68">
        <f t="shared" si="13"/>
        <v>0</v>
      </c>
      <c r="M71" s="68">
        <f t="shared" ca="1" si="14"/>
        <v>1.2020156985318078E-3</v>
      </c>
      <c r="N71" s="68">
        <f t="shared" ca="1" si="15"/>
        <v>0</v>
      </c>
      <c r="O71" s="84">
        <f t="shared" ca="1" si="16"/>
        <v>0</v>
      </c>
      <c r="P71" s="68">
        <f t="shared" ca="1" si="17"/>
        <v>0</v>
      </c>
      <c r="Q71" s="68">
        <f t="shared" ca="1" si="18"/>
        <v>0</v>
      </c>
      <c r="R71" s="28">
        <f t="shared" ca="1" si="19"/>
        <v>-1.2020156985318078E-3</v>
      </c>
    </row>
    <row r="72" spans="1:18" x14ac:dyDescent="0.2">
      <c r="A72" s="76"/>
      <c r="B72" s="76"/>
      <c r="C72" s="76"/>
      <c r="D72" s="77">
        <f t="shared" si="5"/>
        <v>0</v>
      </c>
      <c r="E72" s="77">
        <f t="shared" si="6"/>
        <v>0</v>
      </c>
      <c r="F72" s="68">
        <f t="shared" si="7"/>
        <v>0</v>
      </c>
      <c r="G72" s="68">
        <f t="shared" si="8"/>
        <v>0</v>
      </c>
      <c r="H72" s="68">
        <f t="shared" si="9"/>
        <v>0</v>
      </c>
      <c r="I72" s="68">
        <f t="shared" si="10"/>
        <v>0</v>
      </c>
      <c r="J72" s="68">
        <f t="shared" si="11"/>
        <v>0</v>
      </c>
      <c r="K72" s="68">
        <f t="shared" si="12"/>
        <v>0</v>
      </c>
      <c r="L72" s="68">
        <f t="shared" si="13"/>
        <v>0</v>
      </c>
      <c r="M72" s="68">
        <f t="shared" ca="1" si="14"/>
        <v>1.2020156985318078E-3</v>
      </c>
      <c r="N72" s="68">
        <f t="shared" ca="1" si="15"/>
        <v>0</v>
      </c>
      <c r="O72" s="84">
        <f t="shared" ca="1" si="16"/>
        <v>0</v>
      </c>
      <c r="P72" s="68">
        <f t="shared" ca="1" si="17"/>
        <v>0</v>
      </c>
      <c r="Q72" s="68">
        <f t="shared" ca="1" si="18"/>
        <v>0</v>
      </c>
      <c r="R72" s="28">
        <f t="shared" ca="1" si="19"/>
        <v>-1.2020156985318078E-3</v>
      </c>
    </row>
    <row r="73" spans="1:18" x14ac:dyDescent="0.2">
      <c r="A73" s="76"/>
      <c r="B73" s="76"/>
      <c r="C73" s="76"/>
      <c r="D73" s="77">
        <f t="shared" si="5"/>
        <v>0</v>
      </c>
      <c r="E73" s="77">
        <f t="shared" si="6"/>
        <v>0</v>
      </c>
      <c r="F73" s="68">
        <f t="shared" si="7"/>
        <v>0</v>
      </c>
      <c r="G73" s="68">
        <f t="shared" si="8"/>
        <v>0</v>
      </c>
      <c r="H73" s="68">
        <f t="shared" si="9"/>
        <v>0</v>
      </c>
      <c r="I73" s="68">
        <f t="shared" si="10"/>
        <v>0</v>
      </c>
      <c r="J73" s="68">
        <f t="shared" si="11"/>
        <v>0</v>
      </c>
      <c r="K73" s="68">
        <f t="shared" si="12"/>
        <v>0</v>
      </c>
      <c r="L73" s="68">
        <f t="shared" si="13"/>
        <v>0</v>
      </c>
      <c r="M73" s="68">
        <f t="shared" ca="1" si="14"/>
        <v>1.2020156985318078E-3</v>
      </c>
      <c r="N73" s="68">
        <f t="shared" ca="1" si="15"/>
        <v>0</v>
      </c>
      <c r="O73" s="84">
        <f t="shared" ca="1" si="16"/>
        <v>0</v>
      </c>
      <c r="P73" s="68">
        <f t="shared" ca="1" si="17"/>
        <v>0</v>
      </c>
      <c r="Q73" s="68">
        <f t="shared" ca="1" si="18"/>
        <v>0</v>
      </c>
      <c r="R73" s="28">
        <f t="shared" ca="1" si="19"/>
        <v>-1.2020156985318078E-3</v>
      </c>
    </row>
    <row r="74" spans="1:18" x14ac:dyDescent="0.2">
      <c r="A74" s="76"/>
      <c r="B74" s="76"/>
      <c r="C74" s="76"/>
      <c r="D74" s="77">
        <f t="shared" si="5"/>
        <v>0</v>
      </c>
      <c r="E74" s="77">
        <f t="shared" si="6"/>
        <v>0</v>
      </c>
      <c r="F74" s="68">
        <f t="shared" si="7"/>
        <v>0</v>
      </c>
      <c r="G74" s="68">
        <f t="shared" si="8"/>
        <v>0</v>
      </c>
      <c r="H74" s="68">
        <f t="shared" si="9"/>
        <v>0</v>
      </c>
      <c r="I74" s="68">
        <f t="shared" si="10"/>
        <v>0</v>
      </c>
      <c r="J74" s="68">
        <f t="shared" si="11"/>
        <v>0</v>
      </c>
      <c r="K74" s="68">
        <f t="shared" si="12"/>
        <v>0</v>
      </c>
      <c r="L74" s="68">
        <f t="shared" si="13"/>
        <v>0</v>
      </c>
      <c r="M74" s="68">
        <f t="shared" ca="1" si="14"/>
        <v>1.2020156985318078E-3</v>
      </c>
      <c r="N74" s="68">
        <f t="shared" ca="1" si="15"/>
        <v>0</v>
      </c>
      <c r="O74" s="84">
        <f t="shared" ca="1" si="16"/>
        <v>0</v>
      </c>
      <c r="P74" s="68">
        <f t="shared" ca="1" si="17"/>
        <v>0</v>
      </c>
      <c r="Q74" s="68">
        <f t="shared" ca="1" si="18"/>
        <v>0</v>
      </c>
      <c r="R74" s="28">
        <f t="shared" ca="1" si="19"/>
        <v>-1.2020156985318078E-3</v>
      </c>
    </row>
    <row r="75" spans="1:18" x14ac:dyDescent="0.2">
      <c r="A75" s="76"/>
      <c r="B75" s="76"/>
      <c r="C75" s="76"/>
      <c r="D75" s="77">
        <f t="shared" si="5"/>
        <v>0</v>
      </c>
      <c r="E75" s="77">
        <f t="shared" si="6"/>
        <v>0</v>
      </c>
      <c r="F75" s="68">
        <f t="shared" si="7"/>
        <v>0</v>
      </c>
      <c r="G75" s="68">
        <f t="shared" si="8"/>
        <v>0</v>
      </c>
      <c r="H75" s="68">
        <f t="shared" si="9"/>
        <v>0</v>
      </c>
      <c r="I75" s="68">
        <f t="shared" si="10"/>
        <v>0</v>
      </c>
      <c r="J75" s="68">
        <f t="shared" si="11"/>
        <v>0</v>
      </c>
      <c r="K75" s="68">
        <f t="shared" si="12"/>
        <v>0</v>
      </c>
      <c r="L75" s="68">
        <f t="shared" si="13"/>
        <v>0</v>
      </c>
      <c r="M75" s="68">
        <f t="shared" ca="1" si="14"/>
        <v>1.2020156985318078E-3</v>
      </c>
      <c r="N75" s="68">
        <f t="shared" ca="1" si="15"/>
        <v>0</v>
      </c>
      <c r="O75" s="84">
        <f t="shared" ca="1" si="16"/>
        <v>0</v>
      </c>
      <c r="P75" s="68">
        <f t="shared" ca="1" si="17"/>
        <v>0</v>
      </c>
      <c r="Q75" s="68">
        <f t="shared" ca="1" si="18"/>
        <v>0</v>
      </c>
      <c r="R75" s="28">
        <f t="shared" ca="1" si="19"/>
        <v>-1.2020156985318078E-3</v>
      </c>
    </row>
    <row r="76" spans="1:18" x14ac:dyDescent="0.2">
      <c r="A76" s="76"/>
      <c r="B76" s="76"/>
      <c r="C76" s="76"/>
      <c r="D76" s="77">
        <f t="shared" si="5"/>
        <v>0</v>
      </c>
      <c r="E76" s="77">
        <f t="shared" si="6"/>
        <v>0</v>
      </c>
      <c r="F76" s="68">
        <f t="shared" si="7"/>
        <v>0</v>
      </c>
      <c r="G76" s="68">
        <f t="shared" si="8"/>
        <v>0</v>
      </c>
      <c r="H76" s="68">
        <f t="shared" si="9"/>
        <v>0</v>
      </c>
      <c r="I76" s="68">
        <f t="shared" si="10"/>
        <v>0</v>
      </c>
      <c r="J76" s="68">
        <f t="shared" si="11"/>
        <v>0</v>
      </c>
      <c r="K76" s="68">
        <f t="shared" si="12"/>
        <v>0</v>
      </c>
      <c r="L76" s="68">
        <f t="shared" si="13"/>
        <v>0</v>
      </c>
      <c r="M76" s="68">
        <f t="shared" ca="1" si="14"/>
        <v>1.2020156985318078E-3</v>
      </c>
      <c r="N76" s="68">
        <f t="shared" ca="1" si="15"/>
        <v>0</v>
      </c>
      <c r="O76" s="84">
        <f t="shared" ca="1" si="16"/>
        <v>0</v>
      </c>
      <c r="P76" s="68">
        <f t="shared" ca="1" si="17"/>
        <v>0</v>
      </c>
      <c r="Q76" s="68">
        <f t="shared" ca="1" si="18"/>
        <v>0</v>
      </c>
      <c r="R76" s="28">
        <f t="shared" ca="1" si="19"/>
        <v>-1.2020156985318078E-3</v>
      </c>
    </row>
    <row r="77" spans="1:18" x14ac:dyDescent="0.2">
      <c r="A77" s="76"/>
      <c r="B77" s="76"/>
      <c r="C77" s="76"/>
      <c r="D77" s="77">
        <f t="shared" si="5"/>
        <v>0</v>
      </c>
      <c r="E77" s="77">
        <f t="shared" si="6"/>
        <v>0</v>
      </c>
      <c r="F77" s="68">
        <f t="shared" si="7"/>
        <v>0</v>
      </c>
      <c r="G77" s="68">
        <f t="shared" si="8"/>
        <v>0</v>
      </c>
      <c r="H77" s="68">
        <f t="shared" si="9"/>
        <v>0</v>
      </c>
      <c r="I77" s="68">
        <f t="shared" si="10"/>
        <v>0</v>
      </c>
      <c r="J77" s="68">
        <f t="shared" si="11"/>
        <v>0</v>
      </c>
      <c r="K77" s="68">
        <f t="shared" si="12"/>
        <v>0</v>
      </c>
      <c r="L77" s="68">
        <f t="shared" si="13"/>
        <v>0</v>
      </c>
      <c r="M77" s="68">
        <f t="shared" ca="1" si="14"/>
        <v>1.2020156985318078E-3</v>
      </c>
      <c r="N77" s="68">
        <f t="shared" ca="1" si="15"/>
        <v>0</v>
      </c>
      <c r="O77" s="84">
        <f t="shared" ca="1" si="16"/>
        <v>0</v>
      </c>
      <c r="P77" s="68">
        <f t="shared" ca="1" si="17"/>
        <v>0</v>
      </c>
      <c r="Q77" s="68">
        <f t="shared" ca="1" si="18"/>
        <v>0</v>
      </c>
      <c r="R77" s="28">
        <f t="shared" ca="1" si="19"/>
        <v>-1.2020156985318078E-3</v>
      </c>
    </row>
    <row r="78" spans="1:18" x14ac:dyDescent="0.2">
      <c r="A78" s="76"/>
      <c r="B78" s="76"/>
      <c r="C78" s="76"/>
      <c r="D78" s="77">
        <f t="shared" si="5"/>
        <v>0</v>
      </c>
      <c r="E78" s="77">
        <f t="shared" si="6"/>
        <v>0</v>
      </c>
      <c r="F78" s="68">
        <f t="shared" si="7"/>
        <v>0</v>
      </c>
      <c r="G78" s="68">
        <f t="shared" si="8"/>
        <v>0</v>
      </c>
      <c r="H78" s="68">
        <f t="shared" si="9"/>
        <v>0</v>
      </c>
      <c r="I78" s="68">
        <f t="shared" si="10"/>
        <v>0</v>
      </c>
      <c r="J78" s="68">
        <f t="shared" si="11"/>
        <v>0</v>
      </c>
      <c r="K78" s="68">
        <f t="shared" si="12"/>
        <v>0</v>
      </c>
      <c r="L78" s="68">
        <f t="shared" si="13"/>
        <v>0</v>
      </c>
      <c r="M78" s="68">
        <f t="shared" ca="1" si="14"/>
        <v>1.2020156985318078E-3</v>
      </c>
      <c r="N78" s="68">
        <f t="shared" ca="1" si="15"/>
        <v>0</v>
      </c>
      <c r="O78" s="84">
        <f t="shared" ca="1" si="16"/>
        <v>0</v>
      </c>
      <c r="P78" s="68">
        <f t="shared" ca="1" si="17"/>
        <v>0</v>
      </c>
      <c r="Q78" s="68">
        <f t="shared" ca="1" si="18"/>
        <v>0</v>
      </c>
      <c r="R78" s="28">
        <f t="shared" ca="1" si="19"/>
        <v>-1.2020156985318078E-3</v>
      </c>
    </row>
    <row r="79" spans="1:18" x14ac:dyDescent="0.2">
      <c r="A79" s="76"/>
      <c r="B79" s="76"/>
      <c r="C79" s="76"/>
      <c r="D79" s="77">
        <f t="shared" si="5"/>
        <v>0</v>
      </c>
      <c r="E79" s="77">
        <f t="shared" si="6"/>
        <v>0</v>
      </c>
      <c r="F79" s="68">
        <f t="shared" si="7"/>
        <v>0</v>
      </c>
      <c r="G79" s="68">
        <f t="shared" si="8"/>
        <v>0</v>
      </c>
      <c r="H79" s="68">
        <f t="shared" si="9"/>
        <v>0</v>
      </c>
      <c r="I79" s="68">
        <f t="shared" si="10"/>
        <v>0</v>
      </c>
      <c r="J79" s="68">
        <f t="shared" si="11"/>
        <v>0</v>
      </c>
      <c r="K79" s="68">
        <f t="shared" si="12"/>
        <v>0</v>
      </c>
      <c r="L79" s="68">
        <f t="shared" si="13"/>
        <v>0</v>
      </c>
      <c r="M79" s="68">
        <f t="shared" ca="1" si="14"/>
        <v>1.2020156985318078E-3</v>
      </c>
      <c r="N79" s="68">
        <f t="shared" ca="1" si="15"/>
        <v>0</v>
      </c>
      <c r="O79" s="84">
        <f t="shared" ca="1" si="16"/>
        <v>0</v>
      </c>
      <c r="P79" s="68">
        <f t="shared" ca="1" si="17"/>
        <v>0</v>
      </c>
      <c r="Q79" s="68">
        <f t="shared" ca="1" si="18"/>
        <v>0</v>
      </c>
      <c r="R79" s="28">
        <f t="shared" ca="1" si="19"/>
        <v>-1.2020156985318078E-3</v>
      </c>
    </row>
    <row r="80" spans="1:18" x14ac:dyDescent="0.2">
      <c r="A80" s="76"/>
      <c r="B80" s="76"/>
      <c r="C80" s="76"/>
      <c r="D80" s="77">
        <f t="shared" si="5"/>
        <v>0</v>
      </c>
      <c r="E80" s="77">
        <f t="shared" si="6"/>
        <v>0</v>
      </c>
      <c r="F80" s="68">
        <f t="shared" si="7"/>
        <v>0</v>
      </c>
      <c r="G80" s="68">
        <f t="shared" si="8"/>
        <v>0</v>
      </c>
      <c r="H80" s="68">
        <f t="shared" si="9"/>
        <v>0</v>
      </c>
      <c r="I80" s="68">
        <f t="shared" si="10"/>
        <v>0</v>
      </c>
      <c r="J80" s="68">
        <f t="shared" si="11"/>
        <v>0</v>
      </c>
      <c r="K80" s="68">
        <f t="shared" si="12"/>
        <v>0</v>
      </c>
      <c r="L80" s="68">
        <f t="shared" si="13"/>
        <v>0</v>
      </c>
      <c r="M80" s="68">
        <f t="shared" ca="1" si="14"/>
        <v>1.2020156985318078E-3</v>
      </c>
      <c r="N80" s="68">
        <f t="shared" ca="1" si="15"/>
        <v>0</v>
      </c>
      <c r="O80" s="84">
        <f t="shared" ca="1" si="16"/>
        <v>0</v>
      </c>
      <c r="P80" s="68">
        <f t="shared" ca="1" si="17"/>
        <v>0</v>
      </c>
      <c r="Q80" s="68">
        <f t="shared" ca="1" si="18"/>
        <v>0</v>
      </c>
      <c r="R80" s="28">
        <f t="shared" ca="1" si="19"/>
        <v>-1.2020156985318078E-3</v>
      </c>
    </row>
    <row r="81" spans="1:18" x14ac:dyDescent="0.2">
      <c r="A81" s="76"/>
      <c r="B81" s="76"/>
      <c r="C81" s="76"/>
      <c r="D81" s="77">
        <f t="shared" si="5"/>
        <v>0</v>
      </c>
      <c r="E81" s="77">
        <f t="shared" si="6"/>
        <v>0</v>
      </c>
      <c r="F81" s="68">
        <f t="shared" si="7"/>
        <v>0</v>
      </c>
      <c r="G81" s="68">
        <f t="shared" si="8"/>
        <v>0</v>
      </c>
      <c r="H81" s="68">
        <f t="shared" si="9"/>
        <v>0</v>
      </c>
      <c r="I81" s="68">
        <f t="shared" si="10"/>
        <v>0</v>
      </c>
      <c r="J81" s="68">
        <f t="shared" si="11"/>
        <v>0</v>
      </c>
      <c r="K81" s="68">
        <f t="shared" si="12"/>
        <v>0</v>
      </c>
      <c r="L81" s="68">
        <f t="shared" si="13"/>
        <v>0</v>
      </c>
      <c r="M81" s="68">
        <f t="shared" ca="1" si="14"/>
        <v>1.2020156985318078E-3</v>
      </c>
      <c r="N81" s="68">
        <f t="shared" ca="1" si="15"/>
        <v>0</v>
      </c>
      <c r="O81" s="84">
        <f t="shared" ca="1" si="16"/>
        <v>0</v>
      </c>
      <c r="P81" s="68">
        <f t="shared" ca="1" si="17"/>
        <v>0</v>
      </c>
      <c r="Q81" s="68">
        <f t="shared" ca="1" si="18"/>
        <v>0</v>
      </c>
      <c r="R81" s="28">
        <f t="shared" ca="1" si="19"/>
        <v>-1.2020156985318078E-3</v>
      </c>
    </row>
    <row r="82" spans="1:18" x14ac:dyDescent="0.2">
      <c r="A82" s="76"/>
      <c r="B82" s="76"/>
      <c r="C82" s="76"/>
      <c r="D82" s="77">
        <f t="shared" si="5"/>
        <v>0</v>
      </c>
      <c r="E82" s="77">
        <f t="shared" si="6"/>
        <v>0</v>
      </c>
      <c r="F82" s="68">
        <f t="shared" si="7"/>
        <v>0</v>
      </c>
      <c r="G82" s="68">
        <f t="shared" si="8"/>
        <v>0</v>
      </c>
      <c r="H82" s="68">
        <f t="shared" si="9"/>
        <v>0</v>
      </c>
      <c r="I82" s="68">
        <f t="shared" si="10"/>
        <v>0</v>
      </c>
      <c r="J82" s="68">
        <f t="shared" si="11"/>
        <v>0</v>
      </c>
      <c r="K82" s="68">
        <f t="shared" si="12"/>
        <v>0</v>
      </c>
      <c r="L82" s="68">
        <f t="shared" si="13"/>
        <v>0</v>
      </c>
      <c r="M82" s="68">
        <f t="shared" ca="1" si="14"/>
        <v>1.2020156985318078E-3</v>
      </c>
      <c r="N82" s="68">
        <f t="shared" ca="1" si="15"/>
        <v>0</v>
      </c>
      <c r="O82" s="84">
        <f t="shared" ca="1" si="16"/>
        <v>0</v>
      </c>
      <c r="P82" s="68">
        <f t="shared" ca="1" si="17"/>
        <v>0</v>
      </c>
      <c r="Q82" s="68">
        <f t="shared" ca="1" si="18"/>
        <v>0</v>
      </c>
      <c r="R82" s="28">
        <f t="shared" ca="1" si="19"/>
        <v>-1.2020156985318078E-3</v>
      </c>
    </row>
    <row r="83" spans="1:18" x14ac:dyDescent="0.2">
      <c r="A83" s="76"/>
      <c r="B83" s="76"/>
      <c r="C83" s="76"/>
      <c r="D83" s="77">
        <f t="shared" si="5"/>
        <v>0</v>
      </c>
      <c r="E83" s="77">
        <f t="shared" si="6"/>
        <v>0</v>
      </c>
      <c r="F83" s="68">
        <f t="shared" si="7"/>
        <v>0</v>
      </c>
      <c r="G83" s="68">
        <f t="shared" si="8"/>
        <v>0</v>
      </c>
      <c r="H83" s="68">
        <f t="shared" si="9"/>
        <v>0</v>
      </c>
      <c r="I83" s="68">
        <f t="shared" si="10"/>
        <v>0</v>
      </c>
      <c r="J83" s="68">
        <f t="shared" si="11"/>
        <v>0</v>
      </c>
      <c r="K83" s="68">
        <f t="shared" si="12"/>
        <v>0</v>
      </c>
      <c r="L83" s="68">
        <f t="shared" si="13"/>
        <v>0</v>
      </c>
      <c r="M83" s="68">
        <f t="shared" ca="1" si="14"/>
        <v>1.2020156985318078E-3</v>
      </c>
      <c r="N83" s="68">
        <f t="shared" ca="1" si="15"/>
        <v>0</v>
      </c>
      <c r="O83" s="84">
        <f t="shared" ca="1" si="16"/>
        <v>0</v>
      </c>
      <c r="P83" s="68">
        <f t="shared" ca="1" si="17"/>
        <v>0</v>
      </c>
      <c r="Q83" s="68">
        <f t="shared" ca="1" si="18"/>
        <v>0</v>
      </c>
      <c r="R83" s="28">
        <f t="shared" ca="1" si="19"/>
        <v>-1.2020156985318078E-3</v>
      </c>
    </row>
    <row r="84" spans="1:18" x14ac:dyDescent="0.2">
      <c r="A84" s="76"/>
      <c r="B84" s="76"/>
      <c r="C84" s="76"/>
      <c r="D84" s="77">
        <f t="shared" si="5"/>
        <v>0</v>
      </c>
      <c r="E84" s="77">
        <f t="shared" si="6"/>
        <v>0</v>
      </c>
      <c r="F84" s="68">
        <f t="shared" si="7"/>
        <v>0</v>
      </c>
      <c r="G84" s="68">
        <f t="shared" si="8"/>
        <v>0</v>
      </c>
      <c r="H84" s="68">
        <f t="shared" si="9"/>
        <v>0</v>
      </c>
      <c r="I84" s="68">
        <f t="shared" si="10"/>
        <v>0</v>
      </c>
      <c r="J84" s="68">
        <f t="shared" si="11"/>
        <v>0</v>
      </c>
      <c r="K84" s="68">
        <f t="shared" si="12"/>
        <v>0</v>
      </c>
      <c r="L84" s="68">
        <f t="shared" si="13"/>
        <v>0</v>
      </c>
      <c r="M84" s="68">
        <f t="shared" ca="1" si="14"/>
        <v>1.2020156985318078E-3</v>
      </c>
      <c r="N84" s="68">
        <f t="shared" ca="1" si="15"/>
        <v>0</v>
      </c>
      <c r="O84" s="84">
        <f t="shared" ca="1" si="16"/>
        <v>0</v>
      </c>
      <c r="P84" s="68">
        <f t="shared" ca="1" si="17"/>
        <v>0</v>
      </c>
      <c r="Q84" s="68">
        <f t="shared" ca="1" si="18"/>
        <v>0</v>
      </c>
      <c r="R84" s="28">
        <f t="shared" ca="1" si="19"/>
        <v>-1.2020156985318078E-3</v>
      </c>
    </row>
    <row r="85" spans="1:18" x14ac:dyDescent="0.2">
      <c r="A85" s="76"/>
      <c r="B85" s="76"/>
      <c r="C85" s="76"/>
      <c r="D85" s="77">
        <f t="shared" ref="D85:D148" si="20">A85/A$18</f>
        <v>0</v>
      </c>
      <c r="E85" s="77">
        <f t="shared" ref="E85:E148" si="21">B85/B$18</f>
        <v>0</v>
      </c>
      <c r="F85" s="68">
        <f t="shared" ref="F85:F148" si="22">$C85*D85</f>
        <v>0</v>
      </c>
      <c r="G85" s="68">
        <f t="shared" ref="G85:G148" si="23">$C85*E85</f>
        <v>0</v>
      </c>
      <c r="H85" s="68">
        <f t="shared" ref="H85:H148" si="24">C85*D85*D85</f>
        <v>0</v>
      </c>
      <c r="I85" s="68">
        <f t="shared" ref="I85:I148" si="25">C85*D85*D85*D85</f>
        <v>0</v>
      </c>
      <c r="J85" s="68">
        <f t="shared" ref="J85:J148" si="26">C85*D85*D85*D85*D85</f>
        <v>0</v>
      </c>
      <c r="K85" s="68">
        <f t="shared" ref="K85:K148" si="27">C85*E85*D85</f>
        <v>0</v>
      </c>
      <c r="L85" s="68">
        <f t="shared" ref="L85:L148" si="28">C85*E85*D85*D85</f>
        <v>0</v>
      </c>
      <c r="M85" s="68">
        <f t="shared" ref="M85:M148" ca="1" si="29">+E$4+E$5*D85+E$6*D85^2</f>
        <v>1.2020156985318078E-3</v>
      </c>
      <c r="N85" s="68">
        <f t="shared" ref="N85:N148" ca="1" si="30">C85*(M85-E85)^2</f>
        <v>0</v>
      </c>
      <c r="O85" s="84">
        <f t="shared" ref="O85:O148" ca="1" si="31">(C85*O$1-O$2*F85+O$3*H85)^2</f>
        <v>0</v>
      </c>
      <c r="P85" s="68">
        <f t="shared" ref="P85:P148" ca="1" si="32">(-C85*O$2+O$4*F85-O$5*H85)^2</f>
        <v>0</v>
      </c>
      <c r="Q85" s="68">
        <f t="shared" ref="Q85:Q148" ca="1" si="33">+(C85*O$3-F85*O$5+H85*O$6)^2</f>
        <v>0</v>
      </c>
      <c r="R85" s="28">
        <f t="shared" ref="R85:R148" ca="1" si="34">+E85-M85</f>
        <v>-1.2020156985318078E-3</v>
      </c>
    </row>
    <row r="86" spans="1:18" x14ac:dyDescent="0.2">
      <c r="A86" s="76"/>
      <c r="B86" s="76"/>
      <c r="C86" s="76"/>
      <c r="D86" s="77">
        <f t="shared" si="20"/>
        <v>0</v>
      </c>
      <c r="E86" s="77">
        <f t="shared" si="21"/>
        <v>0</v>
      </c>
      <c r="F86" s="68">
        <f t="shared" si="22"/>
        <v>0</v>
      </c>
      <c r="G86" s="68">
        <f t="shared" si="23"/>
        <v>0</v>
      </c>
      <c r="H86" s="68">
        <f t="shared" si="24"/>
        <v>0</v>
      </c>
      <c r="I86" s="68">
        <f t="shared" si="25"/>
        <v>0</v>
      </c>
      <c r="J86" s="68">
        <f t="shared" si="26"/>
        <v>0</v>
      </c>
      <c r="K86" s="68">
        <f t="shared" si="27"/>
        <v>0</v>
      </c>
      <c r="L86" s="68">
        <f t="shared" si="28"/>
        <v>0</v>
      </c>
      <c r="M86" s="68">
        <f t="shared" ca="1" si="29"/>
        <v>1.2020156985318078E-3</v>
      </c>
      <c r="N86" s="68">
        <f t="shared" ca="1" si="30"/>
        <v>0</v>
      </c>
      <c r="O86" s="84">
        <f t="shared" ca="1" si="31"/>
        <v>0</v>
      </c>
      <c r="P86" s="68">
        <f t="shared" ca="1" si="32"/>
        <v>0</v>
      </c>
      <c r="Q86" s="68">
        <f t="shared" ca="1" si="33"/>
        <v>0</v>
      </c>
      <c r="R86" s="28">
        <f t="shared" ca="1" si="34"/>
        <v>-1.2020156985318078E-3</v>
      </c>
    </row>
    <row r="87" spans="1:18" x14ac:dyDescent="0.2">
      <c r="A87" s="76"/>
      <c r="B87" s="76"/>
      <c r="C87" s="76"/>
      <c r="D87" s="77">
        <f t="shared" si="20"/>
        <v>0</v>
      </c>
      <c r="E87" s="77">
        <f t="shared" si="21"/>
        <v>0</v>
      </c>
      <c r="F87" s="68">
        <f t="shared" si="22"/>
        <v>0</v>
      </c>
      <c r="G87" s="68">
        <f t="shared" si="23"/>
        <v>0</v>
      </c>
      <c r="H87" s="68">
        <f t="shared" si="24"/>
        <v>0</v>
      </c>
      <c r="I87" s="68">
        <f t="shared" si="25"/>
        <v>0</v>
      </c>
      <c r="J87" s="68">
        <f t="shared" si="26"/>
        <v>0</v>
      </c>
      <c r="K87" s="68">
        <f t="shared" si="27"/>
        <v>0</v>
      </c>
      <c r="L87" s="68">
        <f t="shared" si="28"/>
        <v>0</v>
      </c>
      <c r="M87" s="68">
        <f t="shared" ca="1" si="29"/>
        <v>1.2020156985318078E-3</v>
      </c>
      <c r="N87" s="68">
        <f t="shared" ca="1" si="30"/>
        <v>0</v>
      </c>
      <c r="O87" s="84">
        <f t="shared" ca="1" si="31"/>
        <v>0</v>
      </c>
      <c r="P87" s="68">
        <f t="shared" ca="1" si="32"/>
        <v>0</v>
      </c>
      <c r="Q87" s="68">
        <f t="shared" ca="1" si="33"/>
        <v>0</v>
      </c>
      <c r="R87" s="28">
        <f t="shared" ca="1" si="34"/>
        <v>-1.2020156985318078E-3</v>
      </c>
    </row>
    <row r="88" spans="1:18" x14ac:dyDescent="0.2">
      <c r="A88" s="76"/>
      <c r="B88" s="76"/>
      <c r="C88" s="76"/>
      <c r="D88" s="77">
        <f t="shared" si="20"/>
        <v>0</v>
      </c>
      <c r="E88" s="77">
        <f t="shared" si="21"/>
        <v>0</v>
      </c>
      <c r="F88" s="68">
        <f t="shared" si="22"/>
        <v>0</v>
      </c>
      <c r="G88" s="68">
        <f t="shared" si="23"/>
        <v>0</v>
      </c>
      <c r="H88" s="68">
        <f t="shared" si="24"/>
        <v>0</v>
      </c>
      <c r="I88" s="68">
        <f t="shared" si="25"/>
        <v>0</v>
      </c>
      <c r="J88" s="68">
        <f t="shared" si="26"/>
        <v>0</v>
      </c>
      <c r="K88" s="68">
        <f t="shared" si="27"/>
        <v>0</v>
      </c>
      <c r="L88" s="68">
        <f t="shared" si="28"/>
        <v>0</v>
      </c>
      <c r="M88" s="68">
        <f t="shared" ca="1" si="29"/>
        <v>1.2020156985318078E-3</v>
      </c>
      <c r="N88" s="68">
        <f t="shared" ca="1" si="30"/>
        <v>0</v>
      </c>
      <c r="O88" s="84">
        <f t="shared" ca="1" si="31"/>
        <v>0</v>
      </c>
      <c r="P88" s="68">
        <f t="shared" ca="1" si="32"/>
        <v>0</v>
      </c>
      <c r="Q88" s="68">
        <f t="shared" ca="1" si="33"/>
        <v>0</v>
      </c>
      <c r="R88" s="28">
        <f t="shared" ca="1" si="34"/>
        <v>-1.2020156985318078E-3</v>
      </c>
    </row>
    <row r="89" spans="1:18" x14ac:dyDescent="0.2">
      <c r="A89" s="76"/>
      <c r="B89" s="76"/>
      <c r="C89" s="76"/>
      <c r="D89" s="77">
        <f t="shared" si="20"/>
        <v>0</v>
      </c>
      <c r="E89" s="77">
        <f t="shared" si="21"/>
        <v>0</v>
      </c>
      <c r="F89" s="68">
        <f t="shared" si="22"/>
        <v>0</v>
      </c>
      <c r="G89" s="68">
        <f t="shared" si="23"/>
        <v>0</v>
      </c>
      <c r="H89" s="68">
        <f t="shared" si="24"/>
        <v>0</v>
      </c>
      <c r="I89" s="68">
        <f t="shared" si="25"/>
        <v>0</v>
      </c>
      <c r="J89" s="68">
        <f t="shared" si="26"/>
        <v>0</v>
      </c>
      <c r="K89" s="68">
        <f t="shared" si="27"/>
        <v>0</v>
      </c>
      <c r="L89" s="68">
        <f t="shared" si="28"/>
        <v>0</v>
      </c>
      <c r="M89" s="68">
        <f t="shared" ca="1" si="29"/>
        <v>1.2020156985318078E-3</v>
      </c>
      <c r="N89" s="68">
        <f t="shared" ca="1" si="30"/>
        <v>0</v>
      </c>
      <c r="O89" s="84">
        <f t="shared" ca="1" si="31"/>
        <v>0</v>
      </c>
      <c r="P89" s="68">
        <f t="shared" ca="1" si="32"/>
        <v>0</v>
      </c>
      <c r="Q89" s="68">
        <f t="shared" ca="1" si="33"/>
        <v>0</v>
      </c>
      <c r="R89" s="28">
        <f t="shared" ca="1" si="34"/>
        <v>-1.2020156985318078E-3</v>
      </c>
    </row>
    <row r="90" spans="1:18" x14ac:dyDescent="0.2">
      <c r="A90" s="76"/>
      <c r="B90" s="76"/>
      <c r="C90" s="76"/>
      <c r="D90" s="77">
        <f t="shared" si="20"/>
        <v>0</v>
      </c>
      <c r="E90" s="77">
        <f t="shared" si="21"/>
        <v>0</v>
      </c>
      <c r="F90" s="68">
        <f t="shared" si="22"/>
        <v>0</v>
      </c>
      <c r="G90" s="68">
        <f t="shared" si="23"/>
        <v>0</v>
      </c>
      <c r="H90" s="68">
        <f t="shared" si="24"/>
        <v>0</v>
      </c>
      <c r="I90" s="68">
        <f t="shared" si="25"/>
        <v>0</v>
      </c>
      <c r="J90" s="68">
        <f t="shared" si="26"/>
        <v>0</v>
      </c>
      <c r="K90" s="68">
        <f t="shared" si="27"/>
        <v>0</v>
      </c>
      <c r="L90" s="68">
        <f t="shared" si="28"/>
        <v>0</v>
      </c>
      <c r="M90" s="68">
        <f t="shared" ca="1" si="29"/>
        <v>1.2020156985318078E-3</v>
      </c>
      <c r="N90" s="68">
        <f t="shared" ca="1" si="30"/>
        <v>0</v>
      </c>
      <c r="O90" s="84">
        <f t="shared" ca="1" si="31"/>
        <v>0</v>
      </c>
      <c r="P90" s="68">
        <f t="shared" ca="1" si="32"/>
        <v>0</v>
      </c>
      <c r="Q90" s="68">
        <f t="shared" ca="1" si="33"/>
        <v>0</v>
      </c>
      <c r="R90" s="28">
        <f t="shared" ca="1" si="34"/>
        <v>-1.2020156985318078E-3</v>
      </c>
    </row>
    <row r="91" spans="1:18" x14ac:dyDescent="0.2">
      <c r="A91" s="76"/>
      <c r="B91" s="76"/>
      <c r="C91" s="76"/>
      <c r="D91" s="77">
        <f t="shared" si="20"/>
        <v>0</v>
      </c>
      <c r="E91" s="77">
        <f t="shared" si="21"/>
        <v>0</v>
      </c>
      <c r="F91" s="68">
        <f t="shared" si="22"/>
        <v>0</v>
      </c>
      <c r="G91" s="68">
        <f t="shared" si="23"/>
        <v>0</v>
      </c>
      <c r="H91" s="68">
        <f t="shared" si="24"/>
        <v>0</v>
      </c>
      <c r="I91" s="68">
        <f t="shared" si="25"/>
        <v>0</v>
      </c>
      <c r="J91" s="68">
        <f t="shared" si="26"/>
        <v>0</v>
      </c>
      <c r="K91" s="68">
        <f t="shared" si="27"/>
        <v>0</v>
      </c>
      <c r="L91" s="68">
        <f t="shared" si="28"/>
        <v>0</v>
      </c>
      <c r="M91" s="68">
        <f t="shared" ca="1" si="29"/>
        <v>1.2020156985318078E-3</v>
      </c>
      <c r="N91" s="68">
        <f t="shared" ca="1" si="30"/>
        <v>0</v>
      </c>
      <c r="O91" s="84">
        <f t="shared" ca="1" si="31"/>
        <v>0</v>
      </c>
      <c r="P91" s="68">
        <f t="shared" ca="1" si="32"/>
        <v>0</v>
      </c>
      <c r="Q91" s="68">
        <f t="shared" ca="1" si="33"/>
        <v>0</v>
      </c>
      <c r="R91" s="28">
        <f t="shared" ca="1" si="34"/>
        <v>-1.2020156985318078E-3</v>
      </c>
    </row>
    <row r="92" spans="1:18" x14ac:dyDescent="0.2">
      <c r="A92" s="76"/>
      <c r="B92" s="76"/>
      <c r="C92" s="76"/>
      <c r="D92" s="77">
        <f t="shared" si="20"/>
        <v>0</v>
      </c>
      <c r="E92" s="77">
        <f t="shared" si="21"/>
        <v>0</v>
      </c>
      <c r="F92" s="68">
        <f t="shared" si="22"/>
        <v>0</v>
      </c>
      <c r="G92" s="68">
        <f t="shared" si="23"/>
        <v>0</v>
      </c>
      <c r="H92" s="68">
        <f t="shared" si="24"/>
        <v>0</v>
      </c>
      <c r="I92" s="68">
        <f t="shared" si="25"/>
        <v>0</v>
      </c>
      <c r="J92" s="68">
        <f t="shared" si="26"/>
        <v>0</v>
      </c>
      <c r="K92" s="68">
        <f t="shared" si="27"/>
        <v>0</v>
      </c>
      <c r="L92" s="68">
        <f t="shared" si="28"/>
        <v>0</v>
      </c>
      <c r="M92" s="68">
        <f t="shared" ca="1" si="29"/>
        <v>1.2020156985318078E-3</v>
      </c>
      <c r="N92" s="68">
        <f t="shared" ca="1" si="30"/>
        <v>0</v>
      </c>
      <c r="O92" s="84">
        <f t="shared" ca="1" si="31"/>
        <v>0</v>
      </c>
      <c r="P92" s="68">
        <f t="shared" ca="1" si="32"/>
        <v>0</v>
      </c>
      <c r="Q92" s="68">
        <f t="shared" ca="1" si="33"/>
        <v>0</v>
      </c>
      <c r="R92" s="28">
        <f t="shared" ca="1" si="34"/>
        <v>-1.2020156985318078E-3</v>
      </c>
    </row>
    <row r="93" spans="1:18" x14ac:dyDescent="0.2">
      <c r="A93" s="76"/>
      <c r="B93" s="76"/>
      <c r="C93" s="76"/>
      <c r="D93" s="77">
        <f t="shared" si="20"/>
        <v>0</v>
      </c>
      <c r="E93" s="77">
        <f t="shared" si="21"/>
        <v>0</v>
      </c>
      <c r="F93" s="68">
        <f t="shared" si="22"/>
        <v>0</v>
      </c>
      <c r="G93" s="68">
        <f t="shared" si="23"/>
        <v>0</v>
      </c>
      <c r="H93" s="68">
        <f t="shared" si="24"/>
        <v>0</v>
      </c>
      <c r="I93" s="68">
        <f t="shared" si="25"/>
        <v>0</v>
      </c>
      <c r="J93" s="68">
        <f t="shared" si="26"/>
        <v>0</v>
      </c>
      <c r="K93" s="68">
        <f t="shared" si="27"/>
        <v>0</v>
      </c>
      <c r="L93" s="68">
        <f t="shared" si="28"/>
        <v>0</v>
      </c>
      <c r="M93" s="68">
        <f t="shared" ca="1" si="29"/>
        <v>1.2020156985318078E-3</v>
      </c>
      <c r="N93" s="68">
        <f t="shared" ca="1" si="30"/>
        <v>0</v>
      </c>
      <c r="O93" s="84">
        <f t="shared" ca="1" si="31"/>
        <v>0</v>
      </c>
      <c r="P93" s="68">
        <f t="shared" ca="1" si="32"/>
        <v>0</v>
      </c>
      <c r="Q93" s="68">
        <f t="shared" ca="1" si="33"/>
        <v>0</v>
      </c>
      <c r="R93" s="28">
        <f t="shared" ca="1" si="34"/>
        <v>-1.2020156985318078E-3</v>
      </c>
    </row>
    <row r="94" spans="1:18" x14ac:dyDescent="0.2">
      <c r="A94" s="76"/>
      <c r="B94" s="76"/>
      <c r="C94" s="76"/>
      <c r="D94" s="77">
        <f t="shared" si="20"/>
        <v>0</v>
      </c>
      <c r="E94" s="77">
        <f t="shared" si="21"/>
        <v>0</v>
      </c>
      <c r="F94" s="68">
        <f t="shared" si="22"/>
        <v>0</v>
      </c>
      <c r="G94" s="68">
        <f t="shared" si="23"/>
        <v>0</v>
      </c>
      <c r="H94" s="68">
        <f t="shared" si="24"/>
        <v>0</v>
      </c>
      <c r="I94" s="68">
        <f t="shared" si="25"/>
        <v>0</v>
      </c>
      <c r="J94" s="68">
        <f t="shared" si="26"/>
        <v>0</v>
      </c>
      <c r="K94" s="68">
        <f t="shared" si="27"/>
        <v>0</v>
      </c>
      <c r="L94" s="68">
        <f t="shared" si="28"/>
        <v>0</v>
      </c>
      <c r="M94" s="68">
        <f t="shared" ca="1" si="29"/>
        <v>1.2020156985318078E-3</v>
      </c>
      <c r="N94" s="68">
        <f t="shared" ca="1" si="30"/>
        <v>0</v>
      </c>
      <c r="O94" s="84">
        <f t="shared" ca="1" si="31"/>
        <v>0</v>
      </c>
      <c r="P94" s="68">
        <f t="shared" ca="1" si="32"/>
        <v>0</v>
      </c>
      <c r="Q94" s="68">
        <f t="shared" ca="1" si="33"/>
        <v>0</v>
      </c>
      <c r="R94" s="28">
        <f t="shared" ca="1" si="34"/>
        <v>-1.2020156985318078E-3</v>
      </c>
    </row>
    <row r="95" spans="1:18" x14ac:dyDescent="0.2">
      <c r="A95" s="76"/>
      <c r="B95" s="76"/>
      <c r="C95" s="76"/>
      <c r="D95" s="77">
        <f t="shared" si="20"/>
        <v>0</v>
      </c>
      <c r="E95" s="77">
        <f t="shared" si="21"/>
        <v>0</v>
      </c>
      <c r="F95" s="68">
        <f t="shared" si="22"/>
        <v>0</v>
      </c>
      <c r="G95" s="68">
        <f t="shared" si="23"/>
        <v>0</v>
      </c>
      <c r="H95" s="68">
        <f t="shared" si="24"/>
        <v>0</v>
      </c>
      <c r="I95" s="68">
        <f t="shared" si="25"/>
        <v>0</v>
      </c>
      <c r="J95" s="68">
        <f t="shared" si="26"/>
        <v>0</v>
      </c>
      <c r="K95" s="68">
        <f t="shared" si="27"/>
        <v>0</v>
      </c>
      <c r="L95" s="68">
        <f t="shared" si="28"/>
        <v>0</v>
      </c>
      <c r="M95" s="68">
        <f t="shared" ca="1" si="29"/>
        <v>1.2020156985318078E-3</v>
      </c>
      <c r="N95" s="68">
        <f t="shared" ca="1" si="30"/>
        <v>0</v>
      </c>
      <c r="O95" s="84">
        <f t="shared" ca="1" si="31"/>
        <v>0</v>
      </c>
      <c r="P95" s="68">
        <f t="shared" ca="1" si="32"/>
        <v>0</v>
      </c>
      <c r="Q95" s="68">
        <f t="shared" ca="1" si="33"/>
        <v>0</v>
      </c>
      <c r="R95" s="28">
        <f t="shared" ca="1" si="34"/>
        <v>-1.2020156985318078E-3</v>
      </c>
    </row>
    <row r="96" spans="1:18" x14ac:dyDescent="0.2">
      <c r="A96" s="76"/>
      <c r="B96" s="76"/>
      <c r="C96" s="76"/>
      <c r="D96" s="77">
        <f t="shared" si="20"/>
        <v>0</v>
      </c>
      <c r="E96" s="77">
        <f t="shared" si="21"/>
        <v>0</v>
      </c>
      <c r="F96" s="68">
        <f t="shared" si="22"/>
        <v>0</v>
      </c>
      <c r="G96" s="68">
        <f t="shared" si="23"/>
        <v>0</v>
      </c>
      <c r="H96" s="68">
        <f t="shared" si="24"/>
        <v>0</v>
      </c>
      <c r="I96" s="68">
        <f t="shared" si="25"/>
        <v>0</v>
      </c>
      <c r="J96" s="68">
        <f t="shared" si="26"/>
        <v>0</v>
      </c>
      <c r="K96" s="68">
        <f t="shared" si="27"/>
        <v>0</v>
      </c>
      <c r="L96" s="68">
        <f t="shared" si="28"/>
        <v>0</v>
      </c>
      <c r="M96" s="68">
        <f t="shared" ca="1" si="29"/>
        <v>1.2020156985318078E-3</v>
      </c>
      <c r="N96" s="68">
        <f t="shared" ca="1" si="30"/>
        <v>0</v>
      </c>
      <c r="O96" s="84">
        <f t="shared" ca="1" si="31"/>
        <v>0</v>
      </c>
      <c r="P96" s="68">
        <f t="shared" ca="1" si="32"/>
        <v>0</v>
      </c>
      <c r="Q96" s="68">
        <f t="shared" ca="1" si="33"/>
        <v>0</v>
      </c>
      <c r="R96" s="28">
        <f t="shared" ca="1" si="34"/>
        <v>-1.2020156985318078E-3</v>
      </c>
    </row>
    <row r="97" spans="1:18" x14ac:dyDescent="0.2">
      <c r="A97" s="76"/>
      <c r="B97" s="76"/>
      <c r="C97" s="76"/>
      <c r="D97" s="77">
        <f t="shared" si="20"/>
        <v>0</v>
      </c>
      <c r="E97" s="77">
        <f t="shared" si="21"/>
        <v>0</v>
      </c>
      <c r="F97" s="68">
        <f t="shared" si="22"/>
        <v>0</v>
      </c>
      <c r="G97" s="68">
        <f t="shared" si="23"/>
        <v>0</v>
      </c>
      <c r="H97" s="68">
        <f t="shared" si="24"/>
        <v>0</v>
      </c>
      <c r="I97" s="68">
        <f t="shared" si="25"/>
        <v>0</v>
      </c>
      <c r="J97" s="68">
        <f t="shared" si="26"/>
        <v>0</v>
      </c>
      <c r="K97" s="68">
        <f t="shared" si="27"/>
        <v>0</v>
      </c>
      <c r="L97" s="68">
        <f t="shared" si="28"/>
        <v>0</v>
      </c>
      <c r="M97" s="68">
        <f t="shared" ca="1" si="29"/>
        <v>1.2020156985318078E-3</v>
      </c>
      <c r="N97" s="68">
        <f t="shared" ca="1" si="30"/>
        <v>0</v>
      </c>
      <c r="O97" s="84">
        <f t="shared" ca="1" si="31"/>
        <v>0</v>
      </c>
      <c r="P97" s="68">
        <f t="shared" ca="1" si="32"/>
        <v>0</v>
      </c>
      <c r="Q97" s="68">
        <f t="shared" ca="1" si="33"/>
        <v>0</v>
      </c>
      <c r="R97" s="28">
        <f t="shared" ca="1" si="34"/>
        <v>-1.2020156985318078E-3</v>
      </c>
    </row>
    <row r="98" spans="1:18" x14ac:dyDescent="0.2">
      <c r="A98" s="76"/>
      <c r="B98" s="76"/>
      <c r="C98" s="76"/>
      <c r="D98" s="77">
        <f t="shared" si="20"/>
        <v>0</v>
      </c>
      <c r="E98" s="77">
        <f t="shared" si="21"/>
        <v>0</v>
      </c>
      <c r="F98" s="68">
        <f t="shared" si="22"/>
        <v>0</v>
      </c>
      <c r="G98" s="68">
        <f t="shared" si="23"/>
        <v>0</v>
      </c>
      <c r="H98" s="68">
        <f t="shared" si="24"/>
        <v>0</v>
      </c>
      <c r="I98" s="68">
        <f t="shared" si="25"/>
        <v>0</v>
      </c>
      <c r="J98" s="68">
        <f t="shared" si="26"/>
        <v>0</v>
      </c>
      <c r="K98" s="68">
        <f t="shared" si="27"/>
        <v>0</v>
      </c>
      <c r="L98" s="68">
        <f t="shared" si="28"/>
        <v>0</v>
      </c>
      <c r="M98" s="68">
        <f t="shared" ca="1" si="29"/>
        <v>1.2020156985318078E-3</v>
      </c>
      <c r="N98" s="68">
        <f t="shared" ca="1" si="30"/>
        <v>0</v>
      </c>
      <c r="O98" s="84">
        <f t="shared" ca="1" si="31"/>
        <v>0</v>
      </c>
      <c r="P98" s="68">
        <f t="shared" ca="1" si="32"/>
        <v>0</v>
      </c>
      <c r="Q98" s="68">
        <f t="shared" ca="1" si="33"/>
        <v>0</v>
      </c>
      <c r="R98" s="28">
        <f t="shared" ca="1" si="34"/>
        <v>-1.2020156985318078E-3</v>
      </c>
    </row>
    <row r="99" spans="1:18" x14ac:dyDescent="0.2">
      <c r="A99" s="76"/>
      <c r="B99" s="76"/>
      <c r="C99" s="76"/>
      <c r="D99" s="77">
        <f t="shared" si="20"/>
        <v>0</v>
      </c>
      <c r="E99" s="77">
        <f t="shared" si="21"/>
        <v>0</v>
      </c>
      <c r="F99" s="68">
        <f t="shared" si="22"/>
        <v>0</v>
      </c>
      <c r="G99" s="68">
        <f t="shared" si="23"/>
        <v>0</v>
      </c>
      <c r="H99" s="68">
        <f t="shared" si="24"/>
        <v>0</v>
      </c>
      <c r="I99" s="68">
        <f t="shared" si="25"/>
        <v>0</v>
      </c>
      <c r="J99" s="68">
        <f t="shared" si="26"/>
        <v>0</v>
      </c>
      <c r="K99" s="68">
        <f t="shared" si="27"/>
        <v>0</v>
      </c>
      <c r="L99" s="68">
        <f t="shared" si="28"/>
        <v>0</v>
      </c>
      <c r="M99" s="68">
        <f t="shared" ca="1" si="29"/>
        <v>1.2020156985318078E-3</v>
      </c>
      <c r="N99" s="68">
        <f t="shared" ca="1" si="30"/>
        <v>0</v>
      </c>
      <c r="O99" s="84">
        <f t="shared" ca="1" si="31"/>
        <v>0</v>
      </c>
      <c r="P99" s="68">
        <f t="shared" ca="1" si="32"/>
        <v>0</v>
      </c>
      <c r="Q99" s="68">
        <f t="shared" ca="1" si="33"/>
        <v>0</v>
      </c>
      <c r="R99" s="28">
        <f t="shared" ca="1" si="34"/>
        <v>-1.2020156985318078E-3</v>
      </c>
    </row>
    <row r="100" spans="1:18" x14ac:dyDescent="0.2">
      <c r="A100" s="76"/>
      <c r="B100" s="76"/>
      <c r="C100" s="76"/>
      <c r="D100" s="77">
        <f t="shared" si="20"/>
        <v>0</v>
      </c>
      <c r="E100" s="77">
        <f t="shared" si="21"/>
        <v>0</v>
      </c>
      <c r="F100" s="68">
        <f t="shared" si="22"/>
        <v>0</v>
      </c>
      <c r="G100" s="68">
        <f t="shared" si="23"/>
        <v>0</v>
      </c>
      <c r="H100" s="68">
        <f t="shared" si="24"/>
        <v>0</v>
      </c>
      <c r="I100" s="68">
        <f t="shared" si="25"/>
        <v>0</v>
      </c>
      <c r="J100" s="68">
        <f t="shared" si="26"/>
        <v>0</v>
      </c>
      <c r="K100" s="68">
        <f t="shared" si="27"/>
        <v>0</v>
      </c>
      <c r="L100" s="68">
        <f t="shared" si="28"/>
        <v>0</v>
      </c>
      <c r="M100" s="68">
        <f t="shared" ca="1" si="29"/>
        <v>1.2020156985318078E-3</v>
      </c>
      <c r="N100" s="68">
        <f t="shared" ca="1" si="30"/>
        <v>0</v>
      </c>
      <c r="O100" s="84">
        <f t="shared" ca="1" si="31"/>
        <v>0</v>
      </c>
      <c r="P100" s="68">
        <f t="shared" ca="1" si="32"/>
        <v>0</v>
      </c>
      <c r="Q100" s="68">
        <f t="shared" ca="1" si="33"/>
        <v>0</v>
      </c>
      <c r="R100" s="28">
        <f t="shared" ca="1" si="34"/>
        <v>-1.2020156985318078E-3</v>
      </c>
    </row>
    <row r="101" spans="1:18" x14ac:dyDescent="0.2">
      <c r="A101" s="76"/>
      <c r="B101" s="76"/>
      <c r="C101" s="76"/>
      <c r="D101" s="77">
        <f t="shared" si="20"/>
        <v>0</v>
      </c>
      <c r="E101" s="77">
        <f t="shared" si="21"/>
        <v>0</v>
      </c>
      <c r="F101" s="68">
        <f t="shared" si="22"/>
        <v>0</v>
      </c>
      <c r="G101" s="68">
        <f t="shared" si="23"/>
        <v>0</v>
      </c>
      <c r="H101" s="68">
        <f t="shared" si="24"/>
        <v>0</v>
      </c>
      <c r="I101" s="68">
        <f t="shared" si="25"/>
        <v>0</v>
      </c>
      <c r="J101" s="68">
        <f t="shared" si="26"/>
        <v>0</v>
      </c>
      <c r="K101" s="68">
        <f t="shared" si="27"/>
        <v>0</v>
      </c>
      <c r="L101" s="68">
        <f t="shared" si="28"/>
        <v>0</v>
      </c>
      <c r="M101" s="68">
        <f t="shared" ca="1" si="29"/>
        <v>1.2020156985318078E-3</v>
      </c>
      <c r="N101" s="68">
        <f t="shared" ca="1" si="30"/>
        <v>0</v>
      </c>
      <c r="O101" s="84">
        <f t="shared" ca="1" si="31"/>
        <v>0</v>
      </c>
      <c r="P101" s="68">
        <f t="shared" ca="1" si="32"/>
        <v>0</v>
      </c>
      <c r="Q101" s="68">
        <f t="shared" ca="1" si="33"/>
        <v>0</v>
      </c>
      <c r="R101" s="28">
        <f t="shared" ca="1" si="34"/>
        <v>-1.2020156985318078E-3</v>
      </c>
    </row>
    <row r="102" spans="1:18" x14ac:dyDescent="0.2">
      <c r="A102" s="76"/>
      <c r="B102" s="76"/>
      <c r="C102" s="76"/>
      <c r="D102" s="77">
        <f t="shared" si="20"/>
        <v>0</v>
      </c>
      <c r="E102" s="77">
        <f t="shared" si="21"/>
        <v>0</v>
      </c>
      <c r="F102" s="68">
        <f t="shared" si="22"/>
        <v>0</v>
      </c>
      <c r="G102" s="68">
        <f t="shared" si="23"/>
        <v>0</v>
      </c>
      <c r="H102" s="68">
        <f t="shared" si="24"/>
        <v>0</v>
      </c>
      <c r="I102" s="68">
        <f t="shared" si="25"/>
        <v>0</v>
      </c>
      <c r="J102" s="68">
        <f t="shared" si="26"/>
        <v>0</v>
      </c>
      <c r="K102" s="68">
        <f t="shared" si="27"/>
        <v>0</v>
      </c>
      <c r="L102" s="68">
        <f t="shared" si="28"/>
        <v>0</v>
      </c>
      <c r="M102" s="68">
        <f t="shared" ca="1" si="29"/>
        <v>1.2020156985318078E-3</v>
      </c>
      <c r="N102" s="68">
        <f t="shared" ca="1" si="30"/>
        <v>0</v>
      </c>
      <c r="O102" s="84">
        <f t="shared" ca="1" si="31"/>
        <v>0</v>
      </c>
      <c r="P102" s="68">
        <f t="shared" ca="1" si="32"/>
        <v>0</v>
      </c>
      <c r="Q102" s="68">
        <f t="shared" ca="1" si="33"/>
        <v>0</v>
      </c>
      <c r="R102" s="28">
        <f t="shared" ca="1" si="34"/>
        <v>-1.2020156985318078E-3</v>
      </c>
    </row>
    <row r="103" spans="1:18" x14ac:dyDescent="0.2">
      <c r="A103" s="76"/>
      <c r="B103" s="76"/>
      <c r="C103" s="76"/>
      <c r="D103" s="77">
        <f t="shared" si="20"/>
        <v>0</v>
      </c>
      <c r="E103" s="77">
        <f t="shared" si="21"/>
        <v>0</v>
      </c>
      <c r="F103" s="68">
        <f t="shared" si="22"/>
        <v>0</v>
      </c>
      <c r="G103" s="68">
        <f t="shared" si="23"/>
        <v>0</v>
      </c>
      <c r="H103" s="68">
        <f t="shared" si="24"/>
        <v>0</v>
      </c>
      <c r="I103" s="68">
        <f t="shared" si="25"/>
        <v>0</v>
      </c>
      <c r="J103" s="68">
        <f t="shared" si="26"/>
        <v>0</v>
      </c>
      <c r="K103" s="68">
        <f t="shared" si="27"/>
        <v>0</v>
      </c>
      <c r="L103" s="68">
        <f t="shared" si="28"/>
        <v>0</v>
      </c>
      <c r="M103" s="68">
        <f t="shared" ca="1" si="29"/>
        <v>1.2020156985318078E-3</v>
      </c>
      <c r="N103" s="68">
        <f t="shared" ca="1" si="30"/>
        <v>0</v>
      </c>
      <c r="O103" s="84">
        <f t="shared" ca="1" si="31"/>
        <v>0</v>
      </c>
      <c r="P103" s="68">
        <f t="shared" ca="1" si="32"/>
        <v>0</v>
      </c>
      <c r="Q103" s="68">
        <f t="shared" ca="1" si="33"/>
        <v>0</v>
      </c>
      <c r="R103" s="28">
        <f t="shared" ca="1" si="34"/>
        <v>-1.2020156985318078E-3</v>
      </c>
    </row>
    <row r="104" spans="1:18" x14ac:dyDescent="0.2">
      <c r="A104" s="76"/>
      <c r="B104" s="76"/>
      <c r="C104" s="76"/>
      <c r="D104" s="77">
        <f t="shared" si="20"/>
        <v>0</v>
      </c>
      <c r="E104" s="77">
        <f t="shared" si="21"/>
        <v>0</v>
      </c>
      <c r="F104" s="68">
        <f t="shared" si="22"/>
        <v>0</v>
      </c>
      <c r="G104" s="68">
        <f t="shared" si="23"/>
        <v>0</v>
      </c>
      <c r="H104" s="68">
        <f t="shared" si="24"/>
        <v>0</v>
      </c>
      <c r="I104" s="68">
        <f t="shared" si="25"/>
        <v>0</v>
      </c>
      <c r="J104" s="68">
        <f t="shared" si="26"/>
        <v>0</v>
      </c>
      <c r="K104" s="68">
        <f t="shared" si="27"/>
        <v>0</v>
      </c>
      <c r="L104" s="68">
        <f t="shared" si="28"/>
        <v>0</v>
      </c>
      <c r="M104" s="68">
        <f t="shared" ca="1" si="29"/>
        <v>1.2020156985318078E-3</v>
      </c>
      <c r="N104" s="68">
        <f t="shared" ca="1" si="30"/>
        <v>0</v>
      </c>
      <c r="O104" s="84">
        <f t="shared" ca="1" si="31"/>
        <v>0</v>
      </c>
      <c r="P104" s="68">
        <f t="shared" ca="1" si="32"/>
        <v>0</v>
      </c>
      <c r="Q104" s="68">
        <f t="shared" ca="1" si="33"/>
        <v>0</v>
      </c>
      <c r="R104" s="28">
        <f t="shared" ca="1" si="34"/>
        <v>-1.2020156985318078E-3</v>
      </c>
    </row>
    <row r="105" spans="1:18" x14ac:dyDescent="0.2">
      <c r="A105" s="76"/>
      <c r="B105" s="76"/>
      <c r="C105" s="76"/>
      <c r="D105" s="77">
        <f t="shared" si="20"/>
        <v>0</v>
      </c>
      <c r="E105" s="77">
        <f t="shared" si="21"/>
        <v>0</v>
      </c>
      <c r="F105" s="68">
        <f t="shared" si="22"/>
        <v>0</v>
      </c>
      <c r="G105" s="68">
        <f t="shared" si="23"/>
        <v>0</v>
      </c>
      <c r="H105" s="68">
        <f t="shared" si="24"/>
        <v>0</v>
      </c>
      <c r="I105" s="68">
        <f t="shared" si="25"/>
        <v>0</v>
      </c>
      <c r="J105" s="68">
        <f t="shared" si="26"/>
        <v>0</v>
      </c>
      <c r="K105" s="68">
        <f t="shared" si="27"/>
        <v>0</v>
      </c>
      <c r="L105" s="68">
        <f t="shared" si="28"/>
        <v>0</v>
      </c>
      <c r="M105" s="68">
        <f t="shared" ca="1" si="29"/>
        <v>1.2020156985318078E-3</v>
      </c>
      <c r="N105" s="68">
        <f t="shared" ca="1" si="30"/>
        <v>0</v>
      </c>
      <c r="O105" s="84">
        <f t="shared" ca="1" si="31"/>
        <v>0</v>
      </c>
      <c r="P105" s="68">
        <f t="shared" ca="1" si="32"/>
        <v>0</v>
      </c>
      <c r="Q105" s="68">
        <f t="shared" ca="1" si="33"/>
        <v>0</v>
      </c>
      <c r="R105" s="28">
        <f t="shared" ca="1" si="34"/>
        <v>-1.2020156985318078E-3</v>
      </c>
    </row>
    <row r="106" spans="1:18" x14ac:dyDescent="0.2">
      <c r="A106" s="76"/>
      <c r="B106" s="76"/>
      <c r="C106" s="76"/>
      <c r="D106" s="77">
        <f t="shared" si="20"/>
        <v>0</v>
      </c>
      <c r="E106" s="77">
        <f t="shared" si="21"/>
        <v>0</v>
      </c>
      <c r="F106" s="68">
        <f t="shared" si="22"/>
        <v>0</v>
      </c>
      <c r="G106" s="68">
        <f t="shared" si="23"/>
        <v>0</v>
      </c>
      <c r="H106" s="68">
        <f t="shared" si="24"/>
        <v>0</v>
      </c>
      <c r="I106" s="68">
        <f t="shared" si="25"/>
        <v>0</v>
      </c>
      <c r="J106" s="68">
        <f t="shared" si="26"/>
        <v>0</v>
      </c>
      <c r="K106" s="68">
        <f t="shared" si="27"/>
        <v>0</v>
      </c>
      <c r="L106" s="68">
        <f t="shared" si="28"/>
        <v>0</v>
      </c>
      <c r="M106" s="68">
        <f t="shared" ca="1" si="29"/>
        <v>1.2020156985318078E-3</v>
      </c>
      <c r="N106" s="68">
        <f t="shared" ca="1" si="30"/>
        <v>0</v>
      </c>
      <c r="O106" s="84">
        <f t="shared" ca="1" si="31"/>
        <v>0</v>
      </c>
      <c r="P106" s="68">
        <f t="shared" ca="1" si="32"/>
        <v>0</v>
      </c>
      <c r="Q106" s="68">
        <f t="shared" ca="1" si="33"/>
        <v>0</v>
      </c>
      <c r="R106" s="28">
        <f t="shared" ca="1" si="34"/>
        <v>-1.2020156985318078E-3</v>
      </c>
    </row>
    <row r="107" spans="1:18" x14ac:dyDescent="0.2">
      <c r="A107" s="76"/>
      <c r="B107" s="76"/>
      <c r="C107" s="76"/>
      <c r="D107" s="77">
        <f t="shared" si="20"/>
        <v>0</v>
      </c>
      <c r="E107" s="77">
        <f t="shared" si="21"/>
        <v>0</v>
      </c>
      <c r="F107" s="68">
        <f t="shared" si="22"/>
        <v>0</v>
      </c>
      <c r="G107" s="68">
        <f t="shared" si="23"/>
        <v>0</v>
      </c>
      <c r="H107" s="68">
        <f t="shared" si="24"/>
        <v>0</v>
      </c>
      <c r="I107" s="68">
        <f t="shared" si="25"/>
        <v>0</v>
      </c>
      <c r="J107" s="68">
        <f t="shared" si="26"/>
        <v>0</v>
      </c>
      <c r="K107" s="68">
        <f t="shared" si="27"/>
        <v>0</v>
      </c>
      <c r="L107" s="68">
        <f t="shared" si="28"/>
        <v>0</v>
      </c>
      <c r="M107" s="68">
        <f t="shared" ca="1" si="29"/>
        <v>1.2020156985318078E-3</v>
      </c>
      <c r="N107" s="68">
        <f t="shared" ca="1" si="30"/>
        <v>0</v>
      </c>
      <c r="O107" s="84">
        <f t="shared" ca="1" si="31"/>
        <v>0</v>
      </c>
      <c r="P107" s="68">
        <f t="shared" ca="1" si="32"/>
        <v>0</v>
      </c>
      <c r="Q107" s="68">
        <f t="shared" ca="1" si="33"/>
        <v>0</v>
      </c>
      <c r="R107" s="28">
        <f t="shared" ca="1" si="34"/>
        <v>-1.2020156985318078E-3</v>
      </c>
    </row>
    <row r="108" spans="1:18" x14ac:dyDescent="0.2">
      <c r="A108" s="76"/>
      <c r="B108" s="76"/>
      <c r="C108" s="76"/>
      <c r="D108" s="77">
        <f t="shared" si="20"/>
        <v>0</v>
      </c>
      <c r="E108" s="77">
        <f t="shared" si="21"/>
        <v>0</v>
      </c>
      <c r="F108" s="68">
        <f t="shared" si="22"/>
        <v>0</v>
      </c>
      <c r="G108" s="68">
        <f t="shared" si="23"/>
        <v>0</v>
      </c>
      <c r="H108" s="68">
        <f t="shared" si="24"/>
        <v>0</v>
      </c>
      <c r="I108" s="68">
        <f t="shared" si="25"/>
        <v>0</v>
      </c>
      <c r="J108" s="68">
        <f t="shared" si="26"/>
        <v>0</v>
      </c>
      <c r="K108" s="68">
        <f t="shared" si="27"/>
        <v>0</v>
      </c>
      <c r="L108" s="68">
        <f t="shared" si="28"/>
        <v>0</v>
      </c>
      <c r="M108" s="68">
        <f t="shared" ca="1" si="29"/>
        <v>1.2020156985318078E-3</v>
      </c>
      <c r="N108" s="68">
        <f t="shared" ca="1" si="30"/>
        <v>0</v>
      </c>
      <c r="O108" s="84">
        <f t="shared" ca="1" si="31"/>
        <v>0</v>
      </c>
      <c r="P108" s="68">
        <f t="shared" ca="1" si="32"/>
        <v>0</v>
      </c>
      <c r="Q108" s="68">
        <f t="shared" ca="1" si="33"/>
        <v>0</v>
      </c>
      <c r="R108" s="28">
        <f t="shared" ca="1" si="34"/>
        <v>-1.2020156985318078E-3</v>
      </c>
    </row>
    <row r="109" spans="1:18" x14ac:dyDescent="0.2">
      <c r="A109" s="76"/>
      <c r="B109" s="76"/>
      <c r="C109" s="76"/>
      <c r="D109" s="77">
        <f t="shared" si="20"/>
        <v>0</v>
      </c>
      <c r="E109" s="77">
        <f t="shared" si="21"/>
        <v>0</v>
      </c>
      <c r="F109" s="68">
        <f t="shared" si="22"/>
        <v>0</v>
      </c>
      <c r="G109" s="68">
        <f t="shared" si="23"/>
        <v>0</v>
      </c>
      <c r="H109" s="68">
        <f t="shared" si="24"/>
        <v>0</v>
      </c>
      <c r="I109" s="68">
        <f t="shared" si="25"/>
        <v>0</v>
      </c>
      <c r="J109" s="68">
        <f t="shared" si="26"/>
        <v>0</v>
      </c>
      <c r="K109" s="68">
        <f t="shared" si="27"/>
        <v>0</v>
      </c>
      <c r="L109" s="68">
        <f t="shared" si="28"/>
        <v>0</v>
      </c>
      <c r="M109" s="68">
        <f t="shared" ca="1" si="29"/>
        <v>1.2020156985318078E-3</v>
      </c>
      <c r="N109" s="68">
        <f t="shared" ca="1" si="30"/>
        <v>0</v>
      </c>
      <c r="O109" s="84">
        <f t="shared" ca="1" si="31"/>
        <v>0</v>
      </c>
      <c r="P109" s="68">
        <f t="shared" ca="1" si="32"/>
        <v>0</v>
      </c>
      <c r="Q109" s="68">
        <f t="shared" ca="1" si="33"/>
        <v>0</v>
      </c>
      <c r="R109" s="28">
        <f t="shared" ca="1" si="34"/>
        <v>-1.2020156985318078E-3</v>
      </c>
    </row>
    <row r="110" spans="1:18" x14ac:dyDescent="0.2">
      <c r="A110" s="76"/>
      <c r="B110" s="76"/>
      <c r="C110" s="76"/>
      <c r="D110" s="77">
        <f t="shared" si="20"/>
        <v>0</v>
      </c>
      <c r="E110" s="77">
        <f t="shared" si="21"/>
        <v>0</v>
      </c>
      <c r="F110" s="68">
        <f t="shared" si="22"/>
        <v>0</v>
      </c>
      <c r="G110" s="68">
        <f t="shared" si="23"/>
        <v>0</v>
      </c>
      <c r="H110" s="68">
        <f t="shared" si="24"/>
        <v>0</v>
      </c>
      <c r="I110" s="68">
        <f t="shared" si="25"/>
        <v>0</v>
      </c>
      <c r="J110" s="68">
        <f t="shared" si="26"/>
        <v>0</v>
      </c>
      <c r="K110" s="68">
        <f t="shared" si="27"/>
        <v>0</v>
      </c>
      <c r="L110" s="68">
        <f t="shared" si="28"/>
        <v>0</v>
      </c>
      <c r="M110" s="68">
        <f t="shared" ca="1" si="29"/>
        <v>1.2020156985318078E-3</v>
      </c>
      <c r="N110" s="68">
        <f t="shared" ca="1" si="30"/>
        <v>0</v>
      </c>
      <c r="O110" s="84">
        <f t="shared" ca="1" si="31"/>
        <v>0</v>
      </c>
      <c r="P110" s="68">
        <f t="shared" ca="1" si="32"/>
        <v>0</v>
      </c>
      <c r="Q110" s="68">
        <f t="shared" ca="1" si="33"/>
        <v>0</v>
      </c>
      <c r="R110" s="28">
        <f t="shared" ca="1" si="34"/>
        <v>-1.2020156985318078E-3</v>
      </c>
    </row>
    <row r="111" spans="1:18" x14ac:dyDescent="0.2">
      <c r="A111" s="76"/>
      <c r="B111" s="76"/>
      <c r="C111" s="76"/>
      <c r="D111" s="77">
        <f t="shared" si="20"/>
        <v>0</v>
      </c>
      <c r="E111" s="77">
        <f t="shared" si="21"/>
        <v>0</v>
      </c>
      <c r="F111" s="68">
        <f t="shared" si="22"/>
        <v>0</v>
      </c>
      <c r="G111" s="68">
        <f t="shared" si="23"/>
        <v>0</v>
      </c>
      <c r="H111" s="68">
        <f t="shared" si="24"/>
        <v>0</v>
      </c>
      <c r="I111" s="68">
        <f t="shared" si="25"/>
        <v>0</v>
      </c>
      <c r="J111" s="68">
        <f t="shared" si="26"/>
        <v>0</v>
      </c>
      <c r="K111" s="68">
        <f t="shared" si="27"/>
        <v>0</v>
      </c>
      <c r="L111" s="68">
        <f t="shared" si="28"/>
        <v>0</v>
      </c>
      <c r="M111" s="68">
        <f t="shared" ca="1" si="29"/>
        <v>1.2020156985318078E-3</v>
      </c>
      <c r="N111" s="68">
        <f t="shared" ca="1" si="30"/>
        <v>0</v>
      </c>
      <c r="O111" s="84">
        <f t="shared" ca="1" si="31"/>
        <v>0</v>
      </c>
      <c r="P111" s="68">
        <f t="shared" ca="1" si="32"/>
        <v>0</v>
      </c>
      <c r="Q111" s="68">
        <f t="shared" ca="1" si="33"/>
        <v>0</v>
      </c>
      <c r="R111" s="28">
        <f t="shared" ca="1" si="34"/>
        <v>-1.2020156985318078E-3</v>
      </c>
    </row>
    <row r="112" spans="1:18" x14ac:dyDescent="0.2">
      <c r="A112" s="76"/>
      <c r="B112" s="76"/>
      <c r="C112" s="76"/>
      <c r="D112" s="77">
        <f t="shared" si="20"/>
        <v>0</v>
      </c>
      <c r="E112" s="77">
        <f t="shared" si="21"/>
        <v>0</v>
      </c>
      <c r="F112" s="68">
        <f t="shared" si="22"/>
        <v>0</v>
      </c>
      <c r="G112" s="68">
        <f t="shared" si="23"/>
        <v>0</v>
      </c>
      <c r="H112" s="68">
        <f t="shared" si="24"/>
        <v>0</v>
      </c>
      <c r="I112" s="68">
        <f t="shared" si="25"/>
        <v>0</v>
      </c>
      <c r="J112" s="68">
        <f t="shared" si="26"/>
        <v>0</v>
      </c>
      <c r="K112" s="68">
        <f t="shared" si="27"/>
        <v>0</v>
      </c>
      <c r="L112" s="68">
        <f t="shared" si="28"/>
        <v>0</v>
      </c>
      <c r="M112" s="68">
        <f t="shared" ca="1" si="29"/>
        <v>1.2020156985318078E-3</v>
      </c>
      <c r="N112" s="68">
        <f t="shared" ca="1" si="30"/>
        <v>0</v>
      </c>
      <c r="O112" s="84">
        <f t="shared" ca="1" si="31"/>
        <v>0</v>
      </c>
      <c r="P112" s="68">
        <f t="shared" ca="1" si="32"/>
        <v>0</v>
      </c>
      <c r="Q112" s="68">
        <f t="shared" ca="1" si="33"/>
        <v>0</v>
      </c>
      <c r="R112" s="28">
        <f t="shared" ca="1" si="34"/>
        <v>-1.2020156985318078E-3</v>
      </c>
    </row>
    <row r="113" spans="1:18" x14ac:dyDescent="0.2">
      <c r="A113" s="76"/>
      <c r="B113" s="76"/>
      <c r="C113" s="76"/>
      <c r="D113" s="77">
        <f t="shared" si="20"/>
        <v>0</v>
      </c>
      <c r="E113" s="77">
        <f t="shared" si="21"/>
        <v>0</v>
      </c>
      <c r="F113" s="68">
        <f t="shared" si="22"/>
        <v>0</v>
      </c>
      <c r="G113" s="68">
        <f t="shared" si="23"/>
        <v>0</v>
      </c>
      <c r="H113" s="68">
        <f t="shared" si="24"/>
        <v>0</v>
      </c>
      <c r="I113" s="68">
        <f t="shared" si="25"/>
        <v>0</v>
      </c>
      <c r="J113" s="68">
        <f t="shared" si="26"/>
        <v>0</v>
      </c>
      <c r="K113" s="68">
        <f t="shared" si="27"/>
        <v>0</v>
      </c>
      <c r="L113" s="68">
        <f t="shared" si="28"/>
        <v>0</v>
      </c>
      <c r="M113" s="68">
        <f t="shared" ca="1" si="29"/>
        <v>1.2020156985318078E-3</v>
      </c>
      <c r="N113" s="68">
        <f t="shared" ca="1" si="30"/>
        <v>0</v>
      </c>
      <c r="O113" s="84">
        <f t="shared" ca="1" si="31"/>
        <v>0</v>
      </c>
      <c r="P113" s="68">
        <f t="shared" ca="1" si="32"/>
        <v>0</v>
      </c>
      <c r="Q113" s="68">
        <f t="shared" ca="1" si="33"/>
        <v>0</v>
      </c>
      <c r="R113" s="28">
        <f t="shared" ca="1" si="34"/>
        <v>-1.2020156985318078E-3</v>
      </c>
    </row>
    <row r="114" spans="1:18" x14ac:dyDescent="0.2">
      <c r="A114" s="76"/>
      <c r="B114" s="76"/>
      <c r="C114" s="76"/>
      <c r="D114" s="77">
        <f t="shared" si="20"/>
        <v>0</v>
      </c>
      <c r="E114" s="77">
        <f t="shared" si="21"/>
        <v>0</v>
      </c>
      <c r="F114" s="68">
        <f t="shared" si="22"/>
        <v>0</v>
      </c>
      <c r="G114" s="68">
        <f t="shared" si="23"/>
        <v>0</v>
      </c>
      <c r="H114" s="68">
        <f t="shared" si="24"/>
        <v>0</v>
      </c>
      <c r="I114" s="68">
        <f t="shared" si="25"/>
        <v>0</v>
      </c>
      <c r="J114" s="68">
        <f t="shared" si="26"/>
        <v>0</v>
      </c>
      <c r="K114" s="68">
        <f t="shared" si="27"/>
        <v>0</v>
      </c>
      <c r="L114" s="68">
        <f t="shared" si="28"/>
        <v>0</v>
      </c>
      <c r="M114" s="68">
        <f t="shared" ca="1" si="29"/>
        <v>1.2020156985318078E-3</v>
      </c>
      <c r="N114" s="68">
        <f t="shared" ca="1" si="30"/>
        <v>0</v>
      </c>
      <c r="O114" s="84">
        <f t="shared" ca="1" si="31"/>
        <v>0</v>
      </c>
      <c r="P114" s="68">
        <f t="shared" ca="1" si="32"/>
        <v>0</v>
      </c>
      <c r="Q114" s="68">
        <f t="shared" ca="1" si="33"/>
        <v>0</v>
      </c>
      <c r="R114" s="28">
        <f t="shared" ca="1" si="34"/>
        <v>-1.2020156985318078E-3</v>
      </c>
    </row>
    <row r="115" spans="1:18" x14ac:dyDescent="0.2">
      <c r="A115" s="76"/>
      <c r="B115" s="76"/>
      <c r="C115" s="76"/>
      <c r="D115" s="77">
        <f t="shared" si="20"/>
        <v>0</v>
      </c>
      <c r="E115" s="77">
        <f t="shared" si="21"/>
        <v>0</v>
      </c>
      <c r="F115" s="68">
        <f t="shared" si="22"/>
        <v>0</v>
      </c>
      <c r="G115" s="68">
        <f t="shared" si="23"/>
        <v>0</v>
      </c>
      <c r="H115" s="68">
        <f t="shared" si="24"/>
        <v>0</v>
      </c>
      <c r="I115" s="68">
        <f t="shared" si="25"/>
        <v>0</v>
      </c>
      <c r="J115" s="68">
        <f t="shared" si="26"/>
        <v>0</v>
      </c>
      <c r="K115" s="68">
        <f t="shared" si="27"/>
        <v>0</v>
      </c>
      <c r="L115" s="68">
        <f t="shared" si="28"/>
        <v>0</v>
      </c>
      <c r="M115" s="68">
        <f t="shared" ca="1" si="29"/>
        <v>1.2020156985318078E-3</v>
      </c>
      <c r="N115" s="68">
        <f t="shared" ca="1" si="30"/>
        <v>0</v>
      </c>
      <c r="O115" s="84">
        <f t="shared" ca="1" si="31"/>
        <v>0</v>
      </c>
      <c r="P115" s="68">
        <f t="shared" ca="1" si="32"/>
        <v>0</v>
      </c>
      <c r="Q115" s="68">
        <f t="shared" ca="1" si="33"/>
        <v>0</v>
      </c>
      <c r="R115" s="28">
        <f t="shared" ca="1" si="34"/>
        <v>-1.2020156985318078E-3</v>
      </c>
    </row>
    <row r="116" spans="1:18" x14ac:dyDescent="0.2">
      <c r="A116" s="76"/>
      <c r="B116" s="76"/>
      <c r="C116" s="76"/>
      <c r="D116" s="77">
        <f t="shared" si="20"/>
        <v>0</v>
      </c>
      <c r="E116" s="77">
        <f t="shared" si="21"/>
        <v>0</v>
      </c>
      <c r="F116" s="68">
        <f t="shared" si="22"/>
        <v>0</v>
      </c>
      <c r="G116" s="68">
        <f t="shared" si="23"/>
        <v>0</v>
      </c>
      <c r="H116" s="68">
        <f t="shared" si="24"/>
        <v>0</v>
      </c>
      <c r="I116" s="68">
        <f t="shared" si="25"/>
        <v>0</v>
      </c>
      <c r="J116" s="68">
        <f t="shared" si="26"/>
        <v>0</v>
      </c>
      <c r="K116" s="68">
        <f t="shared" si="27"/>
        <v>0</v>
      </c>
      <c r="L116" s="68">
        <f t="shared" si="28"/>
        <v>0</v>
      </c>
      <c r="M116" s="68">
        <f t="shared" ca="1" si="29"/>
        <v>1.2020156985318078E-3</v>
      </c>
      <c r="N116" s="68">
        <f t="shared" ca="1" si="30"/>
        <v>0</v>
      </c>
      <c r="O116" s="84">
        <f t="shared" ca="1" si="31"/>
        <v>0</v>
      </c>
      <c r="P116" s="68">
        <f t="shared" ca="1" si="32"/>
        <v>0</v>
      </c>
      <c r="Q116" s="68">
        <f t="shared" ca="1" si="33"/>
        <v>0</v>
      </c>
      <c r="R116" s="28">
        <f t="shared" ca="1" si="34"/>
        <v>-1.2020156985318078E-3</v>
      </c>
    </row>
    <row r="117" spans="1:18" x14ac:dyDescent="0.2">
      <c r="A117" s="76"/>
      <c r="B117" s="76"/>
      <c r="C117" s="76"/>
      <c r="D117" s="77">
        <f t="shared" si="20"/>
        <v>0</v>
      </c>
      <c r="E117" s="77">
        <f t="shared" si="21"/>
        <v>0</v>
      </c>
      <c r="F117" s="68">
        <f t="shared" si="22"/>
        <v>0</v>
      </c>
      <c r="G117" s="68">
        <f t="shared" si="23"/>
        <v>0</v>
      </c>
      <c r="H117" s="68">
        <f t="shared" si="24"/>
        <v>0</v>
      </c>
      <c r="I117" s="68">
        <f t="shared" si="25"/>
        <v>0</v>
      </c>
      <c r="J117" s="68">
        <f t="shared" si="26"/>
        <v>0</v>
      </c>
      <c r="K117" s="68">
        <f t="shared" si="27"/>
        <v>0</v>
      </c>
      <c r="L117" s="68">
        <f t="shared" si="28"/>
        <v>0</v>
      </c>
      <c r="M117" s="68">
        <f t="shared" ca="1" si="29"/>
        <v>1.2020156985318078E-3</v>
      </c>
      <c r="N117" s="68">
        <f t="shared" ca="1" si="30"/>
        <v>0</v>
      </c>
      <c r="O117" s="84">
        <f t="shared" ca="1" si="31"/>
        <v>0</v>
      </c>
      <c r="P117" s="68">
        <f t="shared" ca="1" si="32"/>
        <v>0</v>
      </c>
      <c r="Q117" s="68">
        <f t="shared" ca="1" si="33"/>
        <v>0</v>
      </c>
      <c r="R117" s="28">
        <f t="shared" ca="1" si="34"/>
        <v>-1.2020156985318078E-3</v>
      </c>
    </row>
    <row r="118" spans="1:18" x14ac:dyDescent="0.2">
      <c r="A118" s="76"/>
      <c r="B118" s="76"/>
      <c r="C118" s="76"/>
      <c r="D118" s="77">
        <f t="shared" si="20"/>
        <v>0</v>
      </c>
      <c r="E118" s="77">
        <f t="shared" si="21"/>
        <v>0</v>
      </c>
      <c r="F118" s="68">
        <f t="shared" si="22"/>
        <v>0</v>
      </c>
      <c r="G118" s="68">
        <f t="shared" si="23"/>
        <v>0</v>
      </c>
      <c r="H118" s="68">
        <f t="shared" si="24"/>
        <v>0</v>
      </c>
      <c r="I118" s="68">
        <f t="shared" si="25"/>
        <v>0</v>
      </c>
      <c r="J118" s="68">
        <f t="shared" si="26"/>
        <v>0</v>
      </c>
      <c r="K118" s="68">
        <f t="shared" si="27"/>
        <v>0</v>
      </c>
      <c r="L118" s="68">
        <f t="shared" si="28"/>
        <v>0</v>
      </c>
      <c r="M118" s="68">
        <f t="shared" ca="1" si="29"/>
        <v>1.2020156985318078E-3</v>
      </c>
      <c r="N118" s="68">
        <f t="shared" ca="1" si="30"/>
        <v>0</v>
      </c>
      <c r="O118" s="84">
        <f t="shared" ca="1" si="31"/>
        <v>0</v>
      </c>
      <c r="P118" s="68">
        <f t="shared" ca="1" si="32"/>
        <v>0</v>
      </c>
      <c r="Q118" s="68">
        <f t="shared" ca="1" si="33"/>
        <v>0</v>
      </c>
      <c r="R118" s="28">
        <f t="shared" ca="1" si="34"/>
        <v>-1.2020156985318078E-3</v>
      </c>
    </row>
    <row r="119" spans="1:18" x14ac:dyDescent="0.2">
      <c r="A119" s="76"/>
      <c r="B119" s="76"/>
      <c r="C119" s="76"/>
      <c r="D119" s="77">
        <f t="shared" si="20"/>
        <v>0</v>
      </c>
      <c r="E119" s="77">
        <f t="shared" si="21"/>
        <v>0</v>
      </c>
      <c r="F119" s="68">
        <f t="shared" si="22"/>
        <v>0</v>
      </c>
      <c r="G119" s="68">
        <f t="shared" si="23"/>
        <v>0</v>
      </c>
      <c r="H119" s="68">
        <f t="shared" si="24"/>
        <v>0</v>
      </c>
      <c r="I119" s="68">
        <f t="shared" si="25"/>
        <v>0</v>
      </c>
      <c r="J119" s="68">
        <f t="shared" si="26"/>
        <v>0</v>
      </c>
      <c r="K119" s="68">
        <f t="shared" si="27"/>
        <v>0</v>
      </c>
      <c r="L119" s="68">
        <f t="shared" si="28"/>
        <v>0</v>
      </c>
      <c r="M119" s="68">
        <f t="shared" ca="1" si="29"/>
        <v>1.2020156985318078E-3</v>
      </c>
      <c r="N119" s="68">
        <f t="shared" ca="1" si="30"/>
        <v>0</v>
      </c>
      <c r="O119" s="84">
        <f t="shared" ca="1" si="31"/>
        <v>0</v>
      </c>
      <c r="P119" s="68">
        <f t="shared" ca="1" si="32"/>
        <v>0</v>
      </c>
      <c r="Q119" s="68">
        <f t="shared" ca="1" si="33"/>
        <v>0</v>
      </c>
      <c r="R119" s="28">
        <f t="shared" ca="1" si="34"/>
        <v>-1.2020156985318078E-3</v>
      </c>
    </row>
    <row r="120" spans="1:18" x14ac:dyDescent="0.2">
      <c r="A120" s="76"/>
      <c r="B120" s="76"/>
      <c r="C120" s="76"/>
      <c r="D120" s="77">
        <f t="shared" si="20"/>
        <v>0</v>
      </c>
      <c r="E120" s="77">
        <f t="shared" si="21"/>
        <v>0</v>
      </c>
      <c r="F120" s="68">
        <f t="shared" si="22"/>
        <v>0</v>
      </c>
      <c r="G120" s="68">
        <f t="shared" si="23"/>
        <v>0</v>
      </c>
      <c r="H120" s="68">
        <f t="shared" si="24"/>
        <v>0</v>
      </c>
      <c r="I120" s="68">
        <f t="shared" si="25"/>
        <v>0</v>
      </c>
      <c r="J120" s="68">
        <f t="shared" si="26"/>
        <v>0</v>
      </c>
      <c r="K120" s="68">
        <f t="shared" si="27"/>
        <v>0</v>
      </c>
      <c r="L120" s="68">
        <f t="shared" si="28"/>
        <v>0</v>
      </c>
      <c r="M120" s="68">
        <f t="shared" ca="1" si="29"/>
        <v>1.2020156985318078E-3</v>
      </c>
      <c r="N120" s="68">
        <f t="shared" ca="1" si="30"/>
        <v>0</v>
      </c>
      <c r="O120" s="84">
        <f t="shared" ca="1" si="31"/>
        <v>0</v>
      </c>
      <c r="P120" s="68">
        <f t="shared" ca="1" si="32"/>
        <v>0</v>
      </c>
      <c r="Q120" s="68">
        <f t="shared" ca="1" si="33"/>
        <v>0</v>
      </c>
      <c r="R120" s="28">
        <f t="shared" ca="1" si="34"/>
        <v>-1.2020156985318078E-3</v>
      </c>
    </row>
    <row r="121" spans="1:18" x14ac:dyDescent="0.2">
      <c r="A121" s="76"/>
      <c r="B121" s="76"/>
      <c r="C121" s="76"/>
      <c r="D121" s="77">
        <f t="shared" si="20"/>
        <v>0</v>
      </c>
      <c r="E121" s="77">
        <f t="shared" si="21"/>
        <v>0</v>
      </c>
      <c r="F121" s="68">
        <f t="shared" si="22"/>
        <v>0</v>
      </c>
      <c r="G121" s="68">
        <f t="shared" si="23"/>
        <v>0</v>
      </c>
      <c r="H121" s="68">
        <f t="shared" si="24"/>
        <v>0</v>
      </c>
      <c r="I121" s="68">
        <f t="shared" si="25"/>
        <v>0</v>
      </c>
      <c r="J121" s="68">
        <f t="shared" si="26"/>
        <v>0</v>
      </c>
      <c r="K121" s="68">
        <f t="shared" si="27"/>
        <v>0</v>
      </c>
      <c r="L121" s="68">
        <f t="shared" si="28"/>
        <v>0</v>
      </c>
      <c r="M121" s="68">
        <f t="shared" ca="1" si="29"/>
        <v>1.2020156985318078E-3</v>
      </c>
      <c r="N121" s="68">
        <f t="shared" ca="1" si="30"/>
        <v>0</v>
      </c>
      <c r="O121" s="84">
        <f t="shared" ca="1" si="31"/>
        <v>0</v>
      </c>
      <c r="P121" s="68">
        <f t="shared" ca="1" si="32"/>
        <v>0</v>
      </c>
      <c r="Q121" s="68">
        <f t="shared" ca="1" si="33"/>
        <v>0</v>
      </c>
      <c r="R121" s="28">
        <f t="shared" ca="1" si="34"/>
        <v>-1.2020156985318078E-3</v>
      </c>
    </row>
    <row r="122" spans="1:18" x14ac:dyDescent="0.2">
      <c r="A122" s="76"/>
      <c r="B122" s="76"/>
      <c r="C122" s="76"/>
      <c r="D122" s="77">
        <f t="shared" si="20"/>
        <v>0</v>
      </c>
      <c r="E122" s="77">
        <f t="shared" si="21"/>
        <v>0</v>
      </c>
      <c r="F122" s="68">
        <f t="shared" si="22"/>
        <v>0</v>
      </c>
      <c r="G122" s="68">
        <f t="shared" si="23"/>
        <v>0</v>
      </c>
      <c r="H122" s="68">
        <f t="shared" si="24"/>
        <v>0</v>
      </c>
      <c r="I122" s="68">
        <f t="shared" si="25"/>
        <v>0</v>
      </c>
      <c r="J122" s="68">
        <f t="shared" si="26"/>
        <v>0</v>
      </c>
      <c r="K122" s="68">
        <f t="shared" si="27"/>
        <v>0</v>
      </c>
      <c r="L122" s="68">
        <f t="shared" si="28"/>
        <v>0</v>
      </c>
      <c r="M122" s="68">
        <f t="shared" ca="1" si="29"/>
        <v>1.2020156985318078E-3</v>
      </c>
      <c r="N122" s="68">
        <f t="shared" ca="1" si="30"/>
        <v>0</v>
      </c>
      <c r="O122" s="84">
        <f t="shared" ca="1" si="31"/>
        <v>0</v>
      </c>
      <c r="P122" s="68">
        <f t="shared" ca="1" si="32"/>
        <v>0</v>
      </c>
      <c r="Q122" s="68">
        <f t="shared" ca="1" si="33"/>
        <v>0</v>
      </c>
      <c r="R122" s="28">
        <f t="shared" ca="1" si="34"/>
        <v>-1.2020156985318078E-3</v>
      </c>
    </row>
    <row r="123" spans="1:18" x14ac:dyDescent="0.2">
      <c r="A123" s="76"/>
      <c r="B123" s="76"/>
      <c r="C123" s="76"/>
      <c r="D123" s="77">
        <f t="shared" si="20"/>
        <v>0</v>
      </c>
      <c r="E123" s="77">
        <f t="shared" si="21"/>
        <v>0</v>
      </c>
      <c r="F123" s="68">
        <f t="shared" si="22"/>
        <v>0</v>
      </c>
      <c r="G123" s="68">
        <f t="shared" si="23"/>
        <v>0</v>
      </c>
      <c r="H123" s="68">
        <f t="shared" si="24"/>
        <v>0</v>
      </c>
      <c r="I123" s="68">
        <f t="shared" si="25"/>
        <v>0</v>
      </c>
      <c r="J123" s="68">
        <f t="shared" si="26"/>
        <v>0</v>
      </c>
      <c r="K123" s="68">
        <f t="shared" si="27"/>
        <v>0</v>
      </c>
      <c r="L123" s="68">
        <f t="shared" si="28"/>
        <v>0</v>
      </c>
      <c r="M123" s="68">
        <f t="shared" ca="1" si="29"/>
        <v>1.2020156985318078E-3</v>
      </c>
      <c r="N123" s="68">
        <f t="shared" ca="1" si="30"/>
        <v>0</v>
      </c>
      <c r="O123" s="84">
        <f t="shared" ca="1" si="31"/>
        <v>0</v>
      </c>
      <c r="P123" s="68">
        <f t="shared" ca="1" si="32"/>
        <v>0</v>
      </c>
      <c r="Q123" s="68">
        <f t="shared" ca="1" si="33"/>
        <v>0</v>
      </c>
      <c r="R123" s="28">
        <f t="shared" ca="1" si="34"/>
        <v>-1.2020156985318078E-3</v>
      </c>
    </row>
    <row r="124" spans="1:18" x14ac:dyDescent="0.2">
      <c r="A124" s="76"/>
      <c r="B124" s="76"/>
      <c r="C124" s="76"/>
      <c r="D124" s="77">
        <f t="shared" si="20"/>
        <v>0</v>
      </c>
      <c r="E124" s="77">
        <f t="shared" si="21"/>
        <v>0</v>
      </c>
      <c r="F124" s="68">
        <f t="shared" si="22"/>
        <v>0</v>
      </c>
      <c r="G124" s="68">
        <f t="shared" si="23"/>
        <v>0</v>
      </c>
      <c r="H124" s="68">
        <f t="shared" si="24"/>
        <v>0</v>
      </c>
      <c r="I124" s="68">
        <f t="shared" si="25"/>
        <v>0</v>
      </c>
      <c r="J124" s="68">
        <f t="shared" si="26"/>
        <v>0</v>
      </c>
      <c r="K124" s="68">
        <f t="shared" si="27"/>
        <v>0</v>
      </c>
      <c r="L124" s="68">
        <f t="shared" si="28"/>
        <v>0</v>
      </c>
      <c r="M124" s="68">
        <f t="shared" ca="1" si="29"/>
        <v>1.2020156985318078E-3</v>
      </c>
      <c r="N124" s="68">
        <f t="shared" ca="1" si="30"/>
        <v>0</v>
      </c>
      <c r="O124" s="84">
        <f t="shared" ca="1" si="31"/>
        <v>0</v>
      </c>
      <c r="P124" s="68">
        <f t="shared" ca="1" si="32"/>
        <v>0</v>
      </c>
      <c r="Q124" s="68">
        <f t="shared" ca="1" si="33"/>
        <v>0</v>
      </c>
      <c r="R124" s="28">
        <f t="shared" ca="1" si="34"/>
        <v>-1.2020156985318078E-3</v>
      </c>
    </row>
    <row r="125" spans="1:18" x14ac:dyDescent="0.2">
      <c r="A125" s="76"/>
      <c r="B125" s="76"/>
      <c r="C125" s="76"/>
      <c r="D125" s="77">
        <f t="shared" si="20"/>
        <v>0</v>
      </c>
      <c r="E125" s="77">
        <f t="shared" si="21"/>
        <v>0</v>
      </c>
      <c r="F125" s="68">
        <f t="shared" si="22"/>
        <v>0</v>
      </c>
      <c r="G125" s="68">
        <f t="shared" si="23"/>
        <v>0</v>
      </c>
      <c r="H125" s="68">
        <f t="shared" si="24"/>
        <v>0</v>
      </c>
      <c r="I125" s="68">
        <f t="shared" si="25"/>
        <v>0</v>
      </c>
      <c r="J125" s="68">
        <f t="shared" si="26"/>
        <v>0</v>
      </c>
      <c r="K125" s="68">
        <f t="shared" si="27"/>
        <v>0</v>
      </c>
      <c r="L125" s="68">
        <f t="shared" si="28"/>
        <v>0</v>
      </c>
      <c r="M125" s="68">
        <f t="shared" ca="1" si="29"/>
        <v>1.2020156985318078E-3</v>
      </c>
      <c r="N125" s="68">
        <f t="shared" ca="1" si="30"/>
        <v>0</v>
      </c>
      <c r="O125" s="84">
        <f t="shared" ca="1" si="31"/>
        <v>0</v>
      </c>
      <c r="P125" s="68">
        <f t="shared" ca="1" si="32"/>
        <v>0</v>
      </c>
      <c r="Q125" s="68">
        <f t="shared" ca="1" si="33"/>
        <v>0</v>
      </c>
      <c r="R125" s="28">
        <f t="shared" ca="1" si="34"/>
        <v>-1.2020156985318078E-3</v>
      </c>
    </row>
    <row r="126" spans="1:18" x14ac:dyDescent="0.2">
      <c r="A126" s="76"/>
      <c r="B126" s="76"/>
      <c r="C126" s="76"/>
      <c r="D126" s="77">
        <f t="shared" si="20"/>
        <v>0</v>
      </c>
      <c r="E126" s="77">
        <f t="shared" si="21"/>
        <v>0</v>
      </c>
      <c r="F126" s="68">
        <f t="shared" si="22"/>
        <v>0</v>
      </c>
      <c r="G126" s="68">
        <f t="shared" si="23"/>
        <v>0</v>
      </c>
      <c r="H126" s="68">
        <f t="shared" si="24"/>
        <v>0</v>
      </c>
      <c r="I126" s="68">
        <f t="shared" si="25"/>
        <v>0</v>
      </c>
      <c r="J126" s="68">
        <f t="shared" si="26"/>
        <v>0</v>
      </c>
      <c r="K126" s="68">
        <f t="shared" si="27"/>
        <v>0</v>
      </c>
      <c r="L126" s="68">
        <f t="shared" si="28"/>
        <v>0</v>
      </c>
      <c r="M126" s="68">
        <f t="shared" ca="1" si="29"/>
        <v>1.2020156985318078E-3</v>
      </c>
      <c r="N126" s="68">
        <f t="shared" ca="1" si="30"/>
        <v>0</v>
      </c>
      <c r="O126" s="84">
        <f t="shared" ca="1" si="31"/>
        <v>0</v>
      </c>
      <c r="P126" s="68">
        <f t="shared" ca="1" si="32"/>
        <v>0</v>
      </c>
      <c r="Q126" s="68">
        <f t="shared" ca="1" si="33"/>
        <v>0</v>
      </c>
      <c r="R126" s="28">
        <f t="shared" ca="1" si="34"/>
        <v>-1.2020156985318078E-3</v>
      </c>
    </row>
    <row r="127" spans="1:18" x14ac:dyDescent="0.2">
      <c r="A127" s="76"/>
      <c r="B127" s="76"/>
      <c r="C127" s="76"/>
      <c r="D127" s="77">
        <f t="shared" si="20"/>
        <v>0</v>
      </c>
      <c r="E127" s="77">
        <f t="shared" si="21"/>
        <v>0</v>
      </c>
      <c r="F127" s="68">
        <f t="shared" si="22"/>
        <v>0</v>
      </c>
      <c r="G127" s="68">
        <f t="shared" si="23"/>
        <v>0</v>
      </c>
      <c r="H127" s="68">
        <f t="shared" si="24"/>
        <v>0</v>
      </c>
      <c r="I127" s="68">
        <f t="shared" si="25"/>
        <v>0</v>
      </c>
      <c r="J127" s="68">
        <f t="shared" si="26"/>
        <v>0</v>
      </c>
      <c r="K127" s="68">
        <f t="shared" si="27"/>
        <v>0</v>
      </c>
      <c r="L127" s="68">
        <f t="shared" si="28"/>
        <v>0</v>
      </c>
      <c r="M127" s="68">
        <f t="shared" ca="1" si="29"/>
        <v>1.2020156985318078E-3</v>
      </c>
      <c r="N127" s="68">
        <f t="shared" ca="1" si="30"/>
        <v>0</v>
      </c>
      <c r="O127" s="84">
        <f t="shared" ca="1" si="31"/>
        <v>0</v>
      </c>
      <c r="P127" s="68">
        <f t="shared" ca="1" si="32"/>
        <v>0</v>
      </c>
      <c r="Q127" s="68">
        <f t="shared" ca="1" si="33"/>
        <v>0</v>
      </c>
      <c r="R127" s="28">
        <f t="shared" ca="1" si="34"/>
        <v>-1.2020156985318078E-3</v>
      </c>
    </row>
    <row r="128" spans="1:18" x14ac:dyDescent="0.2">
      <c r="A128" s="76"/>
      <c r="B128" s="76"/>
      <c r="C128" s="76"/>
      <c r="D128" s="77">
        <f t="shared" si="20"/>
        <v>0</v>
      </c>
      <c r="E128" s="77">
        <f t="shared" si="21"/>
        <v>0</v>
      </c>
      <c r="F128" s="68">
        <f t="shared" si="22"/>
        <v>0</v>
      </c>
      <c r="G128" s="68">
        <f t="shared" si="23"/>
        <v>0</v>
      </c>
      <c r="H128" s="68">
        <f t="shared" si="24"/>
        <v>0</v>
      </c>
      <c r="I128" s="68">
        <f t="shared" si="25"/>
        <v>0</v>
      </c>
      <c r="J128" s="68">
        <f t="shared" si="26"/>
        <v>0</v>
      </c>
      <c r="K128" s="68">
        <f t="shared" si="27"/>
        <v>0</v>
      </c>
      <c r="L128" s="68">
        <f t="shared" si="28"/>
        <v>0</v>
      </c>
      <c r="M128" s="68">
        <f t="shared" ca="1" si="29"/>
        <v>1.2020156985318078E-3</v>
      </c>
      <c r="N128" s="68">
        <f t="shared" ca="1" si="30"/>
        <v>0</v>
      </c>
      <c r="O128" s="84">
        <f t="shared" ca="1" si="31"/>
        <v>0</v>
      </c>
      <c r="P128" s="68">
        <f t="shared" ca="1" si="32"/>
        <v>0</v>
      </c>
      <c r="Q128" s="68">
        <f t="shared" ca="1" si="33"/>
        <v>0</v>
      </c>
      <c r="R128" s="28">
        <f t="shared" ca="1" si="34"/>
        <v>-1.2020156985318078E-3</v>
      </c>
    </row>
    <row r="129" spans="1:18" x14ac:dyDescent="0.2">
      <c r="A129" s="76"/>
      <c r="B129" s="76"/>
      <c r="C129" s="76"/>
      <c r="D129" s="77">
        <f t="shared" si="20"/>
        <v>0</v>
      </c>
      <c r="E129" s="77">
        <f t="shared" si="21"/>
        <v>0</v>
      </c>
      <c r="F129" s="68">
        <f t="shared" si="22"/>
        <v>0</v>
      </c>
      <c r="G129" s="68">
        <f t="shared" si="23"/>
        <v>0</v>
      </c>
      <c r="H129" s="68">
        <f t="shared" si="24"/>
        <v>0</v>
      </c>
      <c r="I129" s="68">
        <f t="shared" si="25"/>
        <v>0</v>
      </c>
      <c r="J129" s="68">
        <f t="shared" si="26"/>
        <v>0</v>
      </c>
      <c r="K129" s="68">
        <f t="shared" si="27"/>
        <v>0</v>
      </c>
      <c r="L129" s="68">
        <f t="shared" si="28"/>
        <v>0</v>
      </c>
      <c r="M129" s="68">
        <f t="shared" ca="1" si="29"/>
        <v>1.2020156985318078E-3</v>
      </c>
      <c r="N129" s="68">
        <f t="shared" ca="1" si="30"/>
        <v>0</v>
      </c>
      <c r="O129" s="84">
        <f t="shared" ca="1" si="31"/>
        <v>0</v>
      </c>
      <c r="P129" s="68">
        <f t="shared" ca="1" si="32"/>
        <v>0</v>
      </c>
      <c r="Q129" s="68">
        <f t="shared" ca="1" si="33"/>
        <v>0</v>
      </c>
      <c r="R129" s="28">
        <f t="shared" ca="1" si="34"/>
        <v>-1.2020156985318078E-3</v>
      </c>
    </row>
    <row r="130" spans="1:18" x14ac:dyDescent="0.2">
      <c r="A130" s="76"/>
      <c r="B130" s="76"/>
      <c r="C130" s="76"/>
      <c r="D130" s="77">
        <f t="shared" si="20"/>
        <v>0</v>
      </c>
      <c r="E130" s="77">
        <f t="shared" si="21"/>
        <v>0</v>
      </c>
      <c r="F130" s="68">
        <f t="shared" si="22"/>
        <v>0</v>
      </c>
      <c r="G130" s="68">
        <f t="shared" si="23"/>
        <v>0</v>
      </c>
      <c r="H130" s="68">
        <f t="shared" si="24"/>
        <v>0</v>
      </c>
      <c r="I130" s="68">
        <f t="shared" si="25"/>
        <v>0</v>
      </c>
      <c r="J130" s="68">
        <f t="shared" si="26"/>
        <v>0</v>
      </c>
      <c r="K130" s="68">
        <f t="shared" si="27"/>
        <v>0</v>
      </c>
      <c r="L130" s="68">
        <f t="shared" si="28"/>
        <v>0</v>
      </c>
      <c r="M130" s="68">
        <f t="shared" ca="1" si="29"/>
        <v>1.2020156985318078E-3</v>
      </c>
      <c r="N130" s="68">
        <f t="shared" ca="1" si="30"/>
        <v>0</v>
      </c>
      <c r="O130" s="84">
        <f t="shared" ca="1" si="31"/>
        <v>0</v>
      </c>
      <c r="P130" s="68">
        <f t="shared" ca="1" si="32"/>
        <v>0</v>
      </c>
      <c r="Q130" s="68">
        <f t="shared" ca="1" si="33"/>
        <v>0</v>
      </c>
      <c r="R130" s="28">
        <f t="shared" ca="1" si="34"/>
        <v>-1.2020156985318078E-3</v>
      </c>
    </row>
    <row r="131" spans="1:18" x14ac:dyDescent="0.2">
      <c r="A131" s="76"/>
      <c r="B131" s="76"/>
      <c r="C131" s="76"/>
      <c r="D131" s="77">
        <f t="shared" si="20"/>
        <v>0</v>
      </c>
      <c r="E131" s="77">
        <f t="shared" si="21"/>
        <v>0</v>
      </c>
      <c r="F131" s="68">
        <f t="shared" si="22"/>
        <v>0</v>
      </c>
      <c r="G131" s="68">
        <f t="shared" si="23"/>
        <v>0</v>
      </c>
      <c r="H131" s="68">
        <f t="shared" si="24"/>
        <v>0</v>
      </c>
      <c r="I131" s="68">
        <f t="shared" si="25"/>
        <v>0</v>
      </c>
      <c r="J131" s="68">
        <f t="shared" si="26"/>
        <v>0</v>
      </c>
      <c r="K131" s="68">
        <f t="shared" si="27"/>
        <v>0</v>
      </c>
      <c r="L131" s="68">
        <f t="shared" si="28"/>
        <v>0</v>
      </c>
      <c r="M131" s="68">
        <f t="shared" ca="1" si="29"/>
        <v>1.2020156985318078E-3</v>
      </c>
      <c r="N131" s="68">
        <f t="shared" ca="1" si="30"/>
        <v>0</v>
      </c>
      <c r="O131" s="84">
        <f t="shared" ca="1" si="31"/>
        <v>0</v>
      </c>
      <c r="P131" s="68">
        <f t="shared" ca="1" si="32"/>
        <v>0</v>
      </c>
      <c r="Q131" s="68">
        <f t="shared" ca="1" si="33"/>
        <v>0</v>
      </c>
      <c r="R131" s="28">
        <f t="shared" ca="1" si="34"/>
        <v>-1.2020156985318078E-3</v>
      </c>
    </row>
    <row r="132" spans="1:18" x14ac:dyDescent="0.2">
      <c r="A132" s="76"/>
      <c r="B132" s="76"/>
      <c r="C132" s="76"/>
      <c r="D132" s="77">
        <f t="shared" si="20"/>
        <v>0</v>
      </c>
      <c r="E132" s="77">
        <f t="shared" si="21"/>
        <v>0</v>
      </c>
      <c r="F132" s="68">
        <f t="shared" si="22"/>
        <v>0</v>
      </c>
      <c r="G132" s="68">
        <f t="shared" si="23"/>
        <v>0</v>
      </c>
      <c r="H132" s="68">
        <f t="shared" si="24"/>
        <v>0</v>
      </c>
      <c r="I132" s="68">
        <f t="shared" si="25"/>
        <v>0</v>
      </c>
      <c r="J132" s="68">
        <f t="shared" si="26"/>
        <v>0</v>
      </c>
      <c r="K132" s="68">
        <f t="shared" si="27"/>
        <v>0</v>
      </c>
      <c r="L132" s="68">
        <f t="shared" si="28"/>
        <v>0</v>
      </c>
      <c r="M132" s="68">
        <f t="shared" ca="1" si="29"/>
        <v>1.2020156985318078E-3</v>
      </c>
      <c r="N132" s="68">
        <f t="shared" ca="1" si="30"/>
        <v>0</v>
      </c>
      <c r="O132" s="84">
        <f t="shared" ca="1" si="31"/>
        <v>0</v>
      </c>
      <c r="P132" s="68">
        <f t="shared" ca="1" si="32"/>
        <v>0</v>
      </c>
      <c r="Q132" s="68">
        <f t="shared" ca="1" si="33"/>
        <v>0</v>
      </c>
      <c r="R132" s="28">
        <f t="shared" ca="1" si="34"/>
        <v>-1.2020156985318078E-3</v>
      </c>
    </row>
    <row r="133" spans="1:18" x14ac:dyDescent="0.2">
      <c r="A133" s="76"/>
      <c r="B133" s="76"/>
      <c r="C133" s="76"/>
      <c r="D133" s="77">
        <f t="shared" si="20"/>
        <v>0</v>
      </c>
      <c r="E133" s="77">
        <f t="shared" si="21"/>
        <v>0</v>
      </c>
      <c r="F133" s="68">
        <f t="shared" si="22"/>
        <v>0</v>
      </c>
      <c r="G133" s="68">
        <f t="shared" si="23"/>
        <v>0</v>
      </c>
      <c r="H133" s="68">
        <f t="shared" si="24"/>
        <v>0</v>
      </c>
      <c r="I133" s="68">
        <f t="shared" si="25"/>
        <v>0</v>
      </c>
      <c r="J133" s="68">
        <f t="shared" si="26"/>
        <v>0</v>
      </c>
      <c r="K133" s="68">
        <f t="shared" si="27"/>
        <v>0</v>
      </c>
      <c r="L133" s="68">
        <f t="shared" si="28"/>
        <v>0</v>
      </c>
      <c r="M133" s="68">
        <f t="shared" ca="1" si="29"/>
        <v>1.2020156985318078E-3</v>
      </c>
      <c r="N133" s="68">
        <f t="shared" ca="1" si="30"/>
        <v>0</v>
      </c>
      <c r="O133" s="84">
        <f t="shared" ca="1" si="31"/>
        <v>0</v>
      </c>
      <c r="P133" s="68">
        <f t="shared" ca="1" si="32"/>
        <v>0</v>
      </c>
      <c r="Q133" s="68">
        <f t="shared" ca="1" si="33"/>
        <v>0</v>
      </c>
      <c r="R133" s="28">
        <f t="shared" ca="1" si="34"/>
        <v>-1.2020156985318078E-3</v>
      </c>
    </row>
    <row r="134" spans="1:18" x14ac:dyDescent="0.2">
      <c r="A134" s="76"/>
      <c r="B134" s="76"/>
      <c r="C134" s="76"/>
      <c r="D134" s="77">
        <f t="shared" si="20"/>
        <v>0</v>
      </c>
      <c r="E134" s="77">
        <f t="shared" si="21"/>
        <v>0</v>
      </c>
      <c r="F134" s="68">
        <f t="shared" si="22"/>
        <v>0</v>
      </c>
      <c r="G134" s="68">
        <f t="shared" si="23"/>
        <v>0</v>
      </c>
      <c r="H134" s="68">
        <f t="shared" si="24"/>
        <v>0</v>
      </c>
      <c r="I134" s="68">
        <f t="shared" si="25"/>
        <v>0</v>
      </c>
      <c r="J134" s="68">
        <f t="shared" si="26"/>
        <v>0</v>
      </c>
      <c r="K134" s="68">
        <f t="shared" si="27"/>
        <v>0</v>
      </c>
      <c r="L134" s="68">
        <f t="shared" si="28"/>
        <v>0</v>
      </c>
      <c r="M134" s="68">
        <f t="shared" ca="1" si="29"/>
        <v>1.2020156985318078E-3</v>
      </c>
      <c r="N134" s="68">
        <f t="shared" ca="1" si="30"/>
        <v>0</v>
      </c>
      <c r="O134" s="84">
        <f t="shared" ca="1" si="31"/>
        <v>0</v>
      </c>
      <c r="P134" s="68">
        <f t="shared" ca="1" si="32"/>
        <v>0</v>
      </c>
      <c r="Q134" s="68">
        <f t="shared" ca="1" si="33"/>
        <v>0</v>
      </c>
      <c r="R134" s="28">
        <f t="shared" ca="1" si="34"/>
        <v>-1.2020156985318078E-3</v>
      </c>
    </row>
    <row r="135" spans="1:18" x14ac:dyDescent="0.2">
      <c r="A135" s="76"/>
      <c r="B135" s="76"/>
      <c r="C135" s="76"/>
      <c r="D135" s="77">
        <f t="shared" si="20"/>
        <v>0</v>
      </c>
      <c r="E135" s="77">
        <f t="shared" si="21"/>
        <v>0</v>
      </c>
      <c r="F135" s="68">
        <f t="shared" si="22"/>
        <v>0</v>
      </c>
      <c r="G135" s="68">
        <f t="shared" si="23"/>
        <v>0</v>
      </c>
      <c r="H135" s="68">
        <f t="shared" si="24"/>
        <v>0</v>
      </c>
      <c r="I135" s="68">
        <f t="shared" si="25"/>
        <v>0</v>
      </c>
      <c r="J135" s="68">
        <f t="shared" si="26"/>
        <v>0</v>
      </c>
      <c r="K135" s="68">
        <f t="shared" si="27"/>
        <v>0</v>
      </c>
      <c r="L135" s="68">
        <f t="shared" si="28"/>
        <v>0</v>
      </c>
      <c r="M135" s="68">
        <f t="shared" ca="1" si="29"/>
        <v>1.2020156985318078E-3</v>
      </c>
      <c r="N135" s="68">
        <f t="shared" ca="1" si="30"/>
        <v>0</v>
      </c>
      <c r="O135" s="84">
        <f t="shared" ca="1" si="31"/>
        <v>0</v>
      </c>
      <c r="P135" s="68">
        <f t="shared" ca="1" si="32"/>
        <v>0</v>
      </c>
      <c r="Q135" s="68">
        <f t="shared" ca="1" si="33"/>
        <v>0</v>
      </c>
      <c r="R135" s="28">
        <f t="shared" ca="1" si="34"/>
        <v>-1.2020156985318078E-3</v>
      </c>
    </row>
    <row r="136" spans="1:18" x14ac:dyDescent="0.2">
      <c r="A136" s="76"/>
      <c r="B136" s="76"/>
      <c r="C136" s="76"/>
      <c r="D136" s="77">
        <f t="shared" si="20"/>
        <v>0</v>
      </c>
      <c r="E136" s="77">
        <f t="shared" si="21"/>
        <v>0</v>
      </c>
      <c r="F136" s="68">
        <f t="shared" si="22"/>
        <v>0</v>
      </c>
      <c r="G136" s="68">
        <f t="shared" si="23"/>
        <v>0</v>
      </c>
      <c r="H136" s="68">
        <f t="shared" si="24"/>
        <v>0</v>
      </c>
      <c r="I136" s="68">
        <f t="shared" si="25"/>
        <v>0</v>
      </c>
      <c r="J136" s="68">
        <f t="shared" si="26"/>
        <v>0</v>
      </c>
      <c r="K136" s="68">
        <f t="shared" si="27"/>
        <v>0</v>
      </c>
      <c r="L136" s="68">
        <f t="shared" si="28"/>
        <v>0</v>
      </c>
      <c r="M136" s="68">
        <f t="shared" ca="1" si="29"/>
        <v>1.2020156985318078E-3</v>
      </c>
      <c r="N136" s="68">
        <f t="shared" ca="1" si="30"/>
        <v>0</v>
      </c>
      <c r="O136" s="84">
        <f t="shared" ca="1" si="31"/>
        <v>0</v>
      </c>
      <c r="P136" s="68">
        <f t="shared" ca="1" si="32"/>
        <v>0</v>
      </c>
      <c r="Q136" s="68">
        <f t="shared" ca="1" si="33"/>
        <v>0</v>
      </c>
      <c r="R136" s="28">
        <f t="shared" ca="1" si="34"/>
        <v>-1.2020156985318078E-3</v>
      </c>
    </row>
    <row r="137" spans="1:18" x14ac:dyDescent="0.2">
      <c r="A137" s="76"/>
      <c r="B137" s="76"/>
      <c r="C137" s="76"/>
      <c r="D137" s="77">
        <f t="shared" si="20"/>
        <v>0</v>
      </c>
      <c r="E137" s="77">
        <f t="shared" si="21"/>
        <v>0</v>
      </c>
      <c r="F137" s="68">
        <f t="shared" si="22"/>
        <v>0</v>
      </c>
      <c r="G137" s="68">
        <f t="shared" si="23"/>
        <v>0</v>
      </c>
      <c r="H137" s="68">
        <f t="shared" si="24"/>
        <v>0</v>
      </c>
      <c r="I137" s="68">
        <f t="shared" si="25"/>
        <v>0</v>
      </c>
      <c r="J137" s="68">
        <f t="shared" si="26"/>
        <v>0</v>
      </c>
      <c r="K137" s="68">
        <f t="shared" si="27"/>
        <v>0</v>
      </c>
      <c r="L137" s="68">
        <f t="shared" si="28"/>
        <v>0</v>
      </c>
      <c r="M137" s="68">
        <f t="shared" ca="1" si="29"/>
        <v>1.2020156985318078E-3</v>
      </c>
      <c r="N137" s="68">
        <f t="shared" ca="1" si="30"/>
        <v>0</v>
      </c>
      <c r="O137" s="84">
        <f t="shared" ca="1" si="31"/>
        <v>0</v>
      </c>
      <c r="P137" s="68">
        <f t="shared" ca="1" si="32"/>
        <v>0</v>
      </c>
      <c r="Q137" s="68">
        <f t="shared" ca="1" si="33"/>
        <v>0</v>
      </c>
      <c r="R137" s="28">
        <f t="shared" ca="1" si="34"/>
        <v>-1.2020156985318078E-3</v>
      </c>
    </row>
    <row r="138" spans="1:18" x14ac:dyDescent="0.2">
      <c r="A138" s="76"/>
      <c r="B138" s="76"/>
      <c r="C138" s="76"/>
      <c r="D138" s="77">
        <f t="shared" si="20"/>
        <v>0</v>
      </c>
      <c r="E138" s="77">
        <f t="shared" si="21"/>
        <v>0</v>
      </c>
      <c r="F138" s="68">
        <f t="shared" si="22"/>
        <v>0</v>
      </c>
      <c r="G138" s="68">
        <f t="shared" si="23"/>
        <v>0</v>
      </c>
      <c r="H138" s="68">
        <f t="shared" si="24"/>
        <v>0</v>
      </c>
      <c r="I138" s="68">
        <f t="shared" si="25"/>
        <v>0</v>
      </c>
      <c r="J138" s="68">
        <f t="shared" si="26"/>
        <v>0</v>
      </c>
      <c r="K138" s="68">
        <f t="shared" si="27"/>
        <v>0</v>
      </c>
      <c r="L138" s="68">
        <f t="shared" si="28"/>
        <v>0</v>
      </c>
      <c r="M138" s="68">
        <f t="shared" ca="1" si="29"/>
        <v>1.2020156985318078E-3</v>
      </c>
      <c r="N138" s="68">
        <f t="shared" ca="1" si="30"/>
        <v>0</v>
      </c>
      <c r="O138" s="84">
        <f t="shared" ca="1" si="31"/>
        <v>0</v>
      </c>
      <c r="P138" s="68">
        <f t="shared" ca="1" si="32"/>
        <v>0</v>
      </c>
      <c r="Q138" s="68">
        <f t="shared" ca="1" si="33"/>
        <v>0</v>
      </c>
      <c r="R138" s="28">
        <f t="shared" ca="1" si="34"/>
        <v>-1.2020156985318078E-3</v>
      </c>
    </row>
    <row r="139" spans="1:18" x14ac:dyDescent="0.2">
      <c r="A139" s="76"/>
      <c r="B139" s="76"/>
      <c r="C139" s="76"/>
      <c r="D139" s="77">
        <f t="shared" si="20"/>
        <v>0</v>
      </c>
      <c r="E139" s="77">
        <f t="shared" si="21"/>
        <v>0</v>
      </c>
      <c r="F139" s="68">
        <f t="shared" si="22"/>
        <v>0</v>
      </c>
      <c r="G139" s="68">
        <f t="shared" si="23"/>
        <v>0</v>
      </c>
      <c r="H139" s="68">
        <f t="shared" si="24"/>
        <v>0</v>
      </c>
      <c r="I139" s="68">
        <f t="shared" si="25"/>
        <v>0</v>
      </c>
      <c r="J139" s="68">
        <f t="shared" si="26"/>
        <v>0</v>
      </c>
      <c r="K139" s="68">
        <f t="shared" si="27"/>
        <v>0</v>
      </c>
      <c r="L139" s="68">
        <f t="shared" si="28"/>
        <v>0</v>
      </c>
      <c r="M139" s="68">
        <f t="shared" ca="1" si="29"/>
        <v>1.2020156985318078E-3</v>
      </c>
      <c r="N139" s="68">
        <f t="shared" ca="1" si="30"/>
        <v>0</v>
      </c>
      <c r="O139" s="84">
        <f t="shared" ca="1" si="31"/>
        <v>0</v>
      </c>
      <c r="P139" s="68">
        <f t="shared" ca="1" si="32"/>
        <v>0</v>
      </c>
      <c r="Q139" s="68">
        <f t="shared" ca="1" si="33"/>
        <v>0</v>
      </c>
      <c r="R139" s="28">
        <f t="shared" ca="1" si="34"/>
        <v>-1.2020156985318078E-3</v>
      </c>
    </row>
    <row r="140" spans="1:18" x14ac:dyDescent="0.2">
      <c r="A140" s="76"/>
      <c r="B140" s="76"/>
      <c r="C140" s="76"/>
      <c r="D140" s="77">
        <f t="shared" si="20"/>
        <v>0</v>
      </c>
      <c r="E140" s="77">
        <f t="shared" si="21"/>
        <v>0</v>
      </c>
      <c r="F140" s="68">
        <f t="shared" si="22"/>
        <v>0</v>
      </c>
      <c r="G140" s="68">
        <f t="shared" si="23"/>
        <v>0</v>
      </c>
      <c r="H140" s="68">
        <f t="shared" si="24"/>
        <v>0</v>
      </c>
      <c r="I140" s="68">
        <f t="shared" si="25"/>
        <v>0</v>
      </c>
      <c r="J140" s="68">
        <f t="shared" si="26"/>
        <v>0</v>
      </c>
      <c r="K140" s="68">
        <f t="shared" si="27"/>
        <v>0</v>
      </c>
      <c r="L140" s="68">
        <f t="shared" si="28"/>
        <v>0</v>
      </c>
      <c r="M140" s="68">
        <f t="shared" ca="1" si="29"/>
        <v>1.2020156985318078E-3</v>
      </c>
      <c r="N140" s="68">
        <f t="shared" ca="1" si="30"/>
        <v>0</v>
      </c>
      <c r="O140" s="84">
        <f t="shared" ca="1" si="31"/>
        <v>0</v>
      </c>
      <c r="P140" s="68">
        <f t="shared" ca="1" si="32"/>
        <v>0</v>
      </c>
      <c r="Q140" s="68">
        <f t="shared" ca="1" si="33"/>
        <v>0</v>
      </c>
      <c r="R140" s="28">
        <f t="shared" ca="1" si="34"/>
        <v>-1.2020156985318078E-3</v>
      </c>
    </row>
    <row r="141" spans="1:18" x14ac:dyDescent="0.2">
      <c r="A141" s="76"/>
      <c r="B141" s="76"/>
      <c r="C141" s="76"/>
      <c r="D141" s="77">
        <f t="shared" si="20"/>
        <v>0</v>
      </c>
      <c r="E141" s="77">
        <f t="shared" si="21"/>
        <v>0</v>
      </c>
      <c r="F141" s="68">
        <f t="shared" si="22"/>
        <v>0</v>
      </c>
      <c r="G141" s="68">
        <f t="shared" si="23"/>
        <v>0</v>
      </c>
      <c r="H141" s="68">
        <f t="shared" si="24"/>
        <v>0</v>
      </c>
      <c r="I141" s="68">
        <f t="shared" si="25"/>
        <v>0</v>
      </c>
      <c r="J141" s="68">
        <f t="shared" si="26"/>
        <v>0</v>
      </c>
      <c r="K141" s="68">
        <f t="shared" si="27"/>
        <v>0</v>
      </c>
      <c r="L141" s="68">
        <f t="shared" si="28"/>
        <v>0</v>
      </c>
      <c r="M141" s="68">
        <f t="shared" ca="1" si="29"/>
        <v>1.2020156985318078E-3</v>
      </c>
      <c r="N141" s="68">
        <f t="shared" ca="1" si="30"/>
        <v>0</v>
      </c>
      <c r="O141" s="84">
        <f t="shared" ca="1" si="31"/>
        <v>0</v>
      </c>
      <c r="P141" s="68">
        <f t="shared" ca="1" si="32"/>
        <v>0</v>
      </c>
      <c r="Q141" s="68">
        <f t="shared" ca="1" si="33"/>
        <v>0</v>
      </c>
      <c r="R141" s="28">
        <f t="shared" ca="1" si="34"/>
        <v>-1.2020156985318078E-3</v>
      </c>
    </row>
    <row r="142" spans="1:18" x14ac:dyDescent="0.2">
      <c r="A142" s="76"/>
      <c r="B142" s="76"/>
      <c r="C142" s="76"/>
      <c r="D142" s="77">
        <f t="shared" si="20"/>
        <v>0</v>
      </c>
      <c r="E142" s="77">
        <f t="shared" si="21"/>
        <v>0</v>
      </c>
      <c r="F142" s="68">
        <f t="shared" si="22"/>
        <v>0</v>
      </c>
      <c r="G142" s="68">
        <f t="shared" si="23"/>
        <v>0</v>
      </c>
      <c r="H142" s="68">
        <f t="shared" si="24"/>
        <v>0</v>
      </c>
      <c r="I142" s="68">
        <f t="shared" si="25"/>
        <v>0</v>
      </c>
      <c r="J142" s="68">
        <f t="shared" si="26"/>
        <v>0</v>
      </c>
      <c r="K142" s="68">
        <f t="shared" si="27"/>
        <v>0</v>
      </c>
      <c r="L142" s="68">
        <f t="shared" si="28"/>
        <v>0</v>
      </c>
      <c r="M142" s="68">
        <f t="shared" ca="1" si="29"/>
        <v>1.2020156985318078E-3</v>
      </c>
      <c r="N142" s="68">
        <f t="shared" ca="1" si="30"/>
        <v>0</v>
      </c>
      <c r="O142" s="84">
        <f t="shared" ca="1" si="31"/>
        <v>0</v>
      </c>
      <c r="P142" s="68">
        <f t="shared" ca="1" si="32"/>
        <v>0</v>
      </c>
      <c r="Q142" s="68">
        <f t="shared" ca="1" si="33"/>
        <v>0</v>
      </c>
      <c r="R142" s="28">
        <f t="shared" ca="1" si="34"/>
        <v>-1.2020156985318078E-3</v>
      </c>
    </row>
    <row r="143" spans="1:18" x14ac:dyDescent="0.2">
      <c r="A143" s="76"/>
      <c r="B143" s="76"/>
      <c r="C143" s="76"/>
      <c r="D143" s="77">
        <f t="shared" si="20"/>
        <v>0</v>
      </c>
      <c r="E143" s="77">
        <f t="shared" si="21"/>
        <v>0</v>
      </c>
      <c r="F143" s="68">
        <f t="shared" si="22"/>
        <v>0</v>
      </c>
      <c r="G143" s="68">
        <f t="shared" si="23"/>
        <v>0</v>
      </c>
      <c r="H143" s="68">
        <f t="shared" si="24"/>
        <v>0</v>
      </c>
      <c r="I143" s="68">
        <f t="shared" si="25"/>
        <v>0</v>
      </c>
      <c r="J143" s="68">
        <f t="shared" si="26"/>
        <v>0</v>
      </c>
      <c r="K143" s="68">
        <f t="shared" si="27"/>
        <v>0</v>
      </c>
      <c r="L143" s="68">
        <f t="shared" si="28"/>
        <v>0</v>
      </c>
      <c r="M143" s="68">
        <f t="shared" ca="1" si="29"/>
        <v>1.2020156985318078E-3</v>
      </c>
      <c r="N143" s="68">
        <f t="shared" ca="1" si="30"/>
        <v>0</v>
      </c>
      <c r="O143" s="84">
        <f t="shared" ca="1" si="31"/>
        <v>0</v>
      </c>
      <c r="P143" s="68">
        <f t="shared" ca="1" si="32"/>
        <v>0</v>
      </c>
      <c r="Q143" s="68">
        <f t="shared" ca="1" si="33"/>
        <v>0</v>
      </c>
      <c r="R143" s="28">
        <f t="shared" ca="1" si="34"/>
        <v>-1.2020156985318078E-3</v>
      </c>
    </row>
    <row r="144" spans="1:18" x14ac:dyDescent="0.2">
      <c r="A144" s="76"/>
      <c r="B144" s="76"/>
      <c r="C144" s="76"/>
      <c r="D144" s="77">
        <f t="shared" si="20"/>
        <v>0</v>
      </c>
      <c r="E144" s="77">
        <f t="shared" si="21"/>
        <v>0</v>
      </c>
      <c r="F144" s="68">
        <f t="shared" si="22"/>
        <v>0</v>
      </c>
      <c r="G144" s="68">
        <f t="shared" si="23"/>
        <v>0</v>
      </c>
      <c r="H144" s="68">
        <f t="shared" si="24"/>
        <v>0</v>
      </c>
      <c r="I144" s="68">
        <f t="shared" si="25"/>
        <v>0</v>
      </c>
      <c r="J144" s="68">
        <f t="shared" si="26"/>
        <v>0</v>
      </c>
      <c r="K144" s="68">
        <f t="shared" si="27"/>
        <v>0</v>
      </c>
      <c r="L144" s="68">
        <f t="shared" si="28"/>
        <v>0</v>
      </c>
      <c r="M144" s="68">
        <f t="shared" ca="1" si="29"/>
        <v>1.2020156985318078E-3</v>
      </c>
      <c r="N144" s="68">
        <f t="shared" ca="1" si="30"/>
        <v>0</v>
      </c>
      <c r="O144" s="84">
        <f t="shared" ca="1" si="31"/>
        <v>0</v>
      </c>
      <c r="P144" s="68">
        <f t="shared" ca="1" si="32"/>
        <v>0</v>
      </c>
      <c r="Q144" s="68">
        <f t="shared" ca="1" si="33"/>
        <v>0</v>
      </c>
      <c r="R144" s="28">
        <f t="shared" ca="1" si="34"/>
        <v>-1.2020156985318078E-3</v>
      </c>
    </row>
    <row r="145" spans="1:18" x14ac:dyDescent="0.2">
      <c r="A145" s="76"/>
      <c r="B145" s="76"/>
      <c r="C145" s="76"/>
      <c r="D145" s="77">
        <f t="shared" si="20"/>
        <v>0</v>
      </c>
      <c r="E145" s="77">
        <f t="shared" si="21"/>
        <v>0</v>
      </c>
      <c r="F145" s="68">
        <f t="shared" si="22"/>
        <v>0</v>
      </c>
      <c r="G145" s="68">
        <f t="shared" si="23"/>
        <v>0</v>
      </c>
      <c r="H145" s="68">
        <f t="shared" si="24"/>
        <v>0</v>
      </c>
      <c r="I145" s="68">
        <f t="shared" si="25"/>
        <v>0</v>
      </c>
      <c r="J145" s="68">
        <f t="shared" si="26"/>
        <v>0</v>
      </c>
      <c r="K145" s="68">
        <f t="shared" si="27"/>
        <v>0</v>
      </c>
      <c r="L145" s="68">
        <f t="shared" si="28"/>
        <v>0</v>
      </c>
      <c r="M145" s="68">
        <f t="shared" ca="1" si="29"/>
        <v>1.2020156985318078E-3</v>
      </c>
      <c r="N145" s="68">
        <f t="shared" ca="1" si="30"/>
        <v>0</v>
      </c>
      <c r="O145" s="84">
        <f t="shared" ca="1" si="31"/>
        <v>0</v>
      </c>
      <c r="P145" s="68">
        <f t="shared" ca="1" si="32"/>
        <v>0</v>
      </c>
      <c r="Q145" s="68">
        <f t="shared" ca="1" si="33"/>
        <v>0</v>
      </c>
      <c r="R145" s="28">
        <f t="shared" ca="1" si="34"/>
        <v>-1.2020156985318078E-3</v>
      </c>
    </row>
    <row r="146" spans="1:18" x14ac:dyDescent="0.2">
      <c r="A146" s="76"/>
      <c r="B146" s="76"/>
      <c r="C146" s="76"/>
      <c r="D146" s="77">
        <f t="shared" si="20"/>
        <v>0</v>
      </c>
      <c r="E146" s="77">
        <f t="shared" si="21"/>
        <v>0</v>
      </c>
      <c r="F146" s="68">
        <f t="shared" si="22"/>
        <v>0</v>
      </c>
      <c r="G146" s="68">
        <f t="shared" si="23"/>
        <v>0</v>
      </c>
      <c r="H146" s="68">
        <f t="shared" si="24"/>
        <v>0</v>
      </c>
      <c r="I146" s="68">
        <f t="shared" si="25"/>
        <v>0</v>
      </c>
      <c r="J146" s="68">
        <f t="shared" si="26"/>
        <v>0</v>
      </c>
      <c r="K146" s="68">
        <f t="shared" si="27"/>
        <v>0</v>
      </c>
      <c r="L146" s="68">
        <f t="shared" si="28"/>
        <v>0</v>
      </c>
      <c r="M146" s="68">
        <f t="shared" ca="1" si="29"/>
        <v>1.2020156985318078E-3</v>
      </c>
      <c r="N146" s="68">
        <f t="shared" ca="1" si="30"/>
        <v>0</v>
      </c>
      <c r="O146" s="84">
        <f t="shared" ca="1" si="31"/>
        <v>0</v>
      </c>
      <c r="P146" s="68">
        <f t="shared" ca="1" si="32"/>
        <v>0</v>
      </c>
      <c r="Q146" s="68">
        <f t="shared" ca="1" si="33"/>
        <v>0</v>
      </c>
      <c r="R146" s="28">
        <f t="shared" ca="1" si="34"/>
        <v>-1.2020156985318078E-3</v>
      </c>
    </row>
    <row r="147" spans="1:18" x14ac:dyDescent="0.2">
      <c r="A147" s="76"/>
      <c r="B147" s="76"/>
      <c r="C147" s="76"/>
      <c r="D147" s="77">
        <f t="shared" si="20"/>
        <v>0</v>
      </c>
      <c r="E147" s="77">
        <f t="shared" si="21"/>
        <v>0</v>
      </c>
      <c r="F147" s="68">
        <f t="shared" si="22"/>
        <v>0</v>
      </c>
      <c r="G147" s="68">
        <f t="shared" si="23"/>
        <v>0</v>
      </c>
      <c r="H147" s="68">
        <f t="shared" si="24"/>
        <v>0</v>
      </c>
      <c r="I147" s="68">
        <f t="shared" si="25"/>
        <v>0</v>
      </c>
      <c r="J147" s="68">
        <f t="shared" si="26"/>
        <v>0</v>
      </c>
      <c r="K147" s="68">
        <f t="shared" si="27"/>
        <v>0</v>
      </c>
      <c r="L147" s="68">
        <f t="shared" si="28"/>
        <v>0</v>
      </c>
      <c r="M147" s="68">
        <f t="shared" ca="1" si="29"/>
        <v>1.2020156985318078E-3</v>
      </c>
      <c r="N147" s="68">
        <f t="shared" ca="1" si="30"/>
        <v>0</v>
      </c>
      <c r="O147" s="84">
        <f t="shared" ca="1" si="31"/>
        <v>0</v>
      </c>
      <c r="P147" s="68">
        <f t="shared" ca="1" si="32"/>
        <v>0</v>
      </c>
      <c r="Q147" s="68">
        <f t="shared" ca="1" si="33"/>
        <v>0</v>
      </c>
      <c r="R147" s="28">
        <f t="shared" ca="1" si="34"/>
        <v>-1.2020156985318078E-3</v>
      </c>
    </row>
    <row r="148" spans="1:18" x14ac:dyDescent="0.2">
      <c r="A148" s="76"/>
      <c r="B148" s="76"/>
      <c r="C148" s="76"/>
      <c r="D148" s="77">
        <f t="shared" si="20"/>
        <v>0</v>
      </c>
      <c r="E148" s="77">
        <f t="shared" si="21"/>
        <v>0</v>
      </c>
      <c r="F148" s="68">
        <f t="shared" si="22"/>
        <v>0</v>
      </c>
      <c r="G148" s="68">
        <f t="shared" si="23"/>
        <v>0</v>
      </c>
      <c r="H148" s="68">
        <f t="shared" si="24"/>
        <v>0</v>
      </c>
      <c r="I148" s="68">
        <f t="shared" si="25"/>
        <v>0</v>
      </c>
      <c r="J148" s="68">
        <f t="shared" si="26"/>
        <v>0</v>
      </c>
      <c r="K148" s="68">
        <f t="shared" si="27"/>
        <v>0</v>
      </c>
      <c r="L148" s="68">
        <f t="shared" si="28"/>
        <v>0</v>
      </c>
      <c r="M148" s="68">
        <f t="shared" ca="1" si="29"/>
        <v>1.2020156985318078E-3</v>
      </c>
      <c r="N148" s="68">
        <f t="shared" ca="1" si="30"/>
        <v>0</v>
      </c>
      <c r="O148" s="84">
        <f t="shared" ca="1" si="31"/>
        <v>0</v>
      </c>
      <c r="P148" s="68">
        <f t="shared" ca="1" si="32"/>
        <v>0</v>
      </c>
      <c r="Q148" s="68">
        <f t="shared" ca="1" si="33"/>
        <v>0</v>
      </c>
      <c r="R148" s="28">
        <f t="shared" ca="1" si="34"/>
        <v>-1.2020156985318078E-3</v>
      </c>
    </row>
    <row r="149" spans="1:18" x14ac:dyDescent="0.2">
      <c r="A149" s="76"/>
      <c r="B149" s="76"/>
      <c r="C149" s="76"/>
      <c r="D149" s="77">
        <f t="shared" ref="D149:D212" si="35">A149/A$18</f>
        <v>0</v>
      </c>
      <c r="E149" s="77">
        <f t="shared" ref="E149:E212" si="36">B149/B$18</f>
        <v>0</v>
      </c>
      <c r="F149" s="68">
        <f t="shared" ref="F149:F212" si="37">$C149*D149</f>
        <v>0</v>
      </c>
      <c r="G149" s="68">
        <f t="shared" ref="G149:G212" si="38">$C149*E149</f>
        <v>0</v>
      </c>
      <c r="H149" s="68">
        <f t="shared" ref="H149:H212" si="39">C149*D149*D149</f>
        <v>0</v>
      </c>
      <c r="I149" s="68">
        <f t="shared" ref="I149:I212" si="40">C149*D149*D149*D149</f>
        <v>0</v>
      </c>
      <c r="J149" s="68">
        <f t="shared" ref="J149:J212" si="41">C149*D149*D149*D149*D149</f>
        <v>0</v>
      </c>
      <c r="K149" s="68">
        <f t="shared" ref="K149:K212" si="42">C149*E149*D149</f>
        <v>0</v>
      </c>
      <c r="L149" s="68">
        <f t="shared" ref="L149:L212" si="43">C149*E149*D149*D149</f>
        <v>0</v>
      </c>
      <c r="M149" s="68">
        <f t="shared" ref="M149:M212" ca="1" si="44">+E$4+E$5*D149+E$6*D149^2</f>
        <v>1.2020156985318078E-3</v>
      </c>
      <c r="N149" s="68">
        <f t="shared" ref="N149:N212" ca="1" si="45">C149*(M149-E149)^2</f>
        <v>0</v>
      </c>
      <c r="O149" s="84">
        <f t="shared" ref="O149:O212" ca="1" si="46">(C149*O$1-O$2*F149+O$3*H149)^2</f>
        <v>0</v>
      </c>
      <c r="P149" s="68">
        <f t="shared" ref="P149:P212" ca="1" si="47">(-C149*O$2+O$4*F149-O$5*H149)^2</f>
        <v>0</v>
      </c>
      <c r="Q149" s="68">
        <f t="shared" ref="Q149:Q212" ca="1" si="48">+(C149*O$3-F149*O$5+H149*O$6)^2</f>
        <v>0</v>
      </c>
      <c r="R149" s="28">
        <f t="shared" ref="R149:R212" ca="1" si="49">+E149-M149</f>
        <v>-1.2020156985318078E-3</v>
      </c>
    </row>
    <row r="150" spans="1:18" x14ac:dyDescent="0.2">
      <c r="A150" s="76"/>
      <c r="B150" s="76"/>
      <c r="C150" s="76"/>
      <c r="D150" s="77">
        <f t="shared" si="35"/>
        <v>0</v>
      </c>
      <c r="E150" s="77">
        <f t="shared" si="36"/>
        <v>0</v>
      </c>
      <c r="F150" s="68">
        <f t="shared" si="37"/>
        <v>0</v>
      </c>
      <c r="G150" s="68">
        <f t="shared" si="38"/>
        <v>0</v>
      </c>
      <c r="H150" s="68">
        <f t="shared" si="39"/>
        <v>0</v>
      </c>
      <c r="I150" s="68">
        <f t="shared" si="40"/>
        <v>0</v>
      </c>
      <c r="J150" s="68">
        <f t="shared" si="41"/>
        <v>0</v>
      </c>
      <c r="K150" s="68">
        <f t="shared" si="42"/>
        <v>0</v>
      </c>
      <c r="L150" s="68">
        <f t="shared" si="43"/>
        <v>0</v>
      </c>
      <c r="M150" s="68">
        <f t="shared" ca="1" si="44"/>
        <v>1.2020156985318078E-3</v>
      </c>
      <c r="N150" s="68">
        <f t="shared" ca="1" si="45"/>
        <v>0</v>
      </c>
      <c r="O150" s="84">
        <f t="shared" ca="1" si="46"/>
        <v>0</v>
      </c>
      <c r="P150" s="68">
        <f t="shared" ca="1" si="47"/>
        <v>0</v>
      </c>
      <c r="Q150" s="68">
        <f t="shared" ca="1" si="48"/>
        <v>0</v>
      </c>
      <c r="R150" s="28">
        <f t="shared" ca="1" si="49"/>
        <v>-1.2020156985318078E-3</v>
      </c>
    </row>
    <row r="151" spans="1:18" x14ac:dyDescent="0.2">
      <c r="A151" s="76"/>
      <c r="B151" s="76"/>
      <c r="C151" s="76"/>
      <c r="D151" s="77">
        <f t="shared" si="35"/>
        <v>0</v>
      </c>
      <c r="E151" s="77">
        <f t="shared" si="36"/>
        <v>0</v>
      </c>
      <c r="F151" s="68">
        <f t="shared" si="37"/>
        <v>0</v>
      </c>
      <c r="G151" s="68">
        <f t="shared" si="38"/>
        <v>0</v>
      </c>
      <c r="H151" s="68">
        <f t="shared" si="39"/>
        <v>0</v>
      </c>
      <c r="I151" s="68">
        <f t="shared" si="40"/>
        <v>0</v>
      </c>
      <c r="J151" s="68">
        <f t="shared" si="41"/>
        <v>0</v>
      </c>
      <c r="K151" s="68">
        <f t="shared" si="42"/>
        <v>0</v>
      </c>
      <c r="L151" s="68">
        <f t="shared" si="43"/>
        <v>0</v>
      </c>
      <c r="M151" s="68">
        <f t="shared" ca="1" si="44"/>
        <v>1.2020156985318078E-3</v>
      </c>
      <c r="N151" s="68">
        <f t="shared" ca="1" si="45"/>
        <v>0</v>
      </c>
      <c r="O151" s="84">
        <f t="shared" ca="1" si="46"/>
        <v>0</v>
      </c>
      <c r="P151" s="68">
        <f t="shared" ca="1" si="47"/>
        <v>0</v>
      </c>
      <c r="Q151" s="68">
        <f t="shared" ca="1" si="48"/>
        <v>0</v>
      </c>
      <c r="R151" s="28">
        <f t="shared" ca="1" si="49"/>
        <v>-1.2020156985318078E-3</v>
      </c>
    </row>
    <row r="152" spans="1:18" x14ac:dyDescent="0.2">
      <c r="A152" s="76"/>
      <c r="B152" s="76"/>
      <c r="C152" s="76"/>
      <c r="D152" s="77">
        <f t="shared" si="35"/>
        <v>0</v>
      </c>
      <c r="E152" s="77">
        <f t="shared" si="36"/>
        <v>0</v>
      </c>
      <c r="F152" s="68">
        <f t="shared" si="37"/>
        <v>0</v>
      </c>
      <c r="G152" s="68">
        <f t="shared" si="38"/>
        <v>0</v>
      </c>
      <c r="H152" s="68">
        <f t="shared" si="39"/>
        <v>0</v>
      </c>
      <c r="I152" s="68">
        <f t="shared" si="40"/>
        <v>0</v>
      </c>
      <c r="J152" s="68">
        <f t="shared" si="41"/>
        <v>0</v>
      </c>
      <c r="K152" s="68">
        <f t="shared" si="42"/>
        <v>0</v>
      </c>
      <c r="L152" s="68">
        <f t="shared" si="43"/>
        <v>0</v>
      </c>
      <c r="M152" s="68">
        <f t="shared" ca="1" si="44"/>
        <v>1.2020156985318078E-3</v>
      </c>
      <c r="N152" s="68">
        <f t="shared" ca="1" si="45"/>
        <v>0</v>
      </c>
      <c r="O152" s="84">
        <f t="shared" ca="1" si="46"/>
        <v>0</v>
      </c>
      <c r="P152" s="68">
        <f t="shared" ca="1" si="47"/>
        <v>0</v>
      </c>
      <c r="Q152" s="68">
        <f t="shared" ca="1" si="48"/>
        <v>0</v>
      </c>
      <c r="R152" s="28">
        <f t="shared" ca="1" si="49"/>
        <v>-1.2020156985318078E-3</v>
      </c>
    </row>
    <row r="153" spans="1:18" x14ac:dyDescent="0.2">
      <c r="A153" s="76"/>
      <c r="B153" s="76"/>
      <c r="C153" s="76"/>
      <c r="D153" s="77">
        <f t="shared" si="35"/>
        <v>0</v>
      </c>
      <c r="E153" s="77">
        <f t="shared" si="36"/>
        <v>0</v>
      </c>
      <c r="F153" s="68">
        <f t="shared" si="37"/>
        <v>0</v>
      </c>
      <c r="G153" s="68">
        <f t="shared" si="38"/>
        <v>0</v>
      </c>
      <c r="H153" s="68">
        <f t="shared" si="39"/>
        <v>0</v>
      </c>
      <c r="I153" s="68">
        <f t="shared" si="40"/>
        <v>0</v>
      </c>
      <c r="J153" s="68">
        <f t="shared" si="41"/>
        <v>0</v>
      </c>
      <c r="K153" s="68">
        <f t="shared" si="42"/>
        <v>0</v>
      </c>
      <c r="L153" s="68">
        <f t="shared" si="43"/>
        <v>0</v>
      </c>
      <c r="M153" s="68">
        <f t="shared" ca="1" si="44"/>
        <v>1.2020156985318078E-3</v>
      </c>
      <c r="N153" s="68">
        <f t="shared" ca="1" si="45"/>
        <v>0</v>
      </c>
      <c r="O153" s="84">
        <f t="shared" ca="1" si="46"/>
        <v>0</v>
      </c>
      <c r="P153" s="68">
        <f t="shared" ca="1" si="47"/>
        <v>0</v>
      </c>
      <c r="Q153" s="68">
        <f t="shared" ca="1" si="48"/>
        <v>0</v>
      </c>
      <c r="R153" s="28">
        <f t="shared" ca="1" si="49"/>
        <v>-1.2020156985318078E-3</v>
      </c>
    </row>
    <row r="154" spans="1:18" x14ac:dyDescent="0.2">
      <c r="A154" s="76"/>
      <c r="B154" s="76"/>
      <c r="C154" s="76"/>
      <c r="D154" s="77">
        <f t="shared" si="35"/>
        <v>0</v>
      </c>
      <c r="E154" s="77">
        <f t="shared" si="36"/>
        <v>0</v>
      </c>
      <c r="F154" s="68">
        <f t="shared" si="37"/>
        <v>0</v>
      </c>
      <c r="G154" s="68">
        <f t="shared" si="38"/>
        <v>0</v>
      </c>
      <c r="H154" s="68">
        <f t="shared" si="39"/>
        <v>0</v>
      </c>
      <c r="I154" s="68">
        <f t="shared" si="40"/>
        <v>0</v>
      </c>
      <c r="J154" s="68">
        <f t="shared" si="41"/>
        <v>0</v>
      </c>
      <c r="K154" s="68">
        <f t="shared" si="42"/>
        <v>0</v>
      </c>
      <c r="L154" s="68">
        <f t="shared" si="43"/>
        <v>0</v>
      </c>
      <c r="M154" s="68">
        <f t="shared" ca="1" si="44"/>
        <v>1.2020156985318078E-3</v>
      </c>
      <c r="N154" s="68">
        <f t="shared" ca="1" si="45"/>
        <v>0</v>
      </c>
      <c r="O154" s="84">
        <f t="shared" ca="1" si="46"/>
        <v>0</v>
      </c>
      <c r="P154" s="68">
        <f t="shared" ca="1" si="47"/>
        <v>0</v>
      </c>
      <c r="Q154" s="68">
        <f t="shared" ca="1" si="48"/>
        <v>0</v>
      </c>
      <c r="R154" s="28">
        <f t="shared" ca="1" si="49"/>
        <v>-1.2020156985318078E-3</v>
      </c>
    </row>
    <row r="155" spans="1:18" x14ac:dyDescent="0.2">
      <c r="A155" s="76"/>
      <c r="B155" s="76"/>
      <c r="C155" s="76"/>
      <c r="D155" s="77">
        <f t="shared" si="35"/>
        <v>0</v>
      </c>
      <c r="E155" s="77">
        <f t="shared" si="36"/>
        <v>0</v>
      </c>
      <c r="F155" s="68">
        <f t="shared" si="37"/>
        <v>0</v>
      </c>
      <c r="G155" s="68">
        <f t="shared" si="38"/>
        <v>0</v>
      </c>
      <c r="H155" s="68">
        <f t="shared" si="39"/>
        <v>0</v>
      </c>
      <c r="I155" s="68">
        <f t="shared" si="40"/>
        <v>0</v>
      </c>
      <c r="J155" s="68">
        <f t="shared" si="41"/>
        <v>0</v>
      </c>
      <c r="K155" s="68">
        <f t="shared" si="42"/>
        <v>0</v>
      </c>
      <c r="L155" s="68">
        <f t="shared" si="43"/>
        <v>0</v>
      </c>
      <c r="M155" s="68">
        <f t="shared" ca="1" si="44"/>
        <v>1.2020156985318078E-3</v>
      </c>
      <c r="N155" s="68">
        <f t="shared" ca="1" si="45"/>
        <v>0</v>
      </c>
      <c r="O155" s="84">
        <f t="shared" ca="1" si="46"/>
        <v>0</v>
      </c>
      <c r="P155" s="68">
        <f t="shared" ca="1" si="47"/>
        <v>0</v>
      </c>
      <c r="Q155" s="68">
        <f t="shared" ca="1" si="48"/>
        <v>0</v>
      </c>
      <c r="R155" s="28">
        <f t="shared" ca="1" si="49"/>
        <v>-1.2020156985318078E-3</v>
      </c>
    </row>
    <row r="156" spans="1:18" x14ac:dyDescent="0.2">
      <c r="A156" s="76"/>
      <c r="B156" s="76"/>
      <c r="C156" s="76"/>
      <c r="D156" s="77">
        <f t="shared" si="35"/>
        <v>0</v>
      </c>
      <c r="E156" s="77">
        <f t="shared" si="36"/>
        <v>0</v>
      </c>
      <c r="F156" s="68">
        <f t="shared" si="37"/>
        <v>0</v>
      </c>
      <c r="G156" s="68">
        <f t="shared" si="38"/>
        <v>0</v>
      </c>
      <c r="H156" s="68">
        <f t="shared" si="39"/>
        <v>0</v>
      </c>
      <c r="I156" s="68">
        <f t="shared" si="40"/>
        <v>0</v>
      </c>
      <c r="J156" s="68">
        <f t="shared" si="41"/>
        <v>0</v>
      </c>
      <c r="K156" s="68">
        <f t="shared" si="42"/>
        <v>0</v>
      </c>
      <c r="L156" s="68">
        <f t="shared" si="43"/>
        <v>0</v>
      </c>
      <c r="M156" s="68">
        <f t="shared" ca="1" si="44"/>
        <v>1.2020156985318078E-3</v>
      </c>
      <c r="N156" s="68">
        <f t="shared" ca="1" si="45"/>
        <v>0</v>
      </c>
      <c r="O156" s="84">
        <f t="shared" ca="1" si="46"/>
        <v>0</v>
      </c>
      <c r="P156" s="68">
        <f t="shared" ca="1" si="47"/>
        <v>0</v>
      </c>
      <c r="Q156" s="68">
        <f t="shared" ca="1" si="48"/>
        <v>0</v>
      </c>
      <c r="R156" s="28">
        <f t="shared" ca="1" si="49"/>
        <v>-1.2020156985318078E-3</v>
      </c>
    </row>
    <row r="157" spans="1:18" x14ac:dyDescent="0.2">
      <c r="A157" s="76"/>
      <c r="B157" s="76"/>
      <c r="C157" s="76"/>
      <c r="D157" s="77">
        <f t="shared" si="35"/>
        <v>0</v>
      </c>
      <c r="E157" s="77">
        <f t="shared" si="36"/>
        <v>0</v>
      </c>
      <c r="F157" s="68">
        <f t="shared" si="37"/>
        <v>0</v>
      </c>
      <c r="G157" s="68">
        <f t="shared" si="38"/>
        <v>0</v>
      </c>
      <c r="H157" s="68">
        <f t="shared" si="39"/>
        <v>0</v>
      </c>
      <c r="I157" s="68">
        <f t="shared" si="40"/>
        <v>0</v>
      </c>
      <c r="J157" s="68">
        <f t="shared" si="41"/>
        <v>0</v>
      </c>
      <c r="K157" s="68">
        <f t="shared" si="42"/>
        <v>0</v>
      </c>
      <c r="L157" s="68">
        <f t="shared" si="43"/>
        <v>0</v>
      </c>
      <c r="M157" s="68">
        <f t="shared" ca="1" si="44"/>
        <v>1.2020156985318078E-3</v>
      </c>
      <c r="N157" s="68">
        <f t="shared" ca="1" si="45"/>
        <v>0</v>
      </c>
      <c r="O157" s="84">
        <f t="shared" ca="1" si="46"/>
        <v>0</v>
      </c>
      <c r="P157" s="68">
        <f t="shared" ca="1" si="47"/>
        <v>0</v>
      </c>
      <c r="Q157" s="68">
        <f t="shared" ca="1" si="48"/>
        <v>0</v>
      </c>
      <c r="R157" s="28">
        <f t="shared" ca="1" si="49"/>
        <v>-1.2020156985318078E-3</v>
      </c>
    </row>
    <row r="158" spans="1:18" x14ac:dyDescent="0.2">
      <c r="A158" s="76"/>
      <c r="B158" s="76"/>
      <c r="C158" s="76"/>
      <c r="D158" s="77">
        <f t="shared" si="35"/>
        <v>0</v>
      </c>
      <c r="E158" s="77">
        <f t="shared" si="36"/>
        <v>0</v>
      </c>
      <c r="F158" s="68">
        <f t="shared" si="37"/>
        <v>0</v>
      </c>
      <c r="G158" s="68">
        <f t="shared" si="38"/>
        <v>0</v>
      </c>
      <c r="H158" s="68">
        <f t="shared" si="39"/>
        <v>0</v>
      </c>
      <c r="I158" s="68">
        <f t="shared" si="40"/>
        <v>0</v>
      </c>
      <c r="J158" s="68">
        <f t="shared" si="41"/>
        <v>0</v>
      </c>
      <c r="K158" s="68">
        <f t="shared" si="42"/>
        <v>0</v>
      </c>
      <c r="L158" s="68">
        <f t="shared" si="43"/>
        <v>0</v>
      </c>
      <c r="M158" s="68">
        <f t="shared" ca="1" si="44"/>
        <v>1.2020156985318078E-3</v>
      </c>
      <c r="N158" s="68">
        <f t="shared" ca="1" si="45"/>
        <v>0</v>
      </c>
      <c r="O158" s="84">
        <f t="shared" ca="1" si="46"/>
        <v>0</v>
      </c>
      <c r="P158" s="68">
        <f t="shared" ca="1" si="47"/>
        <v>0</v>
      </c>
      <c r="Q158" s="68">
        <f t="shared" ca="1" si="48"/>
        <v>0</v>
      </c>
      <c r="R158" s="28">
        <f t="shared" ca="1" si="49"/>
        <v>-1.2020156985318078E-3</v>
      </c>
    </row>
    <row r="159" spans="1:18" x14ac:dyDescent="0.2">
      <c r="A159" s="76"/>
      <c r="B159" s="76"/>
      <c r="C159" s="76"/>
      <c r="D159" s="77">
        <f t="shared" si="35"/>
        <v>0</v>
      </c>
      <c r="E159" s="77">
        <f t="shared" si="36"/>
        <v>0</v>
      </c>
      <c r="F159" s="68">
        <f t="shared" si="37"/>
        <v>0</v>
      </c>
      <c r="G159" s="68">
        <f t="shared" si="38"/>
        <v>0</v>
      </c>
      <c r="H159" s="68">
        <f t="shared" si="39"/>
        <v>0</v>
      </c>
      <c r="I159" s="68">
        <f t="shared" si="40"/>
        <v>0</v>
      </c>
      <c r="J159" s="68">
        <f t="shared" si="41"/>
        <v>0</v>
      </c>
      <c r="K159" s="68">
        <f t="shared" si="42"/>
        <v>0</v>
      </c>
      <c r="L159" s="68">
        <f t="shared" si="43"/>
        <v>0</v>
      </c>
      <c r="M159" s="68">
        <f t="shared" ca="1" si="44"/>
        <v>1.2020156985318078E-3</v>
      </c>
      <c r="N159" s="68">
        <f t="shared" ca="1" si="45"/>
        <v>0</v>
      </c>
      <c r="O159" s="84">
        <f t="shared" ca="1" si="46"/>
        <v>0</v>
      </c>
      <c r="P159" s="68">
        <f t="shared" ca="1" si="47"/>
        <v>0</v>
      </c>
      <c r="Q159" s="68">
        <f t="shared" ca="1" si="48"/>
        <v>0</v>
      </c>
      <c r="R159" s="28">
        <f t="shared" ca="1" si="49"/>
        <v>-1.2020156985318078E-3</v>
      </c>
    </row>
    <row r="160" spans="1:18" x14ac:dyDescent="0.2">
      <c r="A160" s="76"/>
      <c r="B160" s="76"/>
      <c r="C160" s="76"/>
      <c r="D160" s="77">
        <f t="shared" si="35"/>
        <v>0</v>
      </c>
      <c r="E160" s="77">
        <f t="shared" si="36"/>
        <v>0</v>
      </c>
      <c r="F160" s="68">
        <f t="shared" si="37"/>
        <v>0</v>
      </c>
      <c r="G160" s="68">
        <f t="shared" si="38"/>
        <v>0</v>
      </c>
      <c r="H160" s="68">
        <f t="shared" si="39"/>
        <v>0</v>
      </c>
      <c r="I160" s="68">
        <f t="shared" si="40"/>
        <v>0</v>
      </c>
      <c r="J160" s="68">
        <f t="shared" si="41"/>
        <v>0</v>
      </c>
      <c r="K160" s="68">
        <f t="shared" si="42"/>
        <v>0</v>
      </c>
      <c r="L160" s="68">
        <f t="shared" si="43"/>
        <v>0</v>
      </c>
      <c r="M160" s="68">
        <f t="shared" ca="1" si="44"/>
        <v>1.2020156985318078E-3</v>
      </c>
      <c r="N160" s="68">
        <f t="shared" ca="1" si="45"/>
        <v>0</v>
      </c>
      <c r="O160" s="84">
        <f t="shared" ca="1" si="46"/>
        <v>0</v>
      </c>
      <c r="P160" s="68">
        <f t="shared" ca="1" si="47"/>
        <v>0</v>
      </c>
      <c r="Q160" s="68">
        <f t="shared" ca="1" si="48"/>
        <v>0</v>
      </c>
      <c r="R160" s="28">
        <f t="shared" ca="1" si="49"/>
        <v>-1.2020156985318078E-3</v>
      </c>
    </row>
    <row r="161" spans="1:18" x14ac:dyDescent="0.2">
      <c r="A161" s="76"/>
      <c r="B161" s="76"/>
      <c r="C161" s="76"/>
      <c r="D161" s="77">
        <f t="shared" si="35"/>
        <v>0</v>
      </c>
      <c r="E161" s="77">
        <f t="shared" si="36"/>
        <v>0</v>
      </c>
      <c r="F161" s="68">
        <f t="shared" si="37"/>
        <v>0</v>
      </c>
      <c r="G161" s="68">
        <f t="shared" si="38"/>
        <v>0</v>
      </c>
      <c r="H161" s="68">
        <f t="shared" si="39"/>
        <v>0</v>
      </c>
      <c r="I161" s="68">
        <f t="shared" si="40"/>
        <v>0</v>
      </c>
      <c r="J161" s="68">
        <f t="shared" si="41"/>
        <v>0</v>
      </c>
      <c r="K161" s="68">
        <f t="shared" si="42"/>
        <v>0</v>
      </c>
      <c r="L161" s="68">
        <f t="shared" si="43"/>
        <v>0</v>
      </c>
      <c r="M161" s="68">
        <f t="shared" ca="1" si="44"/>
        <v>1.2020156985318078E-3</v>
      </c>
      <c r="N161" s="68">
        <f t="shared" ca="1" si="45"/>
        <v>0</v>
      </c>
      <c r="O161" s="84">
        <f t="shared" ca="1" si="46"/>
        <v>0</v>
      </c>
      <c r="P161" s="68">
        <f t="shared" ca="1" si="47"/>
        <v>0</v>
      </c>
      <c r="Q161" s="68">
        <f t="shared" ca="1" si="48"/>
        <v>0</v>
      </c>
      <c r="R161" s="28">
        <f t="shared" ca="1" si="49"/>
        <v>-1.2020156985318078E-3</v>
      </c>
    </row>
    <row r="162" spans="1:18" x14ac:dyDescent="0.2">
      <c r="A162" s="76"/>
      <c r="B162" s="76"/>
      <c r="C162" s="76"/>
      <c r="D162" s="77">
        <f t="shared" si="35"/>
        <v>0</v>
      </c>
      <c r="E162" s="77">
        <f t="shared" si="36"/>
        <v>0</v>
      </c>
      <c r="F162" s="68">
        <f t="shared" si="37"/>
        <v>0</v>
      </c>
      <c r="G162" s="68">
        <f t="shared" si="38"/>
        <v>0</v>
      </c>
      <c r="H162" s="68">
        <f t="shared" si="39"/>
        <v>0</v>
      </c>
      <c r="I162" s="68">
        <f t="shared" si="40"/>
        <v>0</v>
      </c>
      <c r="J162" s="68">
        <f t="shared" si="41"/>
        <v>0</v>
      </c>
      <c r="K162" s="68">
        <f t="shared" si="42"/>
        <v>0</v>
      </c>
      <c r="L162" s="68">
        <f t="shared" si="43"/>
        <v>0</v>
      </c>
      <c r="M162" s="68">
        <f t="shared" ca="1" si="44"/>
        <v>1.2020156985318078E-3</v>
      </c>
      <c r="N162" s="68">
        <f t="shared" ca="1" si="45"/>
        <v>0</v>
      </c>
      <c r="O162" s="84">
        <f t="shared" ca="1" si="46"/>
        <v>0</v>
      </c>
      <c r="P162" s="68">
        <f t="shared" ca="1" si="47"/>
        <v>0</v>
      </c>
      <c r="Q162" s="68">
        <f t="shared" ca="1" si="48"/>
        <v>0</v>
      </c>
      <c r="R162" s="28">
        <f t="shared" ca="1" si="49"/>
        <v>-1.2020156985318078E-3</v>
      </c>
    </row>
    <row r="163" spans="1:18" x14ac:dyDescent="0.2">
      <c r="A163" s="76"/>
      <c r="B163" s="76"/>
      <c r="C163" s="76"/>
      <c r="D163" s="77">
        <f t="shared" si="35"/>
        <v>0</v>
      </c>
      <c r="E163" s="77">
        <f t="shared" si="36"/>
        <v>0</v>
      </c>
      <c r="F163" s="68">
        <f t="shared" si="37"/>
        <v>0</v>
      </c>
      <c r="G163" s="68">
        <f t="shared" si="38"/>
        <v>0</v>
      </c>
      <c r="H163" s="68">
        <f t="shared" si="39"/>
        <v>0</v>
      </c>
      <c r="I163" s="68">
        <f t="shared" si="40"/>
        <v>0</v>
      </c>
      <c r="J163" s="68">
        <f t="shared" si="41"/>
        <v>0</v>
      </c>
      <c r="K163" s="68">
        <f t="shared" si="42"/>
        <v>0</v>
      </c>
      <c r="L163" s="68">
        <f t="shared" si="43"/>
        <v>0</v>
      </c>
      <c r="M163" s="68">
        <f t="shared" ca="1" si="44"/>
        <v>1.2020156985318078E-3</v>
      </c>
      <c r="N163" s="68">
        <f t="shared" ca="1" si="45"/>
        <v>0</v>
      </c>
      <c r="O163" s="84">
        <f t="shared" ca="1" si="46"/>
        <v>0</v>
      </c>
      <c r="P163" s="68">
        <f t="shared" ca="1" si="47"/>
        <v>0</v>
      </c>
      <c r="Q163" s="68">
        <f t="shared" ca="1" si="48"/>
        <v>0</v>
      </c>
      <c r="R163" s="28">
        <f t="shared" ca="1" si="49"/>
        <v>-1.2020156985318078E-3</v>
      </c>
    </row>
    <row r="164" spans="1:18" x14ac:dyDescent="0.2">
      <c r="A164" s="76"/>
      <c r="B164" s="76"/>
      <c r="C164" s="76"/>
      <c r="D164" s="77">
        <f t="shared" si="35"/>
        <v>0</v>
      </c>
      <c r="E164" s="77">
        <f t="shared" si="36"/>
        <v>0</v>
      </c>
      <c r="F164" s="68">
        <f t="shared" si="37"/>
        <v>0</v>
      </c>
      <c r="G164" s="68">
        <f t="shared" si="38"/>
        <v>0</v>
      </c>
      <c r="H164" s="68">
        <f t="shared" si="39"/>
        <v>0</v>
      </c>
      <c r="I164" s="68">
        <f t="shared" si="40"/>
        <v>0</v>
      </c>
      <c r="J164" s="68">
        <f t="shared" si="41"/>
        <v>0</v>
      </c>
      <c r="K164" s="68">
        <f t="shared" si="42"/>
        <v>0</v>
      </c>
      <c r="L164" s="68">
        <f t="shared" si="43"/>
        <v>0</v>
      </c>
      <c r="M164" s="68">
        <f t="shared" ca="1" si="44"/>
        <v>1.2020156985318078E-3</v>
      </c>
      <c r="N164" s="68">
        <f t="shared" ca="1" si="45"/>
        <v>0</v>
      </c>
      <c r="O164" s="84">
        <f t="shared" ca="1" si="46"/>
        <v>0</v>
      </c>
      <c r="P164" s="68">
        <f t="shared" ca="1" si="47"/>
        <v>0</v>
      </c>
      <c r="Q164" s="68">
        <f t="shared" ca="1" si="48"/>
        <v>0</v>
      </c>
      <c r="R164" s="28">
        <f t="shared" ca="1" si="49"/>
        <v>-1.2020156985318078E-3</v>
      </c>
    </row>
    <row r="165" spans="1:18" x14ac:dyDescent="0.2">
      <c r="A165" s="76"/>
      <c r="B165" s="76"/>
      <c r="C165" s="76"/>
      <c r="D165" s="77">
        <f t="shared" si="35"/>
        <v>0</v>
      </c>
      <c r="E165" s="77">
        <f t="shared" si="36"/>
        <v>0</v>
      </c>
      <c r="F165" s="68">
        <f t="shared" si="37"/>
        <v>0</v>
      </c>
      <c r="G165" s="68">
        <f t="shared" si="38"/>
        <v>0</v>
      </c>
      <c r="H165" s="68">
        <f t="shared" si="39"/>
        <v>0</v>
      </c>
      <c r="I165" s="68">
        <f t="shared" si="40"/>
        <v>0</v>
      </c>
      <c r="J165" s="68">
        <f t="shared" si="41"/>
        <v>0</v>
      </c>
      <c r="K165" s="68">
        <f t="shared" si="42"/>
        <v>0</v>
      </c>
      <c r="L165" s="68">
        <f t="shared" si="43"/>
        <v>0</v>
      </c>
      <c r="M165" s="68">
        <f t="shared" ca="1" si="44"/>
        <v>1.2020156985318078E-3</v>
      </c>
      <c r="N165" s="68">
        <f t="shared" ca="1" si="45"/>
        <v>0</v>
      </c>
      <c r="O165" s="84">
        <f t="shared" ca="1" si="46"/>
        <v>0</v>
      </c>
      <c r="P165" s="68">
        <f t="shared" ca="1" si="47"/>
        <v>0</v>
      </c>
      <c r="Q165" s="68">
        <f t="shared" ca="1" si="48"/>
        <v>0</v>
      </c>
      <c r="R165" s="28">
        <f t="shared" ca="1" si="49"/>
        <v>-1.2020156985318078E-3</v>
      </c>
    </row>
    <row r="166" spans="1:18" x14ac:dyDescent="0.2">
      <c r="A166" s="76"/>
      <c r="B166" s="76"/>
      <c r="C166" s="76"/>
      <c r="D166" s="77">
        <f t="shared" si="35"/>
        <v>0</v>
      </c>
      <c r="E166" s="77">
        <f t="shared" si="36"/>
        <v>0</v>
      </c>
      <c r="F166" s="68">
        <f t="shared" si="37"/>
        <v>0</v>
      </c>
      <c r="G166" s="68">
        <f t="shared" si="38"/>
        <v>0</v>
      </c>
      <c r="H166" s="68">
        <f t="shared" si="39"/>
        <v>0</v>
      </c>
      <c r="I166" s="68">
        <f t="shared" si="40"/>
        <v>0</v>
      </c>
      <c r="J166" s="68">
        <f t="shared" si="41"/>
        <v>0</v>
      </c>
      <c r="K166" s="68">
        <f t="shared" si="42"/>
        <v>0</v>
      </c>
      <c r="L166" s="68">
        <f t="shared" si="43"/>
        <v>0</v>
      </c>
      <c r="M166" s="68">
        <f t="shared" ca="1" si="44"/>
        <v>1.2020156985318078E-3</v>
      </c>
      <c r="N166" s="68">
        <f t="shared" ca="1" si="45"/>
        <v>0</v>
      </c>
      <c r="O166" s="84">
        <f t="shared" ca="1" si="46"/>
        <v>0</v>
      </c>
      <c r="P166" s="68">
        <f t="shared" ca="1" si="47"/>
        <v>0</v>
      </c>
      <c r="Q166" s="68">
        <f t="shared" ca="1" si="48"/>
        <v>0</v>
      </c>
      <c r="R166" s="28">
        <f t="shared" ca="1" si="49"/>
        <v>-1.2020156985318078E-3</v>
      </c>
    </row>
    <row r="167" spans="1:18" x14ac:dyDescent="0.2">
      <c r="A167" s="76"/>
      <c r="B167" s="76"/>
      <c r="C167" s="76"/>
      <c r="D167" s="77">
        <f t="shared" si="35"/>
        <v>0</v>
      </c>
      <c r="E167" s="77">
        <f t="shared" si="36"/>
        <v>0</v>
      </c>
      <c r="F167" s="68">
        <f t="shared" si="37"/>
        <v>0</v>
      </c>
      <c r="G167" s="68">
        <f t="shared" si="38"/>
        <v>0</v>
      </c>
      <c r="H167" s="68">
        <f t="shared" si="39"/>
        <v>0</v>
      </c>
      <c r="I167" s="68">
        <f t="shared" si="40"/>
        <v>0</v>
      </c>
      <c r="J167" s="68">
        <f t="shared" si="41"/>
        <v>0</v>
      </c>
      <c r="K167" s="68">
        <f t="shared" si="42"/>
        <v>0</v>
      </c>
      <c r="L167" s="68">
        <f t="shared" si="43"/>
        <v>0</v>
      </c>
      <c r="M167" s="68">
        <f t="shared" ca="1" si="44"/>
        <v>1.2020156985318078E-3</v>
      </c>
      <c r="N167" s="68">
        <f t="shared" ca="1" si="45"/>
        <v>0</v>
      </c>
      <c r="O167" s="84">
        <f t="shared" ca="1" si="46"/>
        <v>0</v>
      </c>
      <c r="P167" s="68">
        <f t="shared" ca="1" si="47"/>
        <v>0</v>
      </c>
      <c r="Q167" s="68">
        <f t="shared" ca="1" si="48"/>
        <v>0</v>
      </c>
      <c r="R167" s="28">
        <f t="shared" ca="1" si="49"/>
        <v>-1.2020156985318078E-3</v>
      </c>
    </row>
    <row r="168" spans="1:18" x14ac:dyDescent="0.2">
      <c r="A168" s="76"/>
      <c r="B168" s="76"/>
      <c r="C168" s="76"/>
      <c r="D168" s="77">
        <f t="shared" si="35"/>
        <v>0</v>
      </c>
      <c r="E168" s="77">
        <f t="shared" si="36"/>
        <v>0</v>
      </c>
      <c r="F168" s="68">
        <f t="shared" si="37"/>
        <v>0</v>
      </c>
      <c r="G168" s="68">
        <f t="shared" si="38"/>
        <v>0</v>
      </c>
      <c r="H168" s="68">
        <f t="shared" si="39"/>
        <v>0</v>
      </c>
      <c r="I168" s="68">
        <f t="shared" si="40"/>
        <v>0</v>
      </c>
      <c r="J168" s="68">
        <f t="shared" si="41"/>
        <v>0</v>
      </c>
      <c r="K168" s="68">
        <f t="shared" si="42"/>
        <v>0</v>
      </c>
      <c r="L168" s="68">
        <f t="shared" si="43"/>
        <v>0</v>
      </c>
      <c r="M168" s="68">
        <f t="shared" ca="1" si="44"/>
        <v>1.2020156985318078E-3</v>
      </c>
      <c r="N168" s="68">
        <f t="shared" ca="1" si="45"/>
        <v>0</v>
      </c>
      <c r="O168" s="84">
        <f t="shared" ca="1" si="46"/>
        <v>0</v>
      </c>
      <c r="P168" s="68">
        <f t="shared" ca="1" si="47"/>
        <v>0</v>
      </c>
      <c r="Q168" s="68">
        <f t="shared" ca="1" si="48"/>
        <v>0</v>
      </c>
      <c r="R168" s="28">
        <f t="shared" ca="1" si="49"/>
        <v>-1.2020156985318078E-3</v>
      </c>
    </row>
    <row r="169" spans="1:18" x14ac:dyDescent="0.2">
      <c r="A169" s="76"/>
      <c r="B169" s="76"/>
      <c r="C169" s="76"/>
      <c r="D169" s="77">
        <f t="shared" si="35"/>
        <v>0</v>
      </c>
      <c r="E169" s="77">
        <f t="shared" si="36"/>
        <v>0</v>
      </c>
      <c r="F169" s="68">
        <f t="shared" si="37"/>
        <v>0</v>
      </c>
      <c r="G169" s="68">
        <f t="shared" si="38"/>
        <v>0</v>
      </c>
      <c r="H169" s="68">
        <f t="shared" si="39"/>
        <v>0</v>
      </c>
      <c r="I169" s="68">
        <f t="shared" si="40"/>
        <v>0</v>
      </c>
      <c r="J169" s="68">
        <f t="shared" si="41"/>
        <v>0</v>
      </c>
      <c r="K169" s="68">
        <f t="shared" si="42"/>
        <v>0</v>
      </c>
      <c r="L169" s="68">
        <f t="shared" si="43"/>
        <v>0</v>
      </c>
      <c r="M169" s="68">
        <f t="shared" ca="1" si="44"/>
        <v>1.2020156985318078E-3</v>
      </c>
      <c r="N169" s="68">
        <f t="shared" ca="1" si="45"/>
        <v>0</v>
      </c>
      <c r="O169" s="84">
        <f t="shared" ca="1" si="46"/>
        <v>0</v>
      </c>
      <c r="P169" s="68">
        <f t="shared" ca="1" si="47"/>
        <v>0</v>
      </c>
      <c r="Q169" s="68">
        <f t="shared" ca="1" si="48"/>
        <v>0</v>
      </c>
      <c r="R169" s="28">
        <f t="shared" ca="1" si="49"/>
        <v>-1.2020156985318078E-3</v>
      </c>
    </row>
    <row r="170" spans="1:18" x14ac:dyDescent="0.2">
      <c r="A170" s="76"/>
      <c r="B170" s="76"/>
      <c r="C170" s="76"/>
      <c r="D170" s="77">
        <f t="shared" si="35"/>
        <v>0</v>
      </c>
      <c r="E170" s="77">
        <f t="shared" si="36"/>
        <v>0</v>
      </c>
      <c r="F170" s="68">
        <f t="shared" si="37"/>
        <v>0</v>
      </c>
      <c r="G170" s="68">
        <f t="shared" si="38"/>
        <v>0</v>
      </c>
      <c r="H170" s="68">
        <f t="shared" si="39"/>
        <v>0</v>
      </c>
      <c r="I170" s="68">
        <f t="shared" si="40"/>
        <v>0</v>
      </c>
      <c r="J170" s="68">
        <f t="shared" si="41"/>
        <v>0</v>
      </c>
      <c r="K170" s="68">
        <f t="shared" si="42"/>
        <v>0</v>
      </c>
      <c r="L170" s="68">
        <f t="shared" si="43"/>
        <v>0</v>
      </c>
      <c r="M170" s="68">
        <f t="shared" ca="1" si="44"/>
        <v>1.2020156985318078E-3</v>
      </c>
      <c r="N170" s="68">
        <f t="shared" ca="1" si="45"/>
        <v>0</v>
      </c>
      <c r="O170" s="84">
        <f t="shared" ca="1" si="46"/>
        <v>0</v>
      </c>
      <c r="P170" s="68">
        <f t="shared" ca="1" si="47"/>
        <v>0</v>
      </c>
      <c r="Q170" s="68">
        <f t="shared" ca="1" si="48"/>
        <v>0</v>
      </c>
      <c r="R170" s="28">
        <f t="shared" ca="1" si="49"/>
        <v>-1.2020156985318078E-3</v>
      </c>
    </row>
    <row r="171" spans="1:18" x14ac:dyDescent="0.2">
      <c r="A171" s="76"/>
      <c r="B171" s="76"/>
      <c r="C171" s="76"/>
      <c r="D171" s="77">
        <f t="shared" si="35"/>
        <v>0</v>
      </c>
      <c r="E171" s="77">
        <f t="shared" si="36"/>
        <v>0</v>
      </c>
      <c r="F171" s="68">
        <f t="shared" si="37"/>
        <v>0</v>
      </c>
      <c r="G171" s="68">
        <f t="shared" si="38"/>
        <v>0</v>
      </c>
      <c r="H171" s="68">
        <f t="shared" si="39"/>
        <v>0</v>
      </c>
      <c r="I171" s="68">
        <f t="shared" si="40"/>
        <v>0</v>
      </c>
      <c r="J171" s="68">
        <f t="shared" si="41"/>
        <v>0</v>
      </c>
      <c r="K171" s="68">
        <f t="shared" si="42"/>
        <v>0</v>
      </c>
      <c r="L171" s="68">
        <f t="shared" si="43"/>
        <v>0</v>
      </c>
      <c r="M171" s="68">
        <f t="shared" ca="1" si="44"/>
        <v>1.2020156985318078E-3</v>
      </c>
      <c r="N171" s="68">
        <f t="shared" ca="1" si="45"/>
        <v>0</v>
      </c>
      <c r="O171" s="84">
        <f t="shared" ca="1" si="46"/>
        <v>0</v>
      </c>
      <c r="P171" s="68">
        <f t="shared" ca="1" si="47"/>
        <v>0</v>
      </c>
      <c r="Q171" s="68">
        <f t="shared" ca="1" si="48"/>
        <v>0</v>
      </c>
      <c r="R171" s="28">
        <f t="shared" ca="1" si="49"/>
        <v>-1.2020156985318078E-3</v>
      </c>
    </row>
    <row r="172" spans="1:18" x14ac:dyDescent="0.2">
      <c r="A172" s="76"/>
      <c r="B172" s="76"/>
      <c r="C172" s="76"/>
      <c r="D172" s="77">
        <f t="shared" si="35"/>
        <v>0</v>
      </c>
      <c r="E172" s="77">
        <f t="shared" si="36"/>
        <v>0</v>
      </c>
      <c r="F172" s="68">
        <f t="shared" si="37"/>
        <v>0</v>
      </c>
      <c r="G172" s="68">
        <f t="shared" si="38"/>
        <v>0</v>
      </c>
      <c r="H172" s="68">
        <f t="shared" si="39"/>
        <v>0</v>
      </c>
      <c r="I172" s="68">
        <f t="shared" si="40"/>
        <v>0</v>
      </c>
      <c r="J172" s="68">
        <f t="shared" si="41"/>
        <v>0</v>
      </c>
      <c r="K172" s="68">
        <f t="shared" si="42"/>
        <v>0</v>
      </c>
      <c r="L172" s="68">
        <f t="shared" si="43"/>
        <v>0</v>
      </c>
      <c r="M172" s="68">
        <f t="shared" ca="1" si="44"/>
        <v>1.2020156985318078E-3</v>
      </c>
      <c r="N172" s="68">
        <f t="shared" ca="1" si="45"/>
        <v>0</v>
      </c>
      <c r="O172" s="84">
        <f t="shared" ca="1" si="46"/>
        <v>0</v>
      </c>
      <c r="P172" s="68">
        <f t="shared" ca="1" si="47"/>
        <v>0</v>
      </c>
      <c r="Q172" s="68">
        <f t="shared" ca="1" si="48"/>
        <v>0</v>
      </c>
      <c r="R172" s="28">
        <f t="shared" ca="1" si="49"/>
        <v>-1.2020156985318078E-3</v>
      </c>
    </row>
    <row r="173" spans="1:18" x14ac:dyDescent="0.2">
      <c r="A173" s="76"/>
      <c r="B173" s="76"/>
      <c r="C173" s="76"/>
      <c r="D173" s="77">
        <f t="shared" si="35"/>
        <v>0</v>
      </c>
      <c r="E173" s="77">
        <f t="shared" si="36"/>
        <v>0</v>
      </c>
      <c r="F173" s="68">
        <f t="shared" si="37"/>
        <v>0</v>
      </c>
      <c r="G173" s="68">
        <f t="shared" si="38"/>
        <v>0</v>
      </c>
      <c r="H173" s="68">
        <f t="shared" si="39"/>
        <v>0</v>
      </c>
      <c r="I173" s="68">
        <f t="shared" si="40"/>
        <v>0</v>
      </c>
      <c r="J173" s="68">
        <f t="shared" si="41"/>
        <v>0</v>
      </c>
      <c r="K173" s="68">
        <f t="shared" si="42"/>
        <v>0</v>
      </c>
      <c r="L173" s="68">
        <f t="shared" si="43"/>
        <v>0</v>
      </c>
      <c r="M173" s="68">
        <f t="shared" ca="1" si="44"/>
        <v>1.2020156985318078E-3</v>
      </c>
      <c r="N173" s="68">
        <f t="shared" ca="1" si="45"/>
        <v>0</v>
      </c>
      <c r="O173" s="84">
        <f t="shared" ca="1" si="46"/>
        <v>0</v>
      </c>
      <c r="P173" s="68">
        <f t="shared" ca="1" si="47"/>
        <v>0</v>
      </c>
      <c r="Q173" s="68">
        <f t="shared" ca="1" si="48"/>
        <v>0</v>
      </c>
      <c r="R173" s="28">
        <f t="shared" ca="1" si="49"/>
        <v>-1.2020156985318078E-3</v>
      </c>
    </row>
    <row r="174" spans="1:18" x14ac:dyDescent="0.2">
      <c r="A174" s="76"/>
      <c r="B174" s="76"/>
      <c r="C174" s="76"/>
      <c r="D174" s="77">
        <f t="shared" si="35"/>
        <v>0</v>
      </c>
      <c r="E174" s="77">
        <f t="shared" si="36"/>
        <v>0</v>
      </c>
      <c r="F174" s="68">
        <f t="shared" si="37"/>
        <v>0</v>
      </c>
      <c r="G174" s="68">
        <f t="shared" si="38"/>
        <v>0</v>
      </c>
      <c r="H174" s="68">
        <f t="shared" si="39"/>
        <v>0</v>
      </c>
      <c r="I174" s="68">
        <f t="shared" si="40"/>
        <v>0</v>
      </c>
      <c r="J174" s="68">
        <f t="shared" si="41"/>
        <v>0</v>
      </c>
      <c r="K174" s="68">
        <f t="shared" si="42"/>
        <v>0</v>
      </c>
      <c r="L174" s="68">
        <f t="shared" si="43"/>
        <v>0</v>
      </c>
      <c r="M174" s="68">
        <f t="shared" ca="1" si="44"/>
        <v>1.2020156985318078E-3</v>
      </c>
      <c r="N174" s="68">
        <f t="shared" ca="1" si="45"/>
        <v>0</v>
      </c>
      <c r="O174" s="84">
        <f t="shared" ca="1" si="46"/>
        <v>0</v>
      </c>
      <c r="P174" s="68">
        <f t="shared" ca="1" si="47"/>
        <v>0</v>
      </c>
      <c r="Q174" s="68">
        <f t="shared" ca="1" si="48"/>
        <v>0</v>
      </c>
      <c r="R174" s="28">
        <f t="shared" ca="1" si="49"/>
        <v>-1.2020156985318078E-3</v>
      </c>
    </row>
    <row r="175" spans="1:18" x14ac:dyDescent="0.2">
      <c r="A175" s="76"/>
      <c r="B175" s="76"/>
      <c r="C175" s="76"/>
      <c r="D175" s="77">
        <f t="shared" si="35"/>
        <v>0</v>
      </c>
      <c r="E175" s="77">
        <f t="shared" si="36"/>
        <v>0</v>
      </c>
      <c r="F175" s="68">
        <f t="shared" si="37"/>
        <v>0</v>
      </c>
      <c r="G175" s="68">
        <f t="shared" si="38"/>
        <v>0</v>
      </c>
      <c r="H175" s="68">
        <f t="shared" si="39"/>
        <v>0</v>
      </c>
      <c r="I175" s="68">
        <f t="shared" si="40"/>
        <v>0</v>
      </c>
      <c r="J175" s="68">
        <f t="shared" si="41"/>
        <v>0</v>
      </c>
      <c r="K175" s="68">
        <f t="shared" si="42"/>
        <v>0</v>
      </c>
      <c r="L175" s="68">
        <f t="shared" si="43"/>
        <v>0</v>
      </c>
      <c r="M175" s="68">
        <f t="shared" ca="1" si="44"/>
        <v>1.2020156985318078E-3</v>
      </c>
      <c r="N175" s="68">
        <f t="shared" ca="1" si="45"/>
        <v>0</v>
      </c>
      <c r="O175" s="84">
        <f t="shared" ca="1" si="46"/>
        <v>0</v>
      </c>
      <c r="P175" s="68">
        <f t="shared" ca="1" si="47"/>
        <v>0</v>
      </c>
      <c r="Q175" s="68">
        <f t="shared" ca="1" si="48"/>
        <v>0</v>
      </c>
      <c r="R175" s="28">
        <f t="shared" ca="1" si="49"/>
        <v>-1.2020156985318078E-3</v>
      </c>
    </row>
    <row r="176" spans="1:18" x14ac:dyDescent="0.2">
      <c r="A176" s="76"/>
      <c r="B176" s="76"/>
      <c r="C176" s="76"/>
      <c r="D176" s="77">
        <f t="shared" si="35"/>
        <v>0</v>
      </c>
      <c r="E176" s="77">
        <f t="shared" si="36"/>
        <v>0</v>
      </c>
      <c r="F176" s="68">
        <f t="shared" si="37"/>
        <v>0</v>
      </c>
      <c r="G176" s="68">
        <f t="shared" si="38"/>
        <v>0</v>
      </c>
      <c r="H176" s="68">
        <f t="shared" si="39"/>
        <v>0</v>
      </c>
      <c r="I176" s="68">
        <f t="shared" si="40"/>
        <v>0</v>
      </c>
      <c r="J176" s="68">
        <f t="shared" si="41"/>
        <v>0</v>
      </c>
      <c r="K176" s="68">
        <f t="shared" si="42"/>
        <v>0</v>
      </c>
      <c r="L176" s="68">
        <f t="shared" si="43"/>
        <v>0</v>
      </c>
      <c r="M176" s="68">
        <f t="shared" ca="1" si="44"/>
        <v>1.2020156985318078E-3</v>
      </c>
      <c r="N176" s="68">
        <f t="shared" ca="1" si="45"/>
        <v>0</v>
      </c>
      <c r="O176" s="84">
        <f t="shared" ca="1" si="46"/>
        <v>0</v>
      </c>
      <c r="P176" s="68">
        <f t="shared" ca="1" si="47"/>
        <v>0</v>
      </c>
      <c r="Q176" s="68">
        <f t="shared" ca="1" si="48"/>
        <v>0</v>
      </c>
      <c r="R176" s="28">
        <f t="shared" ca="1" si="49"/>
        <v>-1.2020156985318078E-3</v>
      </c>
    </row>
    <row r="177" spans="1:18" x14ac:dyDescent="0.2">
      <c r="A177" s="76"/>
      <c r="B177" s="76"/>
      <c r="C177" s="76"/>
      <c r="D177" s="77">
        <f t="shared" si="35"/>
        <v>0</v>
      </c>
      <c r="E177" s="77">
        <f t="shared" si="36"/>
        <v>0</v>
      </c>
      <c r="F177" s="68">
        <f t="shared" si="37"/>
        <v>0</v>
      </c>
      <c r="G177" s="68">
        <f t="shared" si="38"/>
        <v>0</v>
      </c>
      <c r="H177" s="68">
        <f t="shared" si="39"/>
        <v>0</v>
      </c>
      <c r="I177" s="68">
        <f t="shared" si="40"/>
        <v>0</v>
      </c>
      <c r="J177" s="68">
        <f t="shared" si="41"/>
        <v>0</v>
      </c>
      <c r="K177" s="68">
        <f t="shared" si="42"/>
        <v>0</v>
      </c>
      <c r="L177" s="68">
        <f t="shared" si="43"/>
        <v>0</v>
      </c>
      <c r="M177" s="68">
        <f t="shared" ca="1" si="44"/>
        <v>1.2020156985318078E-3</v>
      </c>
      <c r="N177" s="68">
        <f t="shared" ca="1" si="45"/>
        <v>0</v>
      </c>
      <c r="O177" s="84">
        <f t="shared" ca="1" si="46"/>
        <v>0</v>
      </c>
      <c r="P177" s="68">
        <f t="shared" ca="1" si="47"/>
        <v>0</v>
      </c>
      <c r="Q177" s="68">
        <f t="shared" ca="1" si="48"/>
        <v>0</v>
      </c>
      <c r="R177" s="28">
        <f t="shared" ca="1" si="49"/>
        <v>-1.2020156985318078E-3</v>
      </c>
    </row>
    <row r="178" spans="1:18" x14ac:dyDescent="0.2">
      <c r="A178" s="76"/>
      <c r="B178" s="76"/>
      <c r="C178" s="76"/>
      <c r="D178" s="77">
        <f t="shared" si="35"/>
        <v>0</v>
      </c>
      <c r="E178" s="77">
        <f t="shared" si="36"/>
        <v>0</v>
      </c>
      <c r="F178" s="68">
        <f t="shared" si="37"/>
        <v>0</v>
      </c>
      <c r="G178" s="68">
        <f t="shared" si="38"/>
        <v>0</v>
      </c>
      <c r="H178" s="68">
        <f t="shared" si="39"/>
        <v>0</v>
      </c>
      <c r="I178" s="68">
        <f t="shared" si="40"/>
        <v>0</v>
      </c>
      <c r="J178" s="68">
        <f t="shared" si="41"/>
        <v>0</v>
      </c>
      <c r="K178" s="68">
        <f t="shared" si="42"/>
        <v>0</v>
      </c>
      <c r="L178" s="68">
        <f t="shared" si="43"/>
        <v>0</v>
      </c>
      <c r="M178" s="68">
        <f t="shared" ca="1" si="44"/>
        <v>1.2020156985318078E-3</v>
      </c>
      <c r="N178" s="68">
        <f t="shared" ca="1" si="45"/>
        <v>0</v>
      </c>
      <c r="O178" s="84">
        <f t="shared" ca="1" si="46"/>
        <v>0</v>
      </c>
      <c r="P178" s="68">
        <f t="shared" ca="1" si="47"/>
        <v>0</v>
      </c>
      <c r="Q178" s="68">
        <f t="shared" ca="1" si="48"/>
        <v>0</v>
      </c>
      <c r="R178" s="28">
        <f t="shared" ca="1" si="49"/>
        <v>-1.2020156985318078E-3</v>
      </c>
    </row>
    <row r="179" spans="1:18" x14ac:dyDescent="0.2">
      <c r="A179" s="76"/>
      <c r="B179" s="76"/>
      <c r="C179" s="76"/>
      <c r="D179" s="77">
        <f t="shared" si="35"/>
        <v>0</v>
      </c>
      <c r="E179" s="77">
        <f t="shared" si="36"/>
        <v>0</v>
      </c>
      <c r="F179" s="68">
        <f t="shared" si="37"/>
        <v>0</v>
      </c>
      <c r="G179" s="68">
        <f t="shared" si="38"/>
        <v>0</v>
      </c>
      <c r="H179" s="68">
        <f t="shared" si="39"/>
        <v>0</v>
      </c>
      <c r="I179" s="68">
        <f t="shared" si="40"/>
        <v>0</v>
      </c>
      <c r="J179" s="68">
        <f t="shared" si="41"/>
        <v>0</v>
      </c>
      <c r="K179" s="68">
        <f t="shared" si="42"/>
        <v>0</v>
      </c>
      <c r="L179" s="68">
        <f t="shared" si="43"/>
        <v>0</v>
      </c>
      <c r="M179" s="68">
        <f t="shared" ca="1" si="44"/>
        <v>1.2020156985318078E-3</v>
      </c>
      <c r="N179" s="68">
        <f t="shared" ca="1" si="45"/>
        <v>0</v>
      </c>
      <c r="O179" s="84">
        <f t="shared" ca="1" si="46"/>
        <v>0</v>
      </c>
      <c r="P179" s="68">
        <f t="shared" ca="1" si="47"/>
        <v>0</v>
      </c>
      <c r="Q179" s="68">
        <f t="shared" ca="1" si="48"/>
        <v>0</v>
      </c>
      <c r="R179" s="28">
        <f t="shared" ca="1" si="49"/>
        <v>-1.2020156985318078E-3</v>
      </c>
    </row>
    <row r="180" spans="1:18" x14ac:dyDescent="0.2">
      <c r="A180" s="76"/>
      <c r="B180" s="76"/>
      <c r="C180" s="76"/>
      <c r="D180" s="77">
        <f t="shared" si="35"/>
        <v>0</v>
      </c>
      <c r="E180" s="77">
        <f t="shared" si="36"/>
        <v>0</v>
      </c>
      <c r="F180" s="68">
        <f t="shared" si="37"/>
        <v>0</v>
      </c>
      <c r="G180" s="68">
        <f t="shared" si="38"/>
        <v>0</v>
      </c>
      <c r="H180" s="68">
        <f t="shared" si="39"/>
        <v>0</v>
      </c>
      <c r="I180" s="68">
        <f t="shared" si="40"/>
        <v>0</v>
      </c>
      <c r="J180" s="68">
        <f t="shared" si="41"/>
        <v>0</v>
      </c>
      <c r="K180" s="68">
        <f t="shared" si="42"/>
        <v>0</v>
      </c>
      <c r="L180" s="68">
        <f t="shared" si="43"/>
        <v>0</v>
      </c>
      <c r="M180" s="68">
        <f t="shared" ca="1" si="44"/>
        <v>1.2020156985318078E-3</v>
      </c>
      <c r="N180" s="68">
        <f t="shared" ca="1" si="45"/>
        <v>0</v>
      </c>
      <c r="O180" s="84">
        <f t="shared" ca="1" si="46"/>
        <v>0</v>
      </c>
      <c r="P180" s="68">
        <f t="shared" ca="1" si="47"/>
        <v>0</v>
      </c>
      <c r="Q180" s="68">
        <f t="shared" ca="1" si="48"/>
        <v>0</v>
      </c>
      <c r="R180" s="28">
        <f t="shared" ca="1" si="49"/>
        <v>-1.2020156985318078E-3</v>
      </c>
    </row>
    <row r="181" spans="1:18" x14ac:dyDescent="0.2">
      <c r="A181" s="76"/>
      <c r="B181" s="76"/>
      <c r="C181" s="76"/>
      <c r="D181" s="77">
        <f t="shared" si="35"/>
        <v>0</v>
      </c>
      <c r="E181" s="77">
        <f t="shared" si="36"/>
        <v>0</v>
      </c>
      <c r="F181" s="68">
        <f t="shared" si="37"/>
        <v>0</v>
      </c>
      <c r="G181" s="68">
        <f t="shared" si="38"/>
        <v>0</v>
      </c>
      <c r="H181" s="68">
        <f t="shared" si="39"/>
        <v>0</v>
      </c>
      <c r="I181" s="68">
        <f t="shared" si="40"/>
        <v>0</v>
      </c>
      <c r="J181" s="68">
        <f t="shared" si="41"/>
        <v>0</v>
      </c>
      <c r="K181" s="68">
        <f t="shared" si="42"/>
        <v>0</v>
      </c>
      <c r="L181" s="68">
        <f t="shared" si="43"/>
        <v>0</v>
      </c>
      <c r="M181" s="68">
        <f t="shared" ca="1" si="44"/>
        <v>1.2020156985318078E-3</v>
      </c>
      <c r="N181" s="68">
        <f t="shared" ca="1" si="45"/>
        <v>0</v>
      </c>
      <c r="O181" s="84">
        <f t="shared" ca="1" si="46"/>
        <v>0</v>
      </c>
      <c r="P181" s="68">
        <f t="shared" ca="1" si="47"/>
        <v>0</v>
      </c>
      <c r="Q181" s="68">
        <f t="shared" ca="1" si="48"/>
        <v>0</v>
      </c>
      <c r="R181" s="28">
        <f t="shared" ca="1" si="49"/>
        <v>-1.2020156985318078E-3</v>
      </c>
    </row>
    <row r="182" spans="1:18" x14ac:dyDescent="0.2">
      <c r="A182" s="76"/>
      <c r="B182" s="76"/>
      <c r="C182" s="76"/>
      <c r="D182" s="77">
        <f t="shared" si="35"/>
        <v>0</v>
      </c>
      <c r="E182" s="77">
        <f t="shared" si="36"/>
        <v>0</v>
      </c>
      <c r="F182" s="68">
        <f t="shared" si="37"/>
        <v>0</v>
      </c>
      <c r="G182" s="68">
        <f t="shared" si="38"/>
        <v>0</v>
      </c>
      <c r="H182" s="68">
        <f t="shared" si="39"/>
        <v>0</v>
      </c>
      <c r="I182" s="68">
        <f t="shared" si="40"/>
        <v>0</v>
      </c>
      <c r="J182" s="68">
        <f t="shared" si="41"/>
        <v>0</v>
      </c>
      <c r="K182" s="68">
        <f t="shared" si="42"/>
        <v>0</v>
      </c>
      <c r="L182" s="68">
        <f t="shared" si="43"/>
        <v>0</v>
      </c>
      <c r="M182" s="68">
        <f t="shared" ca="1" si="44"/>
        <v>1.2020156985318078E-3</v>
      </c>
      <c r="N182" s="68">
        <f t="shared" ca="1" si="45"/>
        <v>0</v>
      </c>
      <c r="O182" s="84">
        <f t="shared" ca="1" si="46"/>
        <v>0</v>
      </c>
      <c r="P182" s="68">
        <f t="shared" ca="1" si="47"/>
        <v>0</v>
      </c>
      <c r="Q182" s="68">
        <f t="shared" ca="1" si="48"/>
        <v>0</v>
      </c>
      <c r="R182" s="28">
        <f t="shared" ca="1" si="49"/>
        <v>-1.2020156985318078E-3</v>
      </c>
    </row>
    <row r="183" spans="1:18" x14ac:dyDescent="0.2">
      <c r="A183" s="76"/>
      <c r="B183" s="76"/>
      <c r="C183" s="76"/>
      <c r="D183" s="77">
        <f t="shared" si="35"/>
        <v>0</v>
      </c>
      <c r="E183" s="77">
        <f t="shared" si="36"/>
        <v>0</v>
      </c>
      <c r="F183" s="68">
        <f t="shared" si="37"/>
        <v>0</v>
      </c>
      <c r="G183" s="68">
        <f t="shared" si="38"/>
        <v>0</v>
      </c>
      <c r="H183" s="68">
        <f t="shared" si="39"/>
        <v>0</v>
      </c>
      <c r="I183" s="68">
        <f t="shared" si="40"/>
        <v>0</v>
      </c>
      <c r="J183" s="68">
        <f t="shared" si="41"/>
        <v>0</v>
      </c>
      <c r="K183" s="68">
        <f t="shared" si="42"/>
        <v>0</v>
      </c>
      <c r="L183" s="68">
        <f t="shared" si="43"/>
        <v>0</v>
      </c>
      <c r="M183" s="68">
        <f t="shared" ca="1" si="44"/>
        <v>1.2020156985318078E-3</v>
      </c>
      <c r="N183" s="68">
        <f t="shared" ca="1" si="45"/>
        <v>0</v>
      </c>
      <c r="O183" s="84">
        <f t="shared" ca="1" si="46"/>
        <v>0</v>
      </c>
      <c r="P183" s="68">
        <f t="shared" ca="1" si="47"/>
        <v>0</v>
      </c>
      <c r="Q183" s="68">
        <f t="shared" ca="1" si="48"/>
        <v>0</v>
      </c>
      <c r="R183" s="28">
        <f t="shared" ca="1" si="49"/>
        <v>-1.2020156985318078E-3</v>
      </c>
    </row>
    <row r="184" spans="1:18" x14ac:dyDescent="0.2">
      <c r="A184" s="76"/>
      <c r="B184" s="76"/>
      <c r="C184" s="76"/>
      <c r="D184" s="77">
        <f t="shared" si="35"/>
        <v>0</v>
      </c>
      <c r="E184" s="77">
        <f t="shared" si="36"/>
        <v>0</v>
      </c>
      <c r="F184" s="68">
        <f t="shared" si="37"/>
        <v>0</v>
      </c>
      <c r="G184" s="68">
        <f t="shared" si="38"/>
        <v>0</v>
      </c>
      <c r="H184" s="68">
        <f t="shared" si="39"/>
        <v>0</v>
      </c>
      <c r="I184" s="68">
        <f t="shared" si="40"/>
        <v>0</v>
      </c>
      <c r="J184" s="68">
        <f t="shared" si="41"/>
        <v>0</v>
      </c>
      <c r="K184" s="68">
        <f t="shared" si="42"/>
        <v>0</v>
      </c>
      <c r="L184" s="68">
        <f t="shared" si="43"/>
        <v>0</v>
      </c>
      <c r="M184" s="68">
        <f t="shared" ca="1" si="44"/>
        <v>1.2020156985318078E-3</v>
      </c>
      <c r="N184" s="68">
        <f t="shared" ca="1" si="45"/>
        <v>0</v>
      </c>
      <c r="O184" s="84">
        <f t="shared" ca="1" si="46"/>
        <v>0</v>
      </c>
      <c r="P184" s="68">
        <f t="shared" ca="1" si="47"/>
        <v>0</v>
      </c>
      <c r="Q184" s="68">
        <f t="shared" ca="1" si="48"/>
        <v>0</v>
      </c>
      <c r="R184" s="28">
        <f t="shared" ca="1" si="49"/>
        <v>-1.2020156985318078E-3</v>
      </c>
    </row>
    <row r="185" spans="1:18" x14ac:dyDescent="0.2">
      <c r="A185" s="76"/>
      <c r="B185" s="76"/>
      <c r="C185" s="76"/>
      <c r="D185" s="77">
        <f t="shared" si="35"/>
        <v>0</v>
      </c>
      <c r="E185" s="77">
        <f t="shared" si="36"/>
        <v>0</v>
      </c>
      <c r="F185" s="68">
        <f t="shared" si="37"/>
        <v>0</v>
      </c>
      <c r="G185" s="68">
        <f t="shared" si="38"/>
        <v>0</v>
      </c>
      <c r="H185" s="68">
        <f t="shared" si="39"/>
        <v>0</v>
      </c>
      <c r="I185" s="68">
        <f t="shared" si="40"/>
        <v>0</v>
      </c>
      <c r="J185" s="68">
        <f t="shared" si="41"/>
        <v>0</v>
      </c>
      <c r="K185" s="68">
        <f t="shared" si="42"/>
        <v>0</v>
      </c>
      <c r="L185" s="68">
        <f t="shared" si="43"/>
        <v>0</v>
      </c>
      <c r="M185" s="68">
        <f t="shared" ca="1" si="44"/>
        <v>1.2020156985318078E-3</v>
      </c>
      <c r="N185" s="68">
        <f t="shared" ca="1" si="45"/>
        <v>0</v>
      </c>
      <c r="O185" s="84">
        <f t="shared" ca="1" si="46"/>
        <v>0</v>
      </c>
      <c r="P185" s="68">
        <f t="shared" ca="1" si="47"/>
        <v>0</v>
      </c>
      <c r="Q185" s="68">
        <f t="shared" ca="1" si="48"/>
        <v>0</v>
      </c>
      <c r="R185" s="28">
        <f t="shared" ca="1" si="49"/>
        <v>-1.2020156985318078E-3</v>
      </c>
    </row>
    <row r="186" spans="1:18" x14ac:dyDescent="0.2">
      <c r="A186" s="76"/>
      <c r="B186" s="76"/>
      <c r="C186" s="76"/>
      <c r="D186" s="77">
        <f t="shared" si="35"/>
        <v>0</v>
      </c>
      <c r="E186" s="77">
        <f t="shared" si="36"/>
        <v>0</v>
      </c>
      <c r="F186" s="68">
        <f t="shared" si="37"/>
        <v>0</v>
      </c>
      <c r="G186" s="68">
        <f t="shared" si="38"/>
        <v>0</v>
      </c>
      <c r="H186" s="68">
        <f t="shared" si="39"/>
        <v>0</v>
      </c>
      <c r="I186" s="68">
        <f t="shared" si="40"/>
        <v>0</v>
      </c>
      <c r="J186" s="68">
        <f t="shared" si="41"/>
        <v>0</v>
      </c>
      <c r="K186" s="68">
        <f t="shared" si="42"/>
        <v>0</v>
      </c>
      <c r="L186" s="68">
        <f t="shared" si="43"/>
        <v>0</v>
      </c>
      <c r="M186" s="68">
        <f t="shared" ca="1" si="44"/>
        <v>1.2020156985318078E-3</v>
      </c>
      <c r="N186" s="68">
        <f t="shared" ca="1" si="45"/>
        <v>0</v>
      </c>
      <c r="O186" s="84">
        <f t="shared" ca="1" si="46"/>
        <v>0</v>
      </c>
      <c r="P186" s="68">
        <f t="shared" ca="1" si="47"/>
        <v>0</v>
      </c>
      <c r="Q186" s="68">
        <f t="shared" ca="1" si="48"/>
        <v>0</v>
      </c>
      <c r="R186" s="28">
        <f t="shared" ca="1" si="49"/>
        <v>-1.2020156985318078E-3</v>
      </c>
    </row>
    <row r="187" spans="1:18" x14ac:dyDescent="0.2">
      <c r="A187" s="76"/>
      <c r="B187" s="76"/>
      <c r="C187" s="76"/>
      <c r="D187" s="77">
        <f t="shared" si="35"/>
        <v>0</v>
      </c>
      <c r="E187" s="77">
        <f t="shared" si="36"/>
        <v>0</v>
      </c>
      <c r="F187" s="68">
        <f t="shared" si="37"/>
        <v>0</v>
      </c>
      <c r="G187" s="68">
        <f t="shared" si="38"/>
        <v>0</v>
      </c>
      <c r="H187" s="68">
        <f t="shared" si="39"/>
        <v>0</v>
      </c>
      <c r="I187" s="68">
        <f t="shared" si="40"/>
        <v>0</v>
      </c>
      <c r="J187" s="68">
        <f t="shared" si="41"/>
        <v>0</v>
      </c>
      <c r="K187" s="68">
        <f t="shared" si="42"/>
        <v>0</v>
      </c>
      <c r="L187" s="68">
        <f t="shared" si="43"/>
        <v>0</v>
      </c>
      <c r="M187" s="68">
        <f t="shared" ca="1" si="44"/>
        <v>1.2020156985318078E-3</v>
      </c>
      <c r="N187" s="68">
        <f t="shared" ca="1" si="45"/>
        <v>0</v>
      </c>
      <c r="O187" s="84">
        <f t="shared" ca="1" si="46"/>
        <v>0</v>
      </c>
      <c r="P187" s="68">
        <f t="shared" ca="1" si="47"/>
        <v>0</v>
      </c>
      <c r="Q187" s="68">
        <f t="shared" ca="1" si="48"/>
        <v>0</v>
      </c>
      <c r="R187" s="28">
        <f t="shared" ca="1" si="49"/>
        <v>-1.2020156985318078E-3</v>
      </c>
    </row>
    <row r="188" spans="1:18" x14ac:dyDescent="0.2">
      <c r="A188" s="76"/>
      <c r="B188" s="76"/>
      <c r="C188" s="76"/>
      <c r="D188" s="77">
        <f t="shared" si="35"/>
        <v>0</v>
      </c>
      <c r="E188" s="77">
        <f t="shared" si="36"/>
        <v>0</v>
      </c>
      <c r="F188" s="68">
        <f t="shared" si="37"/>
        <v>0</v>
      </c>
      <c r="G188" s="68">
        <f t="shared" si="38"/>
        <v>0</v>
      </c>
      <c r="H188" s="68">
        <f t="shared" si="39"/>
        <v>0</v>
      </c>
      <c r="I188" s="68">
        <f t="shared" si="40"/>
        <v>0</v>
      </c>
      <c r="J188" s="68">
        <f t="shared" si="41"/>
        <v>0</v>
      </c>
      <c r="K188" s="68">
        <f t="shared" si="42"/>
        <v>0</v>
      </c>
      <c r="L188" s="68">
        <f t="shared" si="43"/>
        <v>0</v>
      </c>
      <c r="M188" s="68">
        <f t="shared" ca="1" si="44"/>
        <v>1.2020156985318078E-3</v>
      </c>
      <c r="N188" s="68">
        <f t="shared" ca="1" si="45"/>
        <v>0</v>
      </c>
      <c r="O188" s="84">
        <f t="shared" ca="1" si="46"/>
        <v>0</v>
      </c>
      <c r="P188" s="68">
        <f t="shared" ca="1" si="47"/>
        <v>0</v>
      </c>
      <c r="Q188" s="68">
        <f t="shared" ca="1" si="48"/>
        <v>0</v>
      </c>
      <c r="R188" s="28">
        <f t="shared" ca="1" si="49"/>
        <v>-1.2020156985318078E-3</v>
      </c>
    </row>
    <row r="189" spans="1:18" x14ac:dyDescent="0.2">
      <c r="A189" s="76"/>
      <c r="B189" s="76"/>
      <c r="C189" s="76"/>
      <c r="D189" s="77">
        <f t="shared" si="35"/>
        <v>0</v>
      </c>
      <c r="E189" s="77">
        <f t="shared" si="36"/>
        <v>0</v>
      </c>
      <c r="F189" s="68">
        <f t="shared" si="37"/>
        <v>0</v>
      </c>
      <c r="G189" s="68">
        <f t="shared" si="38"/>
        <v>0</v>
      </c>
      <c r="H189" s="68">
        <f t="shared" si="39"/>
        <v>0</v>
      </c>
      <c r="I189" s="68">
        <f t="shared" si="40"/>
        <v>0</v>
      </c>
      <c r="J189" s="68">
        <f t="shared" si="41"/>
        <v>0</v>
      </c>
      <c r="K189" s="68">
        <f t="shared" si="42"/>
        <v>0</v>
      </c>
      <c r="L189" s="68">
        <f t="shared" si="43"/>
        <v>0</v>
      </c>
      <c r="M189" s="68">
        <f t="shared" ca="1" si="44"/>
        <v>1.2020156985318078E-3</v>
      </c>
      <c r="N189" s="68">
        <f t="shared" ca="1" si="45"/>
        <v>0</v>
      </c>
      <c r="O189" s="84">
        <f t="shared" ca="1" si="46"/>
        <v>0</v>
      </c>
      <c r="P189" s="68">
        <f t="shared" ca="1" si="47"/>
        <v>0</v>
      </c>
      <c r="Q189" s="68">
        <f t="shared" ca="1" si="48"/>
        <v>0</v>
      </c>
      <c r="R189" s="28">
        <f t="shared" ca="1" si="49"/>
        <v>-1.2020156985318078E-3</v>
      </c>
    </row>
    <row r="190" spans="1:18" x14ac:dyDescent="0.2">
      <c r="A190" s="76"/>
      <c r="B190" s="76"/>
      <c r="C190" s="76"/>
      <c r="D190" s="77">
        <f t="shared" si="35"/>
        <v>0</v>
      </c>
      <c r="E190" s="77">
        <f t="shared" si="36"/>
        <v>0</v>
      </c>
      <c r="F190" s="68">
        <f t="shared" si="37"/>
        <v>0</v>
      </c>
      <c r="G190" s="68">
        <f t="shared" si="38"/>
        <v>0</v>
      </c>
      <c r="H190" s="68">
        <f t="shared" si="39"/>
        <v>0</v>
      </c>
      <c r="I190" s="68">
        <f t="shared" si="40"/>
        <v>0</v>
      </c>
      <c r="J190" s="68">
        <f t="shared" si="41"/>
        <v>0</v>
      </c>
      <c r="K190" s="68">
        <f t="shared" si="42"/>
        <v>0</v>
      </c>
      <c r="L190" s="68">
        <f t="shared" si="43"/>
        <v>0</v>
      </c>
      <c r="M190" s="68">
        <f t="shared" ca="1" si="44"/>
        <v>1.2020156985318078E-3</v>
      </c>
      <c r="N190" s="68">
        <f t="shared" ca="1" si="45"/>
        <v>0</v>
      </c>
      <c r="O190" s="84">
        <f t="shared" ca="1" si="46"/>
        <v>0</v>
      </c>
      <c r="P190" s="68">
        <f t="shared" ca="1" si="47"/>
        <v>0</v>
      </c>
      <c r="Q190" s="68">
        <f t="shared" ca="1" si="48"/>
        <v>0</v>
      </c>
      <c r="R190" s="28">
        <f t="shared" ca="1" si="49"/>
        <v>-1.2020156985318078E-3</v>
      </c>
    </row>
    <row r="191" spans="1:18" x14ac:dyDescent="0.2">
      <c r="A191" s="76"/>
      <c r="B191" s="76"/>
      <c r="C191" s="76"/>
      <c r="D191" s="77">
        <f t="shared" si="35"/>
        <v>0</v>
      </c>
      <c r="E191" s="77">
        <f t="shared" si="36"/>
        <v>0</v>
      </c>
      <c r="F191" s="68">
        <f t="shared" si="37"/>
        <v>0</v>
      </c>
      <c r="G191" s="68">
        <f t="shared" si="38"/>
        <v>0</v>
      </c>
      <c r="H191" s="68">
        <f t="shared" si="39"/>
        <v>0</v>
      </c>
      <c r="I191" s="68">
        <f t="shared" si="40"/>
        <v>0</v>
      </c>
      <c r="J191" s="68">
        <f t="shared" si="41"/>
        <v>0</v>
      </c>
      <c r="K191" s="68">
        <f t="shared" si="42"/>
        <v>0</v>
      </c>
      <c r="L191" s="68">
        <f t="shared" si="43"/>
        <v>0</v>
      </c>
      <c r="M191" s="68">
        <f t="shared" ca="1" si="44"/>
        <v>1.2020156985318078E-3</v>
      </c>
      <c r="N191" s="68">
        <f t="shared" ca="1" si="45"/>
        <v>0</v>
      </c>
      <c r="O191" s="84">
        <f t="shared" ca="1" si="46"/>
        <v>0</v>
      </c>
      <c r="P191" s="68">
        <f t="shared" ca="1" si="47"/>
        <v>0</v>
      </c>
      <c r="Q191" s="68">
        <f t="shared" ca="1" si="48"/>
        <v>0</v>
      </c>
      <c r="R191" s="28">
        <f t="shared" ca="1" si="49"/>
        <v>-1.2020156985318078E-3</v>
      </c>
    </row>
    <row r="192" spans="1:18" x14ac:dyDescent="0.2">
      <c r="A192" s="76"/>
      <c r="B192" s="76"/>
      <c r="C192" s="76"/>
      <c r="D192" s="77">
        <f t="shared" si="35"/>
        <v>0</v>
      </c>
      <c r="E192" s="77">
        <f t="shared" si="36"/>
        <v>0</v>
      </c>
      <c r="F192" s="68">
        <f t="shared" si="37"/>
        <v>0</v>
      </c>
      <c r="G192" s="68">
        <f t="shared" si="38"/>
        <v>0</v>
      </c>
      <c r="H192" s="68">
        <f t="shared" si="39"/>
        <v>0</v>
      </c>
      <c r="I192" s="68">
        <f t="shared" si="40"/>
        <v>0</v>
      </c>
      <c r="J192" s="68">
        <f t="shared" si="41"/>
        <v>0</v>
      </c>
      <c r="K192" s="68">
        <f t="shared" si="42"/>
        <v>0</v>
      </c>
      <c r="L192" s="68">
        <f t="shared" si="43"/>
        <v>0</v>
      </c>
      <c r="M192" s="68">
        <f t="shared" ca="1" si="44"/>
        <v>1.2020156985318078E-3</v>
      </c>
      <c r="N192" s="68">
        <f t="shared" ca="1" si="45"/>
        <v>0</v>
      </c>
      <c r="O192" s="84">
        <f t="shared" ca="1" si="46"/>
        <v>0</v>
      </c>
      <c r="P192" s="68">
        <f t="shared" ca="1" si="47"/>
        <v>0</v>
      </c>
      <c r="Q192" s="68">
        <f t="shared" ca="1" si="48"/>
        <v>0</v>
      </c>
      <c r="R192" s="28">
        <f t="shared" ca="1" si="49"/>
        <v>-1.2020156985318078E-3</v>
      </c>
    </row>
    <row r="193" spans="1:18" x14ac:dyDescent="0.2">
      <c r="A193" s="76"/>
      <c r="B193" s="76"/>
      <c r="C193" s="76"/>
      <c r="D193" s="77">
        <f t="shared" si="35"/>
        <v>0</v>
      </c>
      <c r="E193" s="77">
        <f t="shared" si="36"/>
        <v>0</v>
      </c>
      <c r="F193" s="68">
        <f t="shared" si="37"/>
        <v>0</v>
      </c>
      <c r="G193" s="68">
        <f t="shared" si="38"/>
        <v>0</v>
      </c>
      <c r="H193" s="68">
        <f t="shared" si="39"/>
        <v>0</v>
      </c>
      <c r="I193" s="68">
        <f t="shared" si="40"/>
        <v>0</v>
      </c>
      <c r="J193" s="68">
        <f t="shared" si="41"/>
        <v>0</v>
      </c>
      <c r="K193" s="68">
        <f t="shared" si="42"/>
        <v>0</v>
      </c>
      <c r="L193" s="68">
        <f t="shared" si="43"/>
        <v>0</v>
      </c>
      <c r="M193" s="68">
        <f t="shared" ca="1" si="44"/>
        <v>1.2020156985318078E-3</v>
      </c>
      <c r="N193" s="68">
        <f t="shared" ca="1" si="45"/>
        <v>0</v>
      </c>
      <c r="O193" s="84">
        <f t="shared" ca="1" si="46"/>
        <v>0</v>
      </c>
      <c r="P193" s="68">
        <f t="shared" ca="1" si="47"/>
        <v>0</v>
      </c>
      <c r="Q193" s="68">
        <f t="shared" ca="1" si="48"/>
        <v>0</v>
      </c>
      <c r="R193" s="28">
        <f t="shared" ca="1" si="49"/>
        <v>-1.2020156985318078E-3</v>
      </c>
    </row>
    <row r="194" spans="1:18" x14ac:dyDescent="0.2">
      <c r="A194" s="76"/>
      <c r="B194" s="76"/>
      <c r="C194" s="76"/>
      <c r="D194" s="77">
        <f t="shared" si="35"/>
        <v>0</v>
      </c>
      <c r="E194" s="77">
        <f t="shared" si="36"/>
        <v>0</v>
      </c>
      <c r="F194" s="68">
        <f t="shared" si="37"/>
        <v>0</v>
      </c>
      <c r="G194" s="68">
        <f t="shared" si="38"/>
        <v>0</v>
      </c>
      <c r="H194" s="68">
        <f t="shared" si="39"/>
        <v>0</v>
      </c>
      <c r="I194" s="68">
        <f t="shared" si="40"/>
        <v>0</v>
      </c>
      <c r="J194" s="68">
        <f t="shared" si="41"/>
        <v>0</v>
      </c>
      <c r="K194" s="68">
        <f t="shared" si="42"/>
        <v>0</v>
      </c>
      <c r="L194" s="68">
        <f t="shared" si="43"/>
        <v>0</v>
      </c>
      <c r="M194" s="68">
        <f t="shared" ca="1" si="44"/>
        <v>1.2020156985318078E-3</v>
      </c>
      <c r="N194" s="68">
        <f t="shared" ca="1" si="45"/>
        <v>0</v>
      </c>
      <c r="O194" s="84">
        <f t="shared" ca="1" si="46"/>
        <v>0</v>
      </c>
      <c r="P194" s="68">
        <f t="shared" ca="1" si="47"/>
        <v>0</v>
      </c>
      <c r="Q194" s="68">
        <f t="shared" ca="1" si="48"/>
        <v>0</v>
      </c>
      <c r="R194" s="28">
        <f t="shared" ca="1" si="49"/>
        <v>-1.2020156985318078E-3</v>
      </c>
    </row>
    <row r="195" spans="1:18" x14ac:dyDescent="0.2">
      <c r="A195" s="76"/>
      <c r="B195" s="76"/>
      <c r="C195" s="76"/>
      <c r="D195" s="77">
        <f t="shared" si="35"/>
        <v>0</v>
      </c>
      <c r="E195" s="77">
        <f t="shared" si="36"/>
        <v>0</v>
      </c>
      <c r="F195" s="68">
        <f t="shared" si="37"/>
        <v>0</v>
      </c>
      <c r="G195" s="68">
        <f t="shared" si="38"/>
        <v>0</v>
      </c>
      <c r="H195" s="68">
        <f t="shared" si="39"/>
        <v>0</v>
      </c>
      <c r="I195" s="68">
        <f t="shared" si="40"/>
        <v>0</v>
      </c>
      <c r="J195" s="68">
        <f t="shared" si="41"/>
        <v>0</v>
      </c>
      <c r="K195" s="68">
        <f t="shared" si="42"/>
        <v>0</v>
      </c>
      <c r="L195" s="68">
        <f t="shared" si="43"/>
        <v>0</v>
      </c>
      <c r="M195" s="68">
        <f t="shared" ca="1" si="44"/>
        <v>1.2020156985318078E-3</v>
      </c>
      <c r="N195" s="68">
        <f t="shared" ca="1" si="45"/>
        <v>0</v>
      </c>
      <c r="O195" s="84">
        <f t="shared" ca="1" si="46"/>
        <v>0</v>
      </c>
      <c r="P195" s="68">
        <f t="shared" ca="1" si="47"/>
        <v>0</v>
      </c>
      <c r="Q195" s="68">
        <f t="shared" ca="1" si="48"/>
        <v>0</v>
      </c>
      <c r="R195" s="28">
        <f t="shared" ca="1" si="49"/>
        <v>-1.2020156985318078E-3</v>
      </c>
    </row>
    <row r="196" spans="1:18" x14ac:dyDescent="0.2">
      <c r="A196" s="76"/>
      <c r="B196" s="76"/>
      <c r="C196" s="76"/>
      <c r="D196" s="77">
        <f t="shared" si="35"/>
        <v>0</v>
      </c>
      <c r="E196" s="77">
        <f t="shared" si="36"/>
        <v>0</v>
      </c>
      <c r="F196" s="68">
        <f t="shared" si="37"/>
        <v>0</v>
      </c>
      <c r="G196" s="68">
        <f t="shared" si="38"/>
        <v>0</v>
      </c>
      <c r="H196" s="68">
        <f t="shared" si="39"/>
        <v>0</v>
      </c>
      <c r="I196" s="68">
        <f t="shared" si="40"/>
        <v>0</v>
      </c>
      <c r="J196" s="68">
        <f t="shared" si="41"/>
        <v>0</v>
      </c>
      <c r="K196" s="68">
        <f t="shared" si="42"/>
        <v>0</v>
      </c>
      <c r="L196" s="68">
        <f t="shared" si="43"/>
        <v>0</v>
      </c>
      <c r="M196" s="68">
        <f t="shared" ca="1" si="44"/>
        <v>1.2020156985318078E-3</v>
      </c>
      <c r="N196" s="68">
        <f t="shared" ca="1" si="45"/>
        <v>0</v>
      </c>
      <c r="O196" s="84">
        <f t="shared" ca="1" si="46"/>
        <v>0</v>
      </c>
      <c r="P196" s="68">
        <f t="shared" ca="1" si="47"/>
        <v>0</v>
      </c>
      <c r="Q196" s="68">
        <f t="shared" ca="1" si="48"/>
        <v>0</v>
      </c>
      <c r="R196" s="28">
        <f t="shared" ca="1" si="49"/>
        <v>-1.2020156985318078E-3</v>
      </c>
    </row>
    <row r="197" spans="1:18" x14ac:dyDescent="0.2">
      <c r="A197" s="76"/>
      <c r="B197" s="76"/>
      <c r="C197" s="76"/>
      <c r="D197" s="77">
        <f t="shared" si="35"/>
        <v>0</v>
      </c>
      <c r="E197" s="77">
        <f t="shared" si="36"/>
        <v>0</v>
      </c>
      <c r="F197" s="68">
        <f t="shared" si="37"/>
        <v>0</v>
      </c>
      <c r="G197" s="68">
        <f t="shared" si="38"/>
        <v>0</v>
      </c>
      <c r="H197" s="68">
        <f t="shared" si="39"/>
        <v>0</v>
      </c>
      <c r="I197" s="68">
        <f t="shared" si="40"/>
        <v>0</v>
      </c>
      <c r="J197" s="68">
        <f t="shared" si="41"/>
        <v>0</v>
      </c>
      <c r="K197" s="68">
        <f t="shared" si="42"/>
        <v>0</v>
      </c>
      <c r="L197" s="68">
        <f t="shared" si="43"/>
        <v>0</v>
      </c>
      <c r="M197" s="68">
        <f t="shared" ca="1" si="44"/>
        <v>1.2020156985318078E-3</v>
      </c>
      <c r="N197" s="68">
        <f t="shared" ca="1" si="45"/>
        <v>0</v>
      </c>
      <c r="O197" s="84">
        <f t="shared" ca="1" si="46"/>
        <v>0</v>
      </c>
      <c r="P197" s="68">
        <f t="shared" ca="1" si="47"/>
        <v>0</v>
      </c>
      <c r="Q197" s="68">
        <f t="shared" ca="1" si="48"/>
        <v>0</v>
      </c>
      <c r="R197" s="28">
        <f t="shared" ca="1" si="49"/>
        <v>-1.2020156985318078E-3</v>
      </c>
    </row>
    <row r="198" spans="1:18" x14ac:dyDescent="0.2">
      <c r="A198" s="76"/>
      <c r="B198" s="76"/>
      <c r="C198" s="76"/>
      <c r="D198" s="77">
        <f t="shared" si="35"/>
        <v>0</v>
      </c>
      <c r="E198" s="77">
        <f t="shared" si="36"/>
        <v>0</v>
      </c>
      <c r="F198" s="68">
        <f t="shared" si="37"/>
        <v>0</v>
      </c>
      <c r="G198" s="68">
        <f t="shared" si="38"/>
        <v>0</v>
      </c>
      <c r="H198" s="68">
        <f t="shared" si="39"/>
        <v>0</v>
      </c>
      <c r="I198" s="68">
        <f t="shared" si="40"/>
        <v>0</v>
      </c>
      <c r="J198" s="68">
        <f t="shared" si="41"/>
        <v>0</v>
      </c>
      <c r="K198" s="68">
        <f t="shared" si="42"/>
        <v>0</v>
      </c>
      <c r="L198" s="68">
        <f t="shared" si="43"/>
        <v>0</v>
      </c>
      <c r="M198" s="68">
        <f t="shared" ca="1" si="44"/>
        <v>1.2020156985318078E-3</v>
      </c>
      <c r="N198" s="68">
        <f t="shared" ca="1" si="45"/>
        <v>0</v>
      </c>
      <c r="O198" s="84">
        <f t="shared" ca="1" si="46"/>
        <v>0</v>
      </c>
      <c r="P198" s="68">
        <f t="shared" ca="1" si="47"/>
        <v>0</v>
      </c>
      <c r="Q198" s="68">
        <f t="shared" ca="1" si="48"/>
        <v>0</v>
      </c>
      <c r="R198" s="28">
        <f t="shared" ca="1" si="49"/>
        <v>-1.2020156985318078E-3</v>
      </c>
    </row>
    <row r="199" spans="1:18" x14ac:dyDescent="0.2">
      <c r="A199" s="76"/>
      <c r="B199" s="76"/>
      <c r="C199" s="76"/>
      <c r="D199" s="77">
        <f t="shared" si="35"/>
        <v>0</v>
      </c>
      <c r="E199" s="77">
        <f t="shared" si="36"/>
        <v>0</v>
      </c>
      <c r="F199" s="68">
        <f t="shared" si="37"/>
        <v>0</v>
      </c>
      <c r="G199" s="68">
        <f t="shared" si="38"/>
        <v>0</v>
      </c>
      <c r="H199" s="68">
        <f t="shared" si="39"/>
        <v>0</v>
      </c>
      <c r="I199" s="68">
        <f t="shared" si="40"/>
        <v>0</v>
      </c>
      <c r="J199" s="68">
        <f t="shared" si="41"/>
        <v>0</v>
      </c>
      <c r="K199" s="68">
        <f t="shared" si="42"/>
        <v>0</v>
      </c>
      <c r="L199" s="68">
        <f t="shared" si="43"/>
        <v>0</v>
      </c>
      <c r="M199" s="68">
        <f t="shared" ca="1" si="44"/>
        <v>1.2020156985318078E-3</v>
      </c>
      <c r="N199" s="68">
        <f t="shared" ca="1" si="45"/>
        <v>0</v>
      </c>
      <c r="O199" s="84">
        <f t="shared" ca="1" si="46"/>
        <v>0</v>
      </c>
      <c r="P199" s="68">
        <f t="shared" ca="1" si="47"/>
        <v>0</v>
      </c>
      <c r="Q199" s="68">
        <f t="shared" ca="1" si="48"/>
        <v>0</v>
      </c>
      <c r="R199" s="28">
        <f t="shared" ca="1" si="49"/>
        <v>-1.2020156985318078E-3</v>
      </c>
    </row>
    <row r="200" spans="1:18" x14ac:dyDescent="0.2">
      <c r="A200" s="76"/>
      <c r="B200" s="76"/>
      <c r="C200" s="76"/>
      <c r="D200" s="77">
        <f t="shared" si="35"/>
        <v>0</v>
      </c>
      <c r="E200" s="77">
        <f t="shared" si="36"/>
        <v>0</v>
      </c>
      <c r="F200" s="68">
        <f t="shared" si="37"/>
        <v>0</v>
      </c>
      <c r="G200" s="68">
        <f t="shared" si="38"/>
        <v>0</v>
      </c>
      <c r="H200" s="68">
        <f t="shared" si="39"/>
        <v>0</v>
      </c>
      <c r="I200" s="68">
        <f t="shared" si="40"/>
        <v>0</v>
      </c>
      <c r="J200" s="68">
        <f t="shared" si="41"/>
        <v>0</v>
      </c>
      <c r="K200" s="68">
        <f t="shared" si="42"/>
        <v>0</v>
      </c>
      <c r="L200" s="68">
        <f t="shared" si="43"/>
        <v>0</v>
      </c>
      <c r="M200" s="68">
        <f t="shared" ca="1" si="44"/>
        <v>1.2020156985318078E-3</v>
      </c>
      <c r="N200" s="68">
        <f t="shared" ca="1" si="45"/>
        <v>0</v>
      </c>
      <c r="O200" s="84">
        <f t="shared" ca="1" si="46"/>
        <v>0</v>
      </c>
      <c r="P200" s="68">
        <f t="shared" ca="1" si="47"/>
        <v>0</v>
      </c>
      <c r="Q200" s="68">
        <f t="shared" ca="1" si="48"/>
        <v>0</v>
      </c>
      <c r="R200" s="28">
        <f t="shared" ca="1" si="49"/>
        <v>-1.2020156985318078E-3</v>
      </c>
    </row>
    <row r="201" spans="1:18" x14ac:dyDescent="0.2">
      <c r="A201" s="76"/>
      <c r="B201" s="76"/>
      <c r="C201" s="76"/>
      <c r="D201" s="77">
        <f t="shared" si="35"/>
        <v>0</v>
      </c>
      <c r="E201" s="77">
        <f t="shared" si="36"/>
        <v>0</v>
      </c>
      <c r="F201" s="68">
        <f t="shared" si="37"/>
        <v>0</v>
      </c>
      <c r="G201" s="68">
        <f t="shared" si="38"/>
        <v>0</v>
      </c>
      <c r="H201" s="68">
        <f t="shared" si="39"/>
        <v>0</v>
      </c>
      <c r="I201" s="68">
        <f t="shared" si="40"/>
        <v>0</v>
      </c>
      <c r="J201" s="68">
        <f t="shared" si="41"/>
        <v>0</v>
      </c>
      <c r="K201" s="68">
        <f t="shared" si="42"/>
        <v>0</v>
      </c>
      <c r="L201" s="68">
        <f t="shared" si="43"/>
        <v>0</v>
      </c>
      <c r="M201" s="68">
        <f t="shared" ca="1" si="44"/>
        <v>1.2020156985318078E-3</v>
      </c>
      <c r="N201" s="68">
        <f t="shared" ca="1" si="45"/>
        <v>0</v>
      </c>
      <c r="O201" s="84">
        <f t="shared" ca="1" si="46"/>
        <v>0</v>
      </c>
      <c r="P201" s="68">
        <f t="shared" ca="1" si="47"/>
        <v>0</v>
      </c>
      <c r="Q201" s="68">
        <f t="shared" ca="1" si="48"/>
        <v>0</v>
      </c>
      <c r="R201" s="28">
        <f t="shared" ca="1" si="49"/>
        <v>-1.2020156985318078E-3</v>
      </c>
    </row>
    <row r="202" spans="1:18" x14ac:dyDescent="0.2">
      <c r="A202" s="76"/>
      <c r="B202" s="76"/>
      <c r="C202" s="76"/>
      <c r="D202" s="77">
        <f t="shared" si="35"/>
        <v>0</v>
      </c>
      <c r="E202" s="77">
        <f t="shared" si="36"/>
        <v>0</v>
      </c>
      <c r="F202" s="68">
        <f t="shared" si="37"/>
        <v>0</v>
      </c>
      <c r="G202" s="68">
        <f t="shared" si="38"/>
        <v>0</v>
      </c>
      <c r="H202" s="68">
        <f t="shared" si="39"/>
        <v>0</v>
      </c>
      <c r="I202" s="68">
        <f t="shared" si="40"/>
        <v>0</v>
      </c>
      <c r="J202" s="68">
        <f t="shared" si="41"/>
        <v>0</v>
      </c>
      <c r="K202" s="68">
        <f t="shared" si="42"/>
        <v>0</v>
      </c>
      <c r="L202" s="68">
        <f t="shared" si="43"/>
        <v>0</v>
      </c>
      <c r="M202" s="68">
        <f t="shared" ca="1" si="44"/>
        <v>1.2020156985318078E-3</v>
      </c>
      <c r="N202" s="68">
        <f t="shared" ca="1" si="45"/>
        <v>0</v>
      </c>
      <c r="O202" s="84">
        <f t="shared" ca="1" si="46"/>
        <v>0</v>
      </c>
      <c r="P202" s="68">
        <f t="shared" ca="1" si="47"/>
        <v>0</v>
      </c>
      <c r="Q202" s="68">
        <f t="shared" ca="1" si="48"/>
        <v>0</v>
      </c>
      <c r="R202" s="28">
        <f t="shared" ca="1" si="49"/>
        <v>-1.2020156985318078E-3</v>
      </c>
    </row>
    <row r="203" spans="1:18" x14ac:dyDescent="0.2">
      <c r="A203" s="76"/>
      <c r="B203" s="76"/>
      <c r="C203" s="76"/>
      <c r="D203" s="77">
        <f t="shared" si="35"/>
        <v>0</v>
      </c>
      <c r="E203" s="77">
        <f t="shared" si="36"/>
        <v>0</v>
      </c>
      <c r="F203" s="68">
        <f t="shared" si="37"/>
        <v>0</v>
      </c>
      <c r="G203" s="68">
        <f t="shared" si="38"/>
        <v>0</v>
      </c>
      <c r="H203" s="68">
        <f t="shared" si="39"/>
        <v>0</v>
      </c>
      <c r="I203" s="68">
        <f t="shared" si="40"/>
        <v>0</v>
      </c>
      <c r="J203" s="68">
        <f t="shared" si="41"/>
        <v>0</v>
      </c>
      <c r="K203" s="68">
        <f t="shared" si="42"/>
        <v>0</v>
      </c>
      <c r="L203" s="68">
        <f t="shared" si="43"/>
        <v>0</v>
      </c>
      <c r="M203" s="68">
        <f t="shared" ca="1" si="44"/>
        <v>1.2020156985318078E-3</v>
      </c>
      <c r="N203" s="68">
        <f t="shared" ca="1" si="45"/>
        <v>0</v>
      </c>
      <c r="O203" s="84">
        <f t="shared" ca="1" si="46"/>
        <v>0</v>
      </c>
      <c r="P203" s="68">
        <f t="shared" ca="1" si="47"/>
        <v>0</v>
      </c>
      <c r="Q203" s="68">
        <f t="shared" ca="1" si="48"/>
        <v>0</v>
      </c>
      <c r="R203" s="28">
        <f t="shared" ca="1" si="49"/>
        <v>-1.2020156985318078E-3</v>
      </c>
    </row>
    <row r="204" spans="1:18" x14ac:dyDescent="0.2">
      <c r="A204" s="76"/>
      <c r="B204" s="76"/>
      <c r="C204" s="76"/>
      <c r="D204" s="77">
        <f t="shared" si="35"/>
        <v>0</v>
      </c>
      <c r="E204" s="77">
        <f t="shared" si="36"/>
        <v>0</v>
      </c>
      <c r="F204" s="68">
        <f t="shared" si="37"/>
        <v>0</v>
      </c>
      <c r="G204" s="68">
        <f t="shared" si="38"/>
        <v>0</v>
      </c>
      <c r="H204" s="68">
        <f t="shared" si="39"/>
        <v>0</v>
      </c>
      <c r="I204" s="68">
        <f t="shared" si="40"/>
        <v>0</v>
      </c>
      <c r="J204" s="68">
        <f t="shared" si="41"/>
        <v>0</v>
      </c>
      <c r="K204" s="68">
        <f t="shared" si="42"/>
        <v>0</v>
      </c>
      <c r="L204" s="68">
        <f t="shared" si="43"/>
        <v>0</v>
      </c>
      <c r="M204" s="68">
        <f t="shared" ca="1" si="44"/>
        <v>1.2020156985318078E-3</v>
      </c>
      <c r="N204" s="68">
        <f t="shared" ca="1" si="45"/>
        <v>0</v>
      </c>
      <c r="O204" s="84">
        <f t="shared" ca="1" si="46"/>
        <v>0</v>
      </c>
      <c r="P204" s="68">
        <f t="shared" ca="1" si="47"/>
        <v>0</v>
      </c>
      <c r="Q204" s="68">
        <f t="shared" ca="1" si="48"/>
        <v>0</v>
      </c>
      <c r="R204" s="28">
        <f t="shared" ca="1" si="49"/>
        <v>-1.2020156985318078E-3</v>
      </c>
    </row>
    <row r="205" spans="1:18" x14ac:dyDescent="0.2">
      <c r="A205" s="76"/>
      <c r="B205" s="76"/>
      <c r="C205" s="76"/>
      <c r="D205" s="77">
        <f t="shared" si="35"/>
        <v>0</v>
      </c>
      <c r="E205" s="77">
        <f t="shared" si="36"/>
        <v>0</v>
      </c>
      <c r="F205" s="68">
        <f t="shared" si="37"/>
        <v>0</v>
      </c>
      <c r="G205" s="68">
        <f t="shared" si="38"/>
        <v>0</v>
      </c>
      <c r="H205" s="68">
        <f t="shared" si="39"/>
        <v>0</v>
      </c>
      <c r="I205" s="68">
        <f t="shared" si="40"/>
        <v>0</v>
      </c>
      <c r="J205" s="68">
        <f t="shared" si="41"/>
        <v>0</v>
      </c>
      <c r="K205" s="68">
        <f t="shared" si="42"/>
        <v>0</v>
      </c>
      <c r="L205" s="68">
        <f t="shared" si="43"/>
        <v>0</v>
      </c>
      <c r="M205" s="68">
        <f t="shared" ca="1" si="44"/>
        <v>1.2020156985318078E-3</v>
      </c>
      <c r="N205" s="68">
        <f t="shared" ca="1" si="45"/>
        <v>0</v>
      </c>
      <c r="O205" s="84">
        <f t="shared" ca="1" si="46"/>
        <v>0</v>
      </c>
      <c r="P205" s="68">
        <f t="shared" ca="1" si="47"/>
        <v>0</v>
      </c>
      <c r="Q205" s="68">
        <f t="shared" ca="1" si="48"/>
        <v>0</v>
      </c>
      <c r="R205" s="28">
        <f t="shared" ca="1" si="49"/>
        <v>-1.2020156985318078E-3</v>
      </c>
    </row>
    <row r="206" spans="1:18" x14ac:dyDescent="0.2">
      <c r="A206" s="76"/>
      <c r="B206" s="76"/>
      <c r="C206" s="76"/>
      <c r="D206" s="77">
        <f t="shared" si="35"/>
        <v>0</v>
      </c>
      <c r="E206" s="77">
        <f t="shared" si="36"/>
        <v>0</v>
      </c>
      <c r="F206" s="68">
        <f t="shared" si="37"/>
        <v>0</v>
      </c>
      <c r="G206" s="68">
        <f t="shared" si="38"/>
        <v>0</v>
      </c>
      <c r="H206" s="68">
        <f t="shared" si="39"/>
        <v>0</v>
      </c>
      <c r="I206" s="68">
        <f t="shared" si="40"/>
        <v>0</v>
      </c>
      <c r="J206" s="68">
        <f t="shared" si="41"/>
        <v>0</v>
      </c>
      <c r="K206" s="68">
        <f t="shared" si="42"/>
        <v>0</v>
      </c>
      <c r="L206" s="68">
        <f t="shared" si="43"/>
        <v>0</v>
      </c>
      <c r="M206" s="68">
        <f t="shared" ca="1" si="44"/>
        <v>1.2020156985318078E-3</v>
      </c>
      <c r="N206" s="68">
        <f t="shared" ca="1" si="45"/>
        <v>0</v>
      </c>
      <c r="O206" s="84">
        <f t="shared" ca="1" si="46"/>
        <v>0</v>
      </c>
      <c r="P206" s="68">
        <f t="shared" ca="1" si="47"/>
        <v>0</v>
      </c>
      <c r="Q206" s="68">
        <f t="shared" ca="1" si="48"/>
        <v>0</v>
      </c>
      <c r="R206" s="28">
        <f t="shared" ca="1" si="49"/>
        <v>-1.2020156985318078E-3</v>
      </c>
    </row>
    <row r="207" spans="1:18" x14ac:dyDescent="0.2">
      <c r="A207" s="76"/>
      <c r="B207" s="76"/>
      <c r="C207" s="76"/>
      <c r="D207" s="77">
        <f t="shared" si="35"/>
        <v>0</v>
      </c>
      <c r="E207" s="77">
        <f t="shared" si="36"/>
        <v>0</v>
      </c>
      <c r="F207" s="68">
        <f t="shared" si="37"/>
        <v>0</v>
      </c>
      <c r="G207" s="68">
        <f t="shared" si="38"/>
        <v>0</v>
      </c>
      <c r="H207" s="68">
        <f t="shared" si="39"/>
        <v>0</v>
      </c>
      <c r="I207" s="68">
        <f t="shared" si="40"/>
        <v>0</v>
      </c>
      <c r="J207" s="68">
        <f t="shared" si="41"/>
        <v>0</v>
      </c>
      <c r="K207" s="68">
        <f t="shared" si="42"/>
        <v>0</v>
      </c>
      <c r="L207" s="68">
        <f t="shared" si="43"/>
        <v>0</v>
      </c>
      <c r="M207" s="68">
        <f t="shared" ca="1" si="44"/>
        <v>1.2020156985318078E-3</v>
      </c>
      <c r="N207" s="68">
        <f t="shared" ca="1" si="45"/>
        <v>0</v>
      </c>
      <c r="O207" s="84">
        <f t="shared" ca="1" si="46"/>
        <v>0</v>
      </c>
      <c r="P207" s="68">
        <f t="shared" ca="1" si="47"/>
        <v>0</v>
      </c>
      <c r="Q207" s="68">
        <f t="shared" ca="1" si="48"/>
        <v>0</v>
      </c>
      <c r="R207" s="28">
        <f t="shared" ca="1" si="49"/>
        <v>-1.2020156985318078E-3</v>
      </c>
    </row>
    <row r="208" spans="1:18" x14ac:dyDescent="0.2">
      <c r="A208" s="76"/>
      <c r="B208" s="76"/>
      <c r="C208" s="76"/>
      <c r="D208" s="77">
        <f t="shared" si="35"/>
        <v>0</v>
      </c>
      <c r="E208" s="77">
        <f t="shared" si="36"/>
        <v>0</v>
      </c>
      <c r="F208" s="68">
        <f t="shared" si="37"/>
        <v>0</v>
      </c>
      <c r="G208" s="68">
        <f t="shared" si="38"/>
        <v>0</v>
      </c>
      <c r="H208" s="68">
        <f t="shared" si="39"/>
        <v>0</v>
      </c>
      <c r="I208" s="68">
        <f t="shared" si="40"/>
        <v>0</v>
      </c>
      <c r="J208" s="68">
        <f t="shared" si="41"/>
        <v>0</v>
      </c>
      <c r="K208" s="68">
        <f t="shared" si="42"/>
        <v>0</v>
      </c>
      <c r="L208" s="68">
        <f t="shared" si="43"/>
        <v>0</v>
      </c>
      <c r="M208" s="68">
        <f t="shared" ca="1" si="44"/>
        <v>1.2020156985318078E-3</v>
      </c>
      <c r="N208" s="68">
        <f t="shared" ca="1" si="45"/>
        <v>0</v>
      </c>
      <c r="O208" s="84">
        <f t="shared" ca="1" si="46"/>
        <v>0</v>
      </c>
      <c r="P208" s="68">
        <f t="shared" ca="1" si="47"/>
        <v>0</v>
      </c>
      <c r="Q208" s="68">
        <f t="shared" ca="1" si="48"/>
        <v>0</v>
      </c>
      <c r="R208" s="28">
        <f t="shared" ca="1" si="49"/>
        <v>-1.2020156985318078E-3</v>
      </c>
    </row>
    <row r="209" spans="1:18" x14ac:dyDescent="0.2">
      <c r="A209" s="76"/>
      <c r="B209" s="76"/>
      <c r="C209" s="76"/>
      <c r="D209" s="77">
        <f t="shared" si="35"/>
        <v>0</v>
      </c>
      <c r="E209" s="77">
        <f t="shared" si="36"/>
        <v>0</v>
      </c>
      <c r="F209" s="68">
        <f t="shared" si="37"/>
        <v>0</v>
      </c>
      <c r="G209" s="68">
        <f t="shared" si="38"/>
        <v>0</v>
      </c>
      <c r="H209" s="68">
        <f t="shared" si="39"/>
        <v>0</v>
      </c>
      <c r="I209" s="68">
        <f t="shared" si="40"/>
        <v>0</v>
      </c>
      <c r="J209" s="68">
        <f t="shared" si="41"/>
        <v>0</v>
      </c>
      <c r="K209" s="68">
        <f t="shared" si="42"/>
        <v>0</v>
      </c>
      <c r="L209" s="68">
        <f t="shared" si="43"/>
        <v>0</v>
      </c>
      <c r="M209" s="68">
        <f t="shared" ca="1" si="44"/>
        <v>1.2020156985318078E-3</v>
      </c>
      <c r="N209" s="68">
        <f t="shared" ca="1" si="45"/>
        <v>0</v>
      </c>
      <c r="O209" s="84">
        <f t="shared" ca="1" si="46"/>
        <v>0</v>
      </c>
      <c r="P209" s="68">
        <f t="shared" ca="1" si="47"/>
        <v>0</v>
      </c>
      <c r="Q209" s="68">
        <f t="shared" ca="1" si="48"/>
        <v>0</v>
      </c>
      <c r="R209" s="28">
        <f t="shared" ca="1" si="49"/>
        <v>-1.2020156985318078E-3</v>
      </c>
    </row>
    <row r="210" spans="1:18" x14ac:dyDescent="0.2">
      <c r="A210" s="76"/>
      <c r="B210" s="76"/>
      <c r="C210" s="76"/>
      <c r="D210" s="77">
        <f t="shared" si="35"/>
        <v>0</v>
      </c>
      <c r="E210" s="77">
        <f t="shared" si="36"/>
        <v>0</v>
      </c>
      <c r="F210" s="68">
        <f t="shared" si="37"/>
        <v>0</v>
      </c>
      <c r="G210" s="68">
        <f t="shared" si="38"/>
        <v>0</v>
      </c>
      <c r="H210" s="68">
        <f t="shared" si="39"/>
        <v>0</v>
      </c>
      <c r="I210" s="68">
        <f t="shared" si="40"/>
        <v>0</v>
      </c>
      <c r="J210" s="68">
        <f t="shared" si="41"/>
        <v>0</v>
      </c>
      <c r="K210" s="68">
        <f t="shared" si="42"/>
        <v>0</v>
      </c>
      <c r="L210" s="68">
        <f t="shared" si="43"/>
        <v>0</v>
      </c>
      <c r="M210" s="68">
        <f t="shared" ca="1" si="44"/>
        <v>1.2020156985318078E-3</v>
      </c>
      <c r="N210" s="68">
        <f t="shared" ca="1" si="45"/>
        <v>0</v>
      </c>
      <c r="O210" s="84">
        <f t="shared" ca="1" si="46"/>
        <v>0</v>
      </c>
      <c r="P210" s="68">
        <f t="shared" ca="1" si="47"/>
        <v>0</v>
      </c>
      <c r="Q210" s="68">
        <f t="shared" ca="1" si="48"/>
        <v>0</v>
      </c>
      <c r="R210" s="28">
        <f t="shared" ca="1" si="49"/>
        <v>-1.2020156985318078E-3</v>
      </c>
    </row>
    <row r="211" spans="1:18" x14ac:dyDescent="0.2">
      <c r="A211" s="76"/>
      <c r="B211" s="76"/>
      <c r="C211" s="76"/>
      <c r="D211" s="77">
        <f t="shared" si="35"/>
        <v>0</v>
      </c>
      <c r="E211" s="77">
        <f t="shared" si="36"/>
        <v>0</v>
      </c>
      <c r="F211" s="68">
        <f t="shared" si="37"/>
        <v>0</v>
      </c>
      <c r="G211" s="68">
        <f t="shared" si="38"/>
        <v>0</v>
      </c>
      <c r="H211" s="68">
        <f t="shared" si="39"/>
        <v>0</v>
      </c>
      <c r="I211" s="68">
        <f t="shared" si="40"/>
        <v>0</v>
      </c>
      <c r="J211" s="68">
        <f t="shared" si="41"/>
        <v>0</v>
      </c>
      <c r="K211" s="68">
        <f t="shared" si="42"/>
        <v>0</v>
      </c>
      <c r="L211" s="68">
        <f t="shared" si="43"/>
        <v>0</v>
      </c>
      <c r="M211" s="68">
        <f t="shared" ca="1" si="44"/>
        <v>1.2020156985318078E-3</v>
      </c>
      <c r="N211" s="68">
        <f t="shared" ca="1" si="45"/>
        <v>0</v>
      </c>
      <c r="O211" s="84">
        <f t="shared" ca="1" si="46"/>
        <v>0</v>
      </c>
      <c r="P211" s="68">
        <f t="shared" ca="1" si="47"/>
        <v>0</v>
      </c>
      <c r="Q211" s="68">
        <f t="shared" ca="1" si="48"/>
        <v>0</v>
      </c>
      <c r="R211" s="28">
        <f t="shared" ca="1" si="49"/>
        <v>-1.2020156985318078E-3</v>
      </c>
    </row>
    <row r="212" spans="1:18" x14ac:dyDescent="0.2">
      <c r="A212" s="76"/>
      <c r="B212" s="76"/>
      <c r="C212" s="76"/>
      <c r="D212" s="77">
        <f t="shared" si="35"/>
        <v>0</v>
      </c>
      <c r="E212" s="77">
        <f t="shared" si="36"/>
        <v>0</v>
      </c>
      <c r="F212" s="68">
        <f t="shared" si="37"/>
        <v>0</v>
      </c>
      <c r="G212" s="68">
        <f t="shared" si="38"/>
        <v>0</v>
      </c>
      <c r="H212" s="68">
        <f t="shared" si="39"/>
        <v>0</v>
      </c>
      <c r="I212" s="68">
        <f t="shared" si="40"/>
        <v>0</v>
      </c>
      <c r="J212" s="68">
        <f t="shared" si="41"/>
        <v>0</v>
      </c>
      <c r="K212" s="68">
        <f t="shared" si="42"/>
        <v>0</v>
      </c>
      <c r="L212" s="68">
        <f t="shared" si="43"/>
        <v>0</v>
      </c>
      <c r="M212" s="68">
        <f t="shared" ca="1" si="44"/>
        <v>1.2020156985318078E-3</v>
      </c>
      <c r="N212" s="68">
        <f t="shared" ca="1" si="45"/>
        <v>0</v>
      </c>
      <c r="O212" s="84">
        <f t="shared" ca="1" si="46"/>
        <v>0</v>
      </c>
      <c r="P212" s="68">
        <f t="shared" ca="1" si="47"/>
        <v>0</v>
      </c>
      <c r="Q212" s="68">
        <f t="shared" ca="1" si="48"/>
        <v>0</v>
      </c>
      <c r="R212" s="28">
        <f t="shared" ca="1" si="49"/>
        <v>-1.2020156985318078E-3</v>
      </c>
    </row>
    <row r="213" spans="1:18" x14ac:dyDescent="0.2">
      <c r="A213" s="76"/>
      <c r="B213" s="76"/>
      <c r="C213" s="76"/>
      <c r="D213" s="77">
        <f t="shared" ref="D213:D276" si="50">A213/A$18</f>
        <v>0</v>
      </c>
      <c r="E213" s="77">
        <f t="shared" ref="E213:E276" si="51">B213/B$18</f>
        <v>0</v>
      </c>
      <c r="F213" s="68">
        <f t="shared" ref="F213:F276" si="52">$C213*D213</f>
        <v>0</v>
      </c>
      <c r="G213" s="68">
        <f t="shared" ref="G213:G276" si="53">$C213*E213</f>
        <v>0</v>
      </c>
      <c r="H213" s="68">
        <f t="shared" ref="H213:H276" si="54">C213*D213*D213</f>
        <v>0</v>
      </c>
      <c r="I213" s="68">
        <f t="shared" ref="I213:I276" si="55">C213*D213*D213*D213</f>
        <v>0</v>
      </c>
      <c r="J213" s="68">
        <f t="shared" ref="J213:J276" si="56">C213*D213*D213*D213*D213</f>
        <v>0</v>
      </c>
      <c r="K213" s="68">
        <f t="shared" ref="K213:K276" si="57">C213*E213*D213</f>
        <v>0</v>
      </c>
      <c r="L213" s="68">
        <f t="shared" ref="L213:L276" si="58">C213*E213*D213*D213</f>
        <v>0</v>
      </c>
      <c r="M213" s="68">
        <f t="shared" ref="M213:M276" ca="1" si="59">+E$4+E$5*D213+E$6*D213^2</f>
        <v>1.2020156985318078E-3</v>
      </c>
      <c r="N213" s="68">
        <f t="shared" ref="N213:N276" ca="1" si="60">C213*(M213-E213)^2</f>
        <v>0</v>
      </c>
      <c r="O213" s="84">
        <f t="shared" ref="O213:O276" ca="1" si="61">(C213*O$1-O$2*F213+O$3*H213)^2</f>
        <v>0</v>
      </c>
      <c r="P213" s="68">
        <f t="shared" ref="P213:P276" ca="1" si="62">(-C213*O$2+O$4*F213-O$5*H213)^2</f>
        <v>0</v>
      </c>
      <c r="Q213" s="68">
        <f t="shared" ref="Q213:Q276" ca="1" si="63">+(C213*O$3-F213*O$5+H213*O$6)^2</f>
        <v>0</v>
      </c>
      <c r="R213" s="28">
        <f t="shared" ref="R213:R276" ca="1" si="64">+E213-M213</f>
        <v>-1.2020156985318078E-3</v>
      </c>
    </row>
    <row r="214" spans="1:18" x14ac:dyDescent="0.2">
      <c r="A214" s="76"/>
      <c r="B214" s="76"/>
      <c r="C214" s="76"/>
      <c r="D214" s="77">
        <f t="shared" si="50"/>
        <v>0</v>
      </c>
      <c r="E214" s="77">
        <f t="shared" si="51"/>
        <v>0</v>
      </c>
      <c r="F214" s="68">
        <f t="shared" si="52"/>
        <v>0</v>
      </c>
      <c r="G214" s="68">
        <f t="shared" si="53"/>
        <v>0</v>
      </c>
      <c r="H214" s="68">
        <f t="shared" si="54"/>
        <v>0</v>
      </c>
      <c r="I214" s="68">
        <f t="shared" si="55"/>
        <v>0</v>
      </c>
      <c r="J214" s="68">
        <f t="shared" si="56"/>
        <v>0</v>
      </c>
      <c r="K214" s="68">
        <f t="shared" si="57"/>
        <v>0</v>
      </c>
      <c r="L214" s="68">
        <f t="shared" si="58"/>
        <v>0</v>
      </c>
      <c r="M214" s="68">
        <f t="shared" ca="1" si="59"/>
        <v>1.2020156985318078E-3</v>
      </c>
      <c r="N214" s="68">
        <f t="shared" ca="1" si="60"/>
        <v>0</v>
      </c>
      <c r="O214" s="84">
        <f t="shared" ca="1" si="61"/>
        <v>0</v>
      </c>
      <c r="P214" s="68">
        <f t="shared" ca="1" si="62"/>
        <v>0</v>
      </c>
      <c r="Q214" s="68">
        <f t="shared" ca="1" si="63"/>
        <v>0</v>
      </c>
      <c r="R214" s="28">
        <f t="shared" ca="1" si="64"/>
        <v>-1.2020156985318078E-3</v>
      </c>
    </row>
    <row r="215" spans="1:18" x14ac:dyDescent="0.2">
      <c r="A215" s="76"/>
      <c r="B215" s="76"/>
      <c r="C215" s="76"/>
      <c r="D215" s="77">
        <f t="shared" si="50"/>
        <v>0</v>
      </c>
      <c r="E215" s="77">
        <f t="shared" si="51"/>
        <v>0</v>
      </c>
      <c r="F215" s="68">
        <f t="shared" si="52"/>
        <v>0</v>
      </c>
      <c r="G215" s="68">
        <f t="shared" si="53"/>
        <v>0</v>
      </c>
      <c r="H215" s="68">
        <f t="shared" si="54"/>
        <v>0</v>
      </c>
      <c r="I215" s="68">
        <f t="shared" si="55"/>
        <v>0</v>
      </c>
      <c r="J215" s="68">
        <f t="shared" si="56"/>
        <v>0</v>
      </c>
      <c r="K215" s="68">
        <f t="shared" si="57"/>
        <v>0</v>
      </c>
      <c r="L215" s="68">
        <f t="shared" si="58"/>
        <v>0</v>
      </c>
      <c r="M215" s="68">
        <f t="shared" ca="1" si="59"/>
        <v>1.2020156985318078E-3</v>
      </c>
      <c r="N215" s="68">
        <f t="shared" ca="1" si="60"/>
        <v>0</v>
      </c>
      <c r="O215" s="84">
        <f t="shared" ca="1" si="61"/>
        <v>0</v>
      </c>
      <c r="P215" s="68">
        <f t="shared" ca="1" si="62"/>
        <v>0</v>
      </c>
      <c r="Q215" s="68">
        <f t="shared" ca="1" si="63"/>
        <v>0</v>
      </c>
      <c r="R215" s="28">
        <f t="shared" ca="1" si="64"/>
        <v>-1.2020156985318078E-3</v>
      </c>
    </row>
    <row r="216" spans="1:18" x14ac:dyDescent="0.2">
      <c r="A216" s="76"/>
      <c r="B216" s="76"/>
      <c r="C216" s="76"/>
      <c r="D216" s="77">
        <f t="shared" si="50"/>
        <v>0</v>
      </c>
      <c r="E216" s="77">
        <f t="shared" si="51"/>
        <v>0</v>
      </c>
      <c r="F216" s="68">
        <f t="shared" si="52"/>
        <v>0</v>
      </c>
      <c r="G216" s="68">
        <f t="shared" si="53"/>
        <v>0</v>
      </c>
      <c r="H216" s="68">
        <f t="shared" si="54"/>
        <v>0</v>
      </c>
      <c r="I216" s="68">
        <f t="shared" si="55"/>
        <v>0</v>
      </c>
      <c r="J216" s="68">
        <f t="shared" si="56"/>
        <v>0</v>
      </c>
      <c r="K216" s="68">
        <f t="shared" si="57"/>
        <v>0</v>
      </c>
      <c r="L216" s="68">
        <f t="shared" si="58"/>
        <v>0</v>
      </c>
      <c r="M216" s="68">
        <f t="shared" ca="1" si="59"/>
        <v>1.2020156985318078E-3</v>
      </c>
      <c r="N216" s="68">
        <f t="shared" ca="1" si="60"/>
        <v>0</v>
      </c>
      <c r="O216" s="84">
        <f t="shared" ca="1" si="61"/>
        <v>0</v>
      </c>
      <c r="P216" s="68">
        <f t="shared" ca="1" si="62"/>
        <v>0</v>
      </c>
      <c r="Q216" s="68">
        <f t="shared" ca="1" si="63"/>
        <v>0</v>
      </c>
      <c r="R216" s="28">
        <f t="shared" ca="1" si="64"/>
        <v>-1.2020156985318078E-3</v>
      </c>
    </row>
    <row r="217" spans="1:18" x14ac:dyDescent="0.2">
      <c r="A217" s="76"/>
      <c r="B217" s="76"/>
      <c r="C217" s="76"/>
      <c r="D217" s="77">
        <f t="shared" si="50"/>
        <v>0</v>
      </c>
      <c r="E217" s="77">
        <f t="shared" si="51"/>
        <v>0</v>
      </c>
      <c r="F217" s="68">
        <f t="shared" si="52"/>
        <v>0</v>
      </c>
      <c r="G217" s="68">
        <f t="shared" si="53"/>
        <v>0</v>
      </c>
      <c r="H217" s="68">
        <f t="shared" si="54"/>
        <v>0</v>
      </c>
      <c r="I217" s="68">
        <f t="shared" si="55"/>
        <v>0</v>
      </c>
      <c r="J217" s="68">
        <f t="shared" si="56"/>
        <v>0</v>
      </c>
      <c r="K217" s="68">
        <f t="shared" si="57"/>
        <v>0</v>
      </c>
      <c r="L217" s="68">
        <f t="shared" si="58"/>
        <v>0</v>
      </c>
      <c r="M217" s="68">
        <f t="shared" ca="1" si="59"/>
        <v>1.2020156985318078E-3</v>
      </c>
      <c r="N217" s="68">
        <f t="shared" ca="1" si="60"/>
        <v>0</v>
      </c>
      <c r="O217" s="84">
        <f t="shared" ca="1" si="61"/>
        <v>0</v>
      </c>
      <c r="P217" s="68">
        <f t="shared" ca="1" si="62"/>
        <v>0</v>
      </c>
      <c r="Q217" s="68">
        <f t="shared" ca="1" si="63"/>
        <v>0</v>
      </c>
      <c r="R217" s="28">
        <f t="shared" ca="1" si="64"/>
        <v>-1.2020156985318078E-3</v>
      </c>
    </row>
    <row r="218" spans="1:18" x14ac:dyDescent="0.2">
      <c r="A218" s="76"/>
      <c r="B218" s="76"/>
      <c r="C218" s="76"/>
      <c r="D218" s="77">
        <f t="shared" si="50"/>
        <v>0</v>
      </c>
      <c r="E218" s="77">
        <f t="shared" si="51"/>
        <v>0</v>
      </c>
      <c r="F218" s="68">
        <f t="shared" si="52"/>
        <v>0</v>
      </c>
      <c r="G218" s="68">
        <f t="shared" si="53"/>
        <v>0</v>
      </c>
      <c r="H218" s="68">
        <f t="shared" si="54"/>
        <v>0</v>
      </c>
      <c r="I218" s="68">
        <f t="shared" si="55"/>
        <v>0</v>
      </c>
      <c r="J218" s="68">
        <f t="shared" si="56"/>
        <v>0</v>
      </c>
      <c r="K218" s="68">
        <f t="shared" si="57"/>
        <v>0</v>
      </c>
      <c r="L218" s="68">
        <f t="shared" si="58"/>
        <v>0</v>
      </c>
      <c r="M218" s="68">
        <f t="shared" ca="1" si="59"/>
        <v>1.2020156985318078E-3</v>
      </c>
      <c r="N218" s="68">
        <f t="shared" ca="1" si="60"/>
        <v>0</v>
      </c>
      <c r="O218" s="84">
        <f t="shared" ca="1" si="61"/>
        <v>0</v>
      </c>
      <c r="P218" s="68">
        <f t="shared" ca="1" si="62"/>
        <v>0</v>
      </c>
      <c r="Q218" s="68">
        <f t="shared" ca="1" si="63"/>
        <v>0</v>
      </c>
      <c r="R218" s="28">
        <f t="shared" ca="1" si="64"/>
        <v>-1.2020156985318078E-3</v>
      </c>
    </row>
    <row r="219" spans="1:18" x14ac:dyDescent="0.2">
      <c r="A219" s="76"/>
      <c r="B219" s="76"/>
      <c r="C219" s="76"/>
      <c r="D219" s="77">
        <f t="shared" si="50"/>
        <v>0</v>
      </c>
      <c r="E219" s="77">
        <f t="shared" si="51"/>
        <v>0</v>
      </c>
      <c r="F219" s="68">
        <f t="shared" si="52"/>
        <v>0</v>
      </c>
      <c r="G219" s="68">
        <f t="shared" si="53"/>
        <v>0</v>
      </c>
      <c r="H219" s="68">
        <f t="shared" si="54"/>
        <v>0</v>
      </c>
      <c r="I219" s="68">
        <f t="shared" si="55"/>
        <v>0</v>
      </c>
      <c r="J219" s="68">
        <f t="shared" si="56"/>
        <v>0</v>
      </c>
      <c r="K219" s="68">
        <f t="shared" si="57"/>
        <v>0</v>
      </c>
      <c r="L219" s="68">
        <f t="shared" si="58"/>
        <v>0</v>
      </c>
      <c r="M219" s="68">
        <f t="shared" ca="1" si="59"/>
        <v>1.2020156985318078E-3</v>
      </c>
      <c r="N219" s="68">
        <f t="shared" ca="1" si="60"/>
        <v>0</v>
      </c>
      <c r="O219" s="84">
        <f t="shared" ca="1" si="61"/>
        <v>0</v>
      </c>
      <c r="P219" s="68">
        <f t="shared" ca="1" si="62"/>
        <v>0</v>
      </c>
      <c r="Q219" s="68">
        <f t="shared" ca="1" si="63"/>
        <v>0</v>
      </c>
      <c r="R219" s="28">
        <f t="shared" ca="1" si="64"/>
        <v>-1.2020156985318078E-3</v>
      </c>
    </row>
    <row r="220" spans="1:18" x14ac:dyDescent="0.2">
      <c r="A220" s="76"/>
      <c r="B220" s="76"/>
      <c r="C220" s="76"/>
      <c r="D220" s="77">
        <f t="shared" si="50"/>
        <v>0</v>
      </c>
      <c r="E220" s="77">
        <f t="shared" si="51"/>
        <v>0</v>
      </c>
      <c r="F220" s="68">
        <f t="shared" si="52"/>
        <v>0</v>
      </c>
      <c r="G220" s="68">
        <f t="shared" si="53"/>
        <v>0</v>
      </c>
      <c r="H220" s="68">
        <f t="shared" si="54"/>
        <v>0</v>
      </c>
      <c r="I220" s="68">
        <f t="shared" si="55"/>
        <v>0</v>
      </c>
      <c r="J220" s="68">
        <f t="shared" si="56"/>
        <v>0</v>
      </c>
      <c r="K220" s="68">
        <f t="shared" si="57"/>
        <v>0</v>
      </c>
      <c r="L220" s="68">
        <f t="shared" si="58"/>
        <v>0</v>
      </c>
      <c r="M220" s="68">
        <f t="shared" ca="1" si="59"/>
        <v>1.2020156985318078E-3</v>
      </c>
      <c r="N220" s="68">
        <f t="shared" ca="1" si="60"/>
        <v>0</v>
      </c>
      <c r="O220" s="84">
        <f t="shared" ca="1" si="61"/>
        <v>0</v>
      </c>
      <c r="P220" s="68">
        <f t="shared" ca="1" si="62"/>
        <v>0</v>
      </c>
      <c r="Q220" s="68">
        <f t="shared" ca="1" si="63"/>
        <v>0</v>
      </c>
      <c r="R220" s="28">
        <f t="shared" ca="1" si="64"/>
        <v>-1.2020156985318078E-3</v>
      </c>
    </row>
    <row r="221" spans="1:18" x14ac:dyDescent="0.2">
      <c r="A221" s="76"/>
      <c r="B221" s="76"/>
      <c r="C221" s="76"/>
      <c r="D221" s="77">
        <f t="shared" si="50"/>
        <v>0</v>
      </c>
      <c r="E221" s="77">
        <f t="shared" si="51"/>
        <v>0</v>
      </c>
      <c r="F221" s="68">
        <f t="shared" si="52"/>
        <v>0</v>
      </c>
      <c r="G221" s="68">
        <f t="shared" si="53"/>
        <v>0</v>
      </c>
      <c r="H221" s="68">
        <f t="shared" si="54"/>
        <v>0</v>
      </c>
      <c r="I221" s="68">
        <f t="shared" si="55"/>
        <v>0</v>
      </c>
      <c r="J221" s="68">
        <f t="shared" si="56"/>
        <v>0</v>
      </c>
      <c r="K221" s="68">
        <f t="shared" si="57"/>
        <v>0</v>
      </c>
      <c r="L221" s="68">
        <f t="shared" si="58"/>
        <v>0</v>
      </c>
      <c r="M221" s="68">
        <f t="shared" ca="1" si="59"/>
        <v>1.2020156985318078E-3</v>
      </c>
      <c r="N221" s="68">
        <f t="shared" ca="1" si="60"/>
        <v>0</v>
      </c>
      <c r="O221" s="84">
        <f t="shared" ca="1" si="61"/>
        <v>0</v>
      </c>
      <c r="P221" s="68">
        <f t="shared" ca="1" si="62"/>
        <v>0</v>
      </c>
      <c r="Q221" s="68">
        <f t="shared" ca="1" si="63"/>
        <v>0</v>
      </c>
      <c r="R221" s="28">
        <f t="shared" ca="1" si="64"/>
        <v>-1.2020156985318078E-3</v>
      </c>
    </row>
    <row r="222" spans="1:18" x14ac:dyDescent="0.2">
      <c r="A222" s="76"/>
      <c r="B222" s="76"/>
      <c r="C222" s="76"/>
      <c r="D222" s="77">
        <f t="shared" si="50"/>
        <v>0</v>
      </c>
      <c r="E222" s="77">
        <f t="shared" si="51"/>
        <v>0</v>
      </c>
      <c r="F222" s="68">
        <f t="shared" si="52"/>
        <v>0</v>
      </c>
      <c r="G222" s="68">
        <f t="shared" si="53"/>
        <v>0</v>
      </c>
      <c r="H222" s="68">
        <f t="shared" si="54"/>
        <v>0</v>
      </c>
      <c r="I222" s="68">
        <f t="shared" si="55"/>
        <v>0</v>
      </c>
      <c r="J222" s="68">
        <f t="shared" si="56"/>
        <v>0</v>
      </c>
      <c r="K222" s="68">
        <f t="shared" si="57"/>
        <v>0</v>
      </c>
      <c r="L222" s="68">
        <f t="shared" si="58"/>
        <v>0</v>
      </c>
      <c r="M222" s="68">
        <f t="shared" ca="1" si="59"/>
        <v>1.2020156985318078E-3</v>
      </c>
      <c r="N222" s="68">
        <f t="shared" ca="1" si="60"/>
        <v>0</v>
      </c>
      <c r="O222" s="84">
        <f t="shared" ca="1" si="61"/>
        <v>0</v>
      </c>
      <c r="P222" s="68">
        <f t="shared" ca="1" si="62"/>
        <v>0</v>
      </c>
      <c r="Q222" s="68">
        <f t="shared" ca="1" si="63"/>
        <v>0</v>
      </c>
      <c r="R222" s="28">
        <f t="shared" ca="1" si="64"/>
        <v>-1.2020156985318078E-3</v>
      </c>
    </row>
    <row r="223" spans="1:18" x14ac:dyDescent="0.2">
      <c r="A223" s="76"/>
      <c r="B223" s="76"/>
      <c r="C223" s="76"/>
      <c r="D223" s="77">
        <f t="shared" si="50"/>
        <v>0</v>
      </c>
      <c r="E223" s="77">
        <f t="shared" si="51"/>
        <v>0</v>
      </c>
      <c r="F223" s="68">
        <f t="shared" si="52"/>
        <v>0</v>
      </c>
      <c r="G223" s="68">
        <f t="shared" si="53"/>
        <v>0</v>
      </c>
      <c r="H223" s="68">
        <f t="shared" si="54"/>
        <v>0</v>
      </c>
      <c r="I223" s="68">
        <f t="shared" si="55"/>
        <v>0</v>
      </c>
      <c r="J223" s="68">
        <f t="shared" si="56"/>
        <v>0</v>
      </c>
      <c r="K223" s="68">
        <f t="shared" si="57"/>
        <v>0</v>
      </c>
      <c r="L223" s="68">
        <f t="shared" si="58"/>
        <v>0</v>
      </c>
      <c r="M223" s="68">
        <f t="shared" ca="1" si="59"/>
        <v>1.2020156985318078E-3</v>
      </c>
      <c r="N223" s="68">
        <f t="shared" ca="1" si="60"/>
        <v>0</v>
      </c>
      <c r="O223" s="84">
        <f t="shared" ca="1" si="61"/>
        <v>0</v>
      </c>
      <c r="P223" s="68">
        <f t="shared" ca="1" si="62"/>
        <v>0</v>
      </c>
      <c r="Q223" s="68">
        <f t="shared" ca="1" si="63"/>
        <v>0</v>
      </c>
      <c r="R223" s="28">
        <f t="shared" ca="1" si="64"/>
        <v>-1.2020156985318078E-3</v>
      </c>
    </row>
    <row r="224" spans="1:18" x14ac:dyDescent="0.2">
      <c r="A224" s="76"/>
      <c r="B224" s="76"/>
      <c r="C224" s="76"/>
      <c r="D224" s="77">
        <f t="shared" si="50"/>
        <v>0</v>
      </c>
      <c r="E224" s="77">
        <f t="shared" si="51"/>
        <v>0</v>
      </c>
      <c r="F224" s="68">
        <f t="shared" si="52"/>
        <v>0</v>
      </c>
      <c r="G224" s="68">
        <f t="shared" si="53"/>
        <v>0</v>
      </c>
      <c r="H224" s="68">
        <f t="shared" si="54"/>
        <v>0</v>
      </c>
      <c r="I224" s="68">
        <f t="shared" si="55"/>
        <v>0</v>
      </c>
      <c r="J224" s="68">
        <f t="shared" si="56"/>
        <v>0</v>
      </c>
      <c r="K224" s="68">
        <f t="shared" si="57"/>
        <v>0</v>
      </c>
      <c r="L224" s="68">
        <f t="shared" si="58"/>
        <v>0</v>
      </c>
      <c r="M224" s="68">
        <f t="shared" ca="1" si="59"/>
        <v>1.2020156985318078E-3</v>
      </c>
      <c r="N224" s="68">
        <f t="shared" ca="1" si="60"/>
        <v>0</v>
      </c>
      <c r="O224" s="84">
        <f t="shared" ca="1" si="61"/>
        <v>0</v>
      </c>
      <c r="P224" s="68">
        <f t="shared" ca="1" si="62"/>
        <v>0</v>
      </c>
      <c r="Q224" s="68">
        <f t="shared" ca="1" si="63"/>
        <v>0</v>
      </c>
      <c r="R224" s="28">
        <f t="shared" ca="1" si="64"/>
        <v>-1.2020156985318078E-3</v>
      </c>
    </row>
    <row r="225" spans="1:18" x14ac:dyDescent="0.2">
      <c r="A225" s="76"/>
      <c r="B225" s="76"/>
      <c r="C225" s="76"/>
      <c r="D225" s="77">
        <f t="shared" si="50"/>
        <v>0</v>
      </c>
      <c r="E225" s="77">
        <f t="shared" si="51"/>
        <v>0</v>
      </c>
      <c r="F225" s="68">
        <f t="shared" si="52"/>
        <v>0</v>
      </c>
      <c r="G225" s="68">
        <f t="shared" si="53"/>
        <v>0</v>
      </c>
      <c r="H225" s="68">
        <f t="shared" si="54"/>
        <v>0</v>
      </c>
      <c r="I225" s="68">
        <f t="shared" si="55"/>
        <v>0</v>
      </c>
      <c r="J225" s="68">
        <f t="shared" si="56"/>
        <v>0</v>
      </c>
      <c r="K225" s="68">
        <f t="shared" si="57"/>
        <v>0</v>
      </c>
      <c r="L225" s="68">
        <f t="shared" si="58"/>
        <v>0</v>
      </c>
      <c r="M225" s="68">
        <f t="shared" ca="1" si="59"/>
        <v>1.2020156985318078E-3</v>
      </c>
      <c r="N225" s="68">
        <f t="shared" ca="1" si="60"/>
        <v>0</v>
      </c>
      <c r="O225" s="84">
        <f t="shared" ca="1" si="61"/>
        <v>0</v>
      </c>
      <c r="P225" s="68">
        <f t="shared" ca="1" si="62"/>
        <v>0</v>
      </c>
      <c r="Q225" s="68">
        <f t="shared" ca="1" si="63"/>
        <v>0</v>
      </c>
      <c r="R225" s="28">
        <f t="shared" ca="1" si="64"/>
        <v>-1.2020156985318078E-3</v>
      </c>
    </row>
    <row r="226" spans="1:18" x14ac:dyDescent="0.2">
      <c r="A226" s="76"/>
      <c r="B226" s="76"/>
      <c r="C226" s="76"/>
      <c r="D226" s="77">
        <f t="shared" si="50"/>
        <v>0</v>
      </c>
      <c r="E226" s="77">
        <f t="shared" si="51"/>
        <v>0</v>
      </c>
      <c r="F226" s="68">
        <f t="shared" si="52"/>
        <v>0</v>
      </c>
      <c r="G226" s="68">
        <f t="shared" si="53"/>
        <v>0</v>
      </c>
      <c r="H226" s="68">
        <f t="shared" si="54"/>
        <v>0</v>
      </c>
      <c r="I226" s="68">
        <f t="shared" si="55"/>
        <v>0</v>
      </c>
      <c r="J226" s="68">
        <f t="shared" si="56"/>
        <v>0</v>
      </c>
      <c r="K226" s="68">
        <f t="shared" si="57"/>
        <v>0</v>
      </c>
      <c r="L226" s="68">
        <f t="shared" si="58"/>
        <v>0</v>
      </c>
      <c r="M226" s="68">
        <f t="shared" ca="1" si="59"/>
        <v>1.2020156985318078E-3</v>
      </c>
      <c r="N226" s="68">
        <f t="shared" ca="1" si="60"/>
        <v>0</v>
      </c>
      <c r="O226" s="84">
        <f t="shared" ca="1" si="61"/>
        <v>0</v>
      </c>
      <c r="P226" s="68">
        <f t="shared" ca="1" si="62"/>
        <v>0</v>
      </c>
      <c r="Q226" s="68">
        <f t="shared" ca="1" si="63"/>
        <v>0</v>
      </c>
      <c r="R226" s="28">
        <f t="shared" ca="1" si="64"/>
        <v>-1.2020156985318078E-3</v>
      </c>
    </row>
    <row r="227" spans="1:18" x14ac:dyDescent="0.2">
      <c r="A227" s="76"/>
      <c r="B227" s="76"/>
      <c r="C227" s="76"/>
      <c r="D227" s="77">
        <f t="shared" si="50"/>
        <v>0</v>
      </c>
      <c r="E227" s="77">
        <f t="shared" si="51"/>
        <v>0</v>
      </c>
      <c r="F227" s="68">
        <f t="shared" si="52"/>
        <v>0</v>
      </c>
      <c r="G227" s="68">
        <f t="shared" si="53"/>
        <v>0</v>
      </c>
      <c r="H227" s="68">
        <f t="shared" si="54"/>
        <v>0</v>
      </c>
      <c r="I227" s="68">
        <f t="shared" si="55"/>
        <v>0</v>
      </c>
      <c r="J227" s="68">
        <f t="shared" si="56"/>
        <v>0</v>
      </c>
      <c r="K227" s="68">
        <f t="shared" si="57"/>
        <v>0</v>
      </c>
      <c r="L227" s="68">
        <f t="shared" si="58"/>
        <v>0</v>
      </c>
      <c r="M227" s="68">
        <f t="shared" ca="1" si="59"/>
        <v>1.2020156985318078E-3</v>
      </c>
      <c r="N227" s="68">
        <f t="shared" ca="1" si="60"/>
        <v>0</v>
      </c>
      <c r="O227" s="84">
        <f t="shared" ca="1" si="61"/>
        <v>0</v>
      </c>
      <c r="P227" s="68">
        <f t="shared" ca="1" si="62"/>
        <v>0</v>
      </c>
      <c r="Q227" s="68">
        <f t="shared" ca="1" si="63"/>
        <v>0</v>
      </c>
      <c r="R227" s="28">
        <f t="shared" ca="1" si="64"/>
        <v>-1.2020156985318078E-3</v>
      </c>
    </row>
    <row r="228" spans="1:18" x14ac:dyDescent="0.2">
      <c r="A228" s="76"/>
      <c r="B228" s="76"/>
      <c r="C228" s="76"/>
      <c r="D228" s="77">
        <f t="shared" si="50"/>
        <v>0</v>
      </c>
      <c r="E228" s="77">
        <f t="shared" si="51"/>
        <v>0</v>
      </c>
      <c r="F228" s="68">
        <f t="shared" si="52"/>
        <v>0</v>
      </c>
      <c r="G228" s="68">
        <f t="shared" si="53"/>
        <v>0</v>
      </c>
      <c r="H228" s="68">
        <f t="shared" si="54"/>
        <v>0</v>
      </c>
      <c r="I228" s="68">
        <f t="shared" si="55"/>
        <v>0</v>
      </c>
      <c r="J228" s="68">
        <f t="shared" si="56"/>
        <v>0</v>
      </c>
      <c r="K228" s="68">
        <f t="shared" si="57"/>
        <v>0</v>
      </c>
      <c r="L228" s="68">
        <f t="shared" si="58"/>
        <v>0</v>
      </c>
      <c r="M228" s="68">
        <f t="shared" ca="1" si="59"/>
        <v>1.2020156985318078E-3</v>
      </c>
      <c r="N228" s="68">
        <f t="shared" ca="1" si="60"/>
        <v>0</v>
      </c>
      <c r="O228" s="84">
        <f t="shared" ca="1" si="61"/>
        <v>0</v>
      </c>
      <c r="P228" s="68">
        <f t="shared" ca="1" si="62"/>
        <v>0</v>
      </c>
      <c r="Q228" s="68">
        <f t="shared" ca="1" si="63"/>
        <v>0</v>
      </c>
      <c r="R228" s="28">
        <f t="shared" ca="1" si="64"/>
        <v>-1.2020156985318078E-3</v>
      </c>
    </row>
    <row r="229" spans="1:18" x14ac:dyDescent="0.2">
      <c r="A229" s="76"/>
      <c r="B229" s="76"/>
      <c r="C229" s="76"/>
      <c r="D229" s="77">
        <f t="shared" si="50"/>
        <v>0</v>
      </c>
      <c r="E229" s="77">
        <f t="shared" si="51"/>
        <v>0</v>
      </c>
      <c r="F229" s="68">
        <f t="shared" si="52"/>
        <v>0</v>
      </c>
      <c r="G229" s="68">
        <f t="shared" si="53"/>
        <v>0</v>
      </c>
      <c r="H229" s="68">
        <f t="shared" si="54"/>
        <v>0</v>
      </c>
      <c r="I229" s="68">
        <f t="shared" si="55"/>
        <v>0</v>
      </c>
      <c r="J229" s="68">
        <f t="shared" si="56"/>
        <v>0</v>
      </c>
      <c r="K229" s="68">
        <f t="shared" si="57"/>
        <v>0</v>
      </c>
      <c r="L229" s="68">
        <f t="shared" si="58"/>
        <v>0</v>
      </c>
      <c r="M229" s="68">
        <f t="shared" ca="1" si="59"/>
        <v>1.2020156985318078E-3</v>
      </c>
      <c r="N229" s="68">
        <f t="shared" ca="1" si="60"/>
        <v>0</v>
      </c>
      <c r="O229" s="84">
        <f t="shared" ca="1" si="61"/>
        <v>0</v>
      </c>
      <c r="P229" s="68">
        <f t="shared" ca="1" si="62"/>
        <v>0</v>
      </c>
      <c r="Q229" s="68">
        <f t="shared" ca="1" si="63"/>
        <v>0</v>
      </c>
      <c r="R229" s="28">
        <f t="shared" ca="1" si="64"/>
        <v>-1.2020156985318078E-3</v>
      </c>
    </row>
    <row r="230" spans="1:18" x14ac:dyDescent="0.2">
      <c r="A230" s="76"/>
      <c r="B230" s="76"/>
      <c r="C230" s="76"/>
      <c r="D230" s="77">
        <f t="shared" si="50"/>
        <v>0</v>
      </c>
      <c r="E230" s="77">
        <f t="shared" si="51"/>
        <v>0</v>
      </c>
      <c r="F230" s="68">
        <f t="shared" si="52"/>
        <v>0</v>
      </c>
      <c r="G230" s="68">
        <f t="shared" si="53"/>
        <v>0</v>
      </c>
      <c r="H230" s="68">
        <f t="shared" si="54"/>
        <v>0</v>
      </c>
      <c r="I230" s="68">
        <f t="shared" si="55"/>
        <v>0</v>
      </c>
      <c r="J230" s="68">
        <f t="shared" si="56"/>
        <v>0</v>
      </c>
      <c r="K230" s="68">
        <f t="shared" si="57"/>
        <v>0</v>
      </c>
      <c r="L230" s="68">
        <f t="shared" si="58"/>
        <v>0</v>
      </c>
      <c r="M230" s="68">
        <f t="shared" ca="1" si="59"/>
        <v>1.2020156985318078E-3</v>
      </c>
      <c r="N230" s="68">
        <f t="shared" ca="1" si="60"/>
        <v>0</v>
      </c>
      <c r="O230" s="84">
        <f t="shared" ca="1" si="61"/>
        <v>0</v>
      </c>
      <c r="P230" s="68">
        <f t="shared" ca="1" si="62"/>
        <v>0</v>
      </c>
      <c r="Q230" s="68">
        <f t="shared" ca="1" si="63"/>
        <v>0</v>
      </c>
      <c r="R230" s="28">
        <f t="shared" ca="1" si="64"/>
        <v>-1.2020156985318078E-3</v>
      </c>
    </row>
    <row r="231" spans="1:18" x14ac:dyDescent="0.2">
      <c r="A231" s="76"/>
      <c r="B231" s="76"/>
      <c r="C231" s="76"/>
      <c r="D231" s="77">
        <f t="shared" si="50"/>
        <v>0</v>
      </c>
      <c r="E231" s="77">
        <f t="shared" si="51"/>
        <v>0</v>
      </c>
      <c r="F231" s="68">
        <f t="shared" si="52"/>
        <v>0</v>
      </c>
      <c r="G231" s="68">
        <f t="shared" si="53"/>
        <v>0</v>
      </c>
      <c r="H231" s="68">
        <f t="shared" si="54"/>
        <v>0</v>
      </c>
      <c r="I231" s="68">
        <f t="shared" si="55"/>
        <v>0</v>
      </c>
      <c r="J231" s="68">
        <f t="shared" si="56"/>
        <v>0</v>
      </c>
      <c r="K231" s="68">
        <f t="shared" si="57"/>
        <v>0</v>
      </c>
      <c r="L231" s="68">
        <f t="shared" si="58"/>
        <v>0</v>
      </c>
      <c r="M231" s="68">
        <f t="shared" ca="1" si="59"/>
        <v>1.2020156985318078E-3</v>
      </c>
      <c r="N231" s="68">
        <f t="shared" ca="1" si="60"/>
        <v>0</v>
      </c>
      <c r="O231" s="84">
        <f t="shared" ca="1" si="61"/>
        <v>0</v>
      </c>
      <c r="P231" s="68">
        <f t="shared" ca="1" si="62"/>
        <v>0</v>
      </c>
      <c r="Q231" s="68">
        <f t="shared" ca="1" si="63"/>
        <v>0</v>
      </c>
      <c r="R231" s="28">
        <f t="shared" ca="1" si="64"/>
        <v>-1.2020156985318078E-3</v>
      </c>
    </row>
    <row r="232" spans="1:18" x14ac:dyDescent="0.2">
      <c r="A232" s="76"/>
      <c r="B232" s="76"/>
      <c r="C232" s="76"/>
      <c r="D232" s="77">
        <f t="shared" si="50"/>
        <v>0</v>
      </c>
      <c r="E232" s="77">
        <f t="shared" si="51"/>
        <v>0</v>
      </c>
      <c r="F232" s="68">
        <f t="shared" si="52"/>
        <v>0</v>
      </c>
      <c r="G232" s="68">
        <f t="shared" si="53"/>
        <v>0</v>
      </c>
      <c r="H232" s="68">
        <f t="shared" si="54"/>
        <v>0</v>
      </c>
      <c r="I232" s="68">
        <f t="shared" si="55"/>
        <v>0</v>
      </c>
      <c r="J232" s="68">
        <f t="shared" si="56"/>
        <v>0</v>
      </c>
      <c r="K232" s="68">
        <f t="shared" si="57"/>
        <v>0</v>
      </c>
      <c r="L232" s="68">
        <f t="shared" si="58"/>
        <v>0</v>
      </c>
      <c r="M232" s="68">
        <f t="shared" ca="1" si="59"/>
        <v>1.2020156985318078E-3</v>
      </c>
      <c r="N232" s="68">
        <f t="shared" ca="1" si="60"/>
        <v>0</v>
      </c>
      <c r="O232" s="84">
        <f t="shared" ca="1" si="61"/>
        <v>0</v>
      </c>
      <c r="P232" s="68">
        <f t="shared" ca="1" si="62"/>
        <v>0</v>
      </c>
      <c r="Q232" s="68">
        <f t="shared" ca="1" si="63"/>
        <v>0</v>
      </c>
      <c r="R232" s="28">
        <f t="shared" ca="1" si="64"/>
        <v>-1.2020156985318078E-3</v>
      </c>
    </row>
    <row r="233" spans="1:18" x14ac:dyDescent="0.2">
      <c r="A233" s="76"/>
      <c r="B233" s="76"/>
      <c r="C233" s="76"/>
      <c r="D233" s="77">
        <f t="shared" si="50"/>
        <v>0</v>
      </c>
      <c r="E233" s="77">
        <f t="shared" si="51"/>
        <v>0</v>
      </c>
      <c r="F233" s="68">
        <f t="shared" si="52"/>
        <v>0</v>
      </c>
      <c r="G233" s="68">
        <f t="shared" si="53"/>
        <v>0</v>
      </c>
      <c r="H233" s="68">
        <f t="shared" si="54"/>
        <v>0</v>
      </c>
      <c r="I233" s="68">
        <f t="shared" si="55"/>
        <v>0</v>
      </c>
      <c r="J233" s="68">
        <f t="shared" si="56"/>
        <v>0</v>
      </c>
      <c r="K233" s="68">
        <f t="shared" si="57"/>
        <v>0</v>
      </c>
      <c r="L233" s="68">
        <f t="shared" si="58"/>
        <v>0</v>
      </c>
      <c r="M233" s="68">
        <f t="shared" ca="1" si="59"/>
        <v>1.2020156985318078E-3</v>
      </c>
      <c r="N233" s="68">
        <f t="shared" ca="1" si="60"/>
        <v>0</v>
      </c>
      <c r="O233" s="84">
        <f t="shared" ca="1" si="61"/>
        <v>0</v>
      </c>
      <c r="P233" s="68">
        <f t="shared" ca="1" si="62"/>
        <v>0</v>
      </c>
      <c r="Q233" s="68">
        <f t="shared" ca="1" si="63"/>
        <v>0</v>
      </c>
      <c r="R233" s="28">
        <f t="shared" ca="1" si="64"/>
        <v>-1.2020156985318078E-3</v>
      </c>
    </row>
    <row r="234" spans="1:18" x14ac:dyDescent="0.2">
      <c r="A234" s="76"/>
      <c r="B234" s="76"/>
      <c r="C234" s="76"/>
      <c r="D234" s="77">
        <f t="shared" si="50"/>
        <v>0</v>
      </c>
      <c r="E234" s="77">
        <f t="shared" si="51"/>
        <v>0</v>
      </c>
      <c r="F234" s="68">
        <f t="shared" si="52"/>
        <v>0</v>
      </c>
      <c r="G234" s="68">
        <f t="shared" si="53"/>
        <v>0</v>
      </c>
      <c r="H234" s="68">
        <f t="shared" si="54"/>
        <v>0</v>
      </c>
      <c r="I234" s="68">
        <f t="shared" si="55"/>
        <v>0</v>
      </c>
      <c r="J234" s="68">
        <f t="shared" si="56"/>
        <v>0</v>
      </c>
      <c r="K234" s="68">
        <f t="shared" si="57"/>
        <v>0</v>
      </c>
      <c r="L234" s="68">
        <f t="shared" si="58"/>
        <v>0</v>
      </c>
      <c r="M234" s="68">
        <f t="shared" ca="1" si="59"/>
        <v>1.2020156985318078E-3</v>
      </c>
      <c r="N234" s="68">
        <f t="shared" ca="1" si="60"/>
        <v>0</v>
      </c>
      <c r="O234" s="84">
        <f t="shared" ca="1" si="61"/>
        <v>0</v>
      </c>
      <c r="P234" s="68">
        <f t="shared" ca="1" si="62"/>
        <v>0</v>
      </c>
      <c r="Q234" s="68">
        <f t="shared" ca="1" si="63"/>
        <v>0</v>
      </c>
      <c r="R234" s="28">
        <f t="shared" ca="1" si="64"/>
        <v>-1.2020156985318078E-3</v>
      </c>
    </row>
    <row r="235" spans="1:18" x14ac:dyDescent="0.2">
      <c r="A235" s="76"/>
      <c r="B235" s="76"/>
      <c r="C235" s="76"/>
      <c r="D235" s="77">
        <f t="shared" si="50"/>
        <v>0</v>
      </c>
      <c r="E235" s="77">
        <f t="shared" si="51"/>
        <v>0</v>
      </c>
      <c r="F235" s="68">
        <f t="shared" si="52"/>
        <v>0</v>
      </c>
      <c r="G235" s="68">
        <f t="shared" si="53"/>
        <v>0</v>
      </c>
      <c r="H235" s="68">
        <f t="shared" si="54"/>
        <v>0</v>
      </c>
      <c r="I235" s="68">
        <f t="shared" si="55"/>
        <v>0</v>
      </c>
      <c r="J235" s="68">
        <f t="shared" si="56"/>
        <v>0</v>
      </c>
      <c r="K235" s="68">
        <f t="shared" si="57"/>
        <v>0</v>
      </c>
      <c r="L235" s="68">
        <f t="shared" si="58"/>
        <v>0</v>
      </c>
      <c r="M235" s="68">
        <f t="shared" ca="1" si="59"/>
        <v>1.2020156985318078E-3</v>
      </c>
      <c r="N235" s="68">
        <f t="shared" ca="1" si="60"/>
        <v>0</v>
      </c>
      <c r="O235" s="84">
        <f t="shared" ca="1" si="61"/>
        <v>0</v>
      </c>
      <c r="P235" s="68">
        <f t="shared" ca="1" si="62"/>
        <v>0</v>
      </c>
      <c r="Q235" s="68">
        <f t="shared" ca="1" si="63"/>
        <v>0</v>
      </c>
      <c r="R235" s="28">
        <f t="shared" ca="1" si="64"/>
        <v>-1.2020156985318078E-3</v>
      </c>
    </row>
    <row r="236" spans="1:18" x14ac:dyDescent="0.2">
      <c r="A236" s="76"/>
      <c r="B236" s="76"/>
      <c r="C236" s="76"/>
      <c r="D236" s="77">
        <f t="shared" si="50"/>
        <v>0</v>
      </c>
      <c r="E236" s="77">
        <f t="shared" si="51"/>
        <v>0</v>
      </c>
      <c r="F236" s="68">
        <f t="shared" si="52"/>
        <v>0</v>
      </c>
      <c r="G236" s="68">
        <f t="shared" si="53"/>
        <v>0</v>
      </c>
      <c r="H236" s="68">
        <f t="shared" si="54"/>
        <v>0</v>
      </c>
      <c r="I236" s="68">
        <f t="shared" si="55"/>
        <v>0</v>
      </c>
      <c r="J236" s="68">
        <f t="shared" si="56"/>
        <v>0</v>
      </c>
      <c r="K236" s="68">
        <f t="shared" si="57"/>
        <v>0</v>
      </c>
      <c r="L236" s="68">
        <f t="shared" si="58"/>
        <v>0</v>
      </c>
      <c r="M236" s="68">
        <f t="shared" ca="1" si="59"/>
        <v>1.2020156985318078E-3</v>
      </c>
      <c r="N236" s="68">
        <f t="shared" ca="1" si="60"/>
        <v>0</v>
      </c>
      <c r="O236" s="84">
        <f t="shared" ca="1" si="61"/>
        <v>0</v>
      </c>
      <c r="P236" s="68">
        <f t="shared" ca="1" si="62"/>
        <v>0</v>
      </c>
      <c r="Q236" s="68">
        <f t="shared" ca="1" si="63"/>
        <v>0</v>
      </c>
      <c r="R236" s="28">
        <f t="shared" ca="1" si="64"/>
        <v>-1.2020156985318078E-3</v>
      </c>
    </row>
    <row r="237" spans="1:18" x14ac:dyDescent="0.2">
      <c r="A237" s="76"/>
      <c r="B237" s="76"/>
      <c r="C237" s="76"/>
      <c r="D237" s="77">
        <f t="shared" si="50"/>
        <v>0</v>
      </c>
      <c r="E237" s="77">
        <f t="shared" si="51"/>
        <v>0</v>
      </c>
      <c r="F237" s="68">
        <f t="shared" si="52"/>
        <v>0</v>
      </c>
      <c r="G237" s="68">
        <f t="shared" si="53"/>
        <v>0</v>
      </c>
      <c r="H237" s="68">
        <f t="shared" si="54"/>
        <v>0</v>
      </c>
      <c r="I237" s="68">
        <f t="shared" si="55"/>
        <v>0</v>
      </c>
      <c r="J237" s="68">
        <f t="shared" si="56"/>
        <v>0</v>
      </c>
      <c r="K237" s="68">
        <f t="shared" si="57"/>
        <v>0</v>
      </c>
      <c r="L237" s="68">
        <f t="shared" si="58"/>
        <v>0</v>
      </c>
      <c r="M237" s="68">
        <f t="shared" ca="1" si="59"/>
        <v>1.2020156985318078E-3</v>
      </c>
      <c r="N237" s="68">
        <f t="shared" ca="1" si="60"/>
        <v>0</v>
      </c>
      <c r="O237" s="84">
        <f t="shared" ca="1" si="61"/>
        <v>0</v>
      </c>
      <c r="P237" s="68">
        <f t="shared" ca="1" si="62"/>
        <v>0</v>
      </c>
      <c r="Q237" s="68">
        <f t="shared" ca="1" si="63"/>
        <v>0</v>
      </c>
      <c r="R237" s="28">
        <f t="shared" ca="1" si="64"/>
        <v>-1.2020156985318078E-3</v>
      </c>
    </row>
    <row r="238" spans="1:18" x14ac:dyDescent="0.2">
      <c r="A238" s="76"/>
      <c r="B238" s="76"/>
      <c r="C238" s="76"/>
      <c r="D238" s="77">
        <f t="shared" si="50"/>
        <v>0</v>
      </c>
      <c r="E238" s="77">
        <f t="shared" si="51"/>
        <v>0</v>
      </c>
      <c r="F238" s="68">
        <f t="shared" si="52"/>
        <v>0</v>
      </c>
      <c r="G238" s="68">
        <f t="shared" si="53"/>
        <v>0</v>
      </c>
      <c r="H238" s="68">
        <f t="shared" si="54"/>
        <v>0</v>
      </c>
      <c r="I238" s="68">
        <f t="shared" si="55"/>
        <v>0</v>
      </c>
      <c r="J238" s="68">
        <f t="shared" si="56"/>
        <v>0</v>
      </c>
      <c r="K238" s="68">
        <f t="shared" si="57"/>
        <v>0</v>
      </c>
      <c r="L238" s="68">
        <f t="shared" si="58"/>
        <v>0</v>
      </c>
      <c r="M238" s="68">
        <f t="shared" ca="1" si="59"/>
        <v>1.2020156985318078E-3</v>
      </c>
      <c r="N238" s="68">
        <f t="shared" ca="1" si="60"/>
        <v>0</v>
      </c>
      <c r="O238" s="84">
        <f t="shared" ca="1" si="61"/>
        <v>0</v>
      </c>
      <c r="P238" s="68">
        <f t="shared" ca="1" si="62"/>
        <v>0</v>
      </c>
      <c r="Q238" s="68">
        <f t="shared" ca="1" si="63"/>
        <v>0</v>
      </c>
      <c r="R238" s="28">
        <f t="shared" ca="1" si="64"/>
        <v>-1.2020156985318078E-3</v>
      </c>
    </row>
    <row r="239" spans="1:18" x14ac:dyDescent="0.2">
      <c r="A239" s="76"/>
      <c r="B239" s="76"/>
      <c r="C239" s="76"/>
      <c r="D239" s="77">
        <f t="shared" si="50"/>
        <v>0</v>
      </c>
      <c r="E239" s="77">
        <f t="shared" si="51"/>
        <v>0</v>
      </c>
      <c r="F239" s="68">
        <f t="shared" si="52"/>
        <v>0</v>
      </c>
      <c r="G239" s="68">
        <f t="shared" si="53"/>
        <v>0</v>
      </c>
      <c r="H239" s="68">
        <f t="shared" si="54"/>
        <v>0</v>
      </c>
      <c r="I239" s="68">
        <f t="shared" si="55"/>
        <v>0</v>
      </c>
      <c r="J239" s="68">
        <f t="shared" si="56"/>
        <v>0</v>
      </c>
      <c r="K239" s="68">
        <f t="shared" si="57"/>
        <v>0</v>
      </c>
      <c r="L239" s="68">
        <f t="shared" si="58"/>
        <v>0</v>
      </c>
      <c r="M239" s="68">
        <f t="shared" ca="1" si="59"/>
        <v>1.2020156985318078E-3</v>
      </c>
      <c r="N239" s="68">
        <f t="shared" ca="1" si="60"/>
        <v>0</v>
      </c>
      <c r="O239" s="84">
        <f t="shared" ca="1" si="61"/>
        <v>0</v>
      </c>
      <c r="P239" s="68">
        <f t="shared" ca="1" si="62"/>
        <v>0</v>
      </c>
      <c r="Q239" s="68">
        <f t="shared" ca="1" si="63"/>
        <v>0</v>
      </c>
      <c r="R239" s="28">
        <f t="shared" ca="1" si="64"/>
        <v>-1.2020156985318078E-3</v>
      </c>
    </row>
    <row r="240" spans="1:18" x14ac:dyDescent="0.2">
      <c r="A240" s="76"/>
      <c r="B240" s="76"/>
      <c r="C240" s="76"/>
      <c r="D240" s="77">
        <f t="shared" si="50"/>
        <v>0</v>
      </c>
      <c r="E240" s="77">
        <f t="shared" si="51"/>
        <v>0</v>
      </c>
      <c r="F240" s="68">
        <f t="shared" si="52"/>
        <v>0</v>
      </c>
      <c r="G240" s="68">
        <f t="shared" si="53"/>
        <v>0</v>
      </c>
      <c r="H240" s="68">
        <f t="shared" si="54"/>
        <v>0</v>
      </c>
      <c r="I240" s="68">
        <f t="shared" si="55"/>
        <v>0</v>
      </c>
      <c r="J240" s="68">
        <f t="shared" si="56"/>
        <v>0</v>
      </c>
      <c r="K240" s="68">
        <f t="shared" si="57"/>
        <v>0</v>
      </c>
      <c r="L240" s="68">
        <f t="shared" si="58"/>
        <v>0</v>
      </c>
      <c r="M240" s="68">
        <f t="shared" ca="1" si="59"/>
        <v>1.2020156985318078E-3</v>
      </c>
      <c r="N240" s="68">
        <f t="shared" ca="1" si="60"/>
        <v>0</v>
      </c>
      <c r="O240" s="84">
        <f t="shared" ca="1" si="61"/>
        <v>0</v>
      </c>
      <c r="P240" s="68">
        <f t="shared" ca="1" si="62"/>
        <v>0</v>
      </c>
      <c r="Q240" s="68">
        <f t="shared" ca="1" si="63"/>
        <v>0</v>
      </c>
      <c r="R240" s="28">
        <f t="shared" ca="1" si="64"/>
        <v>-1.2020156985318078E-3</v>
      </c>
    </row>
    <row r="241" spans="1:18" x14ac:dyDescent="0.2">
      <c r="A241" s="76"/>
      <c r="B241" s="76"/>
      <c r="C241" s="76"/>
      <c r="D241" s="77">
        <f t="shared" si="50"/>
        <v>0</v>
      </c>
      <c r="E241" s="77">
        <f t="shared" si="51"/>
        <v>0</v>
      </c>
      <c r="F241" s="68">
        <f t="shared" si="52"/>
        <v>0</v>
      </c>
      <c r="G241" s="68">
        <f t="shared" si="53"/>
        <v>0</v>
      </c>
      <c r="H241" s="68">
        <f t="shared" si="54"/>
        <v>0</v>
      </c>
      <c r="I241" s="68">
        <f t="shared" si="55"/>
        <v>0</v>
      </c>
      <c r="J241" s="68">
        <f t="shared" si="56"/>
        <v>0</v>
      </c>
      <c r="K241" s="68">
        <f t="shared" si="57"/>
        <v>0</v>
      </c>
      <c r="L241" s="68">
        <f t="shared" si="58"/>
        <v>0</v>
      </c>
      <c r="M241" s="68">
        <f t="shared" ca="1" si="59"/>
        <v>1.2020156985318078E-3</v>
      </c>
      <c r="N241" s="68">
        <f t="shared" ca="1" si="60"/>
        <v>0</v>
      </c>
      <c r="O241" s="84">
        <f t="shared" ca="1" si="61"/>
        <v>0</v>
      </c>
      <c r="P241" s="68">
        <f t="shared" ca="1" si="62"/>
        <v>0</v>
      </c>
      <c r="Q241" s="68">
        <f t="shared" ca="1" si="63"/>
        <v>0</v>
      </c>
      <c r="R241" s="28">
        <f t="shared" ca="1" si="64"/>
        <v>-1.2020156985318078E-3</v>
      </c>
    </row>
    <row r="242" spans="1:18" x14ac:dyDescent="0.2">
      <c r="A242" s="76"/>
      <c r="B242" s="76"/>
      <c r="C242" s="76"/>
      <c r="D242" s="77">
        <f t="shared" si="50"/>
        <v>0</v>
      </c>
      <c r="E242" s="77">
        <f t="shared" si="51"/>
        <v>0</v>
      </c>
      <c r="F242" s="68">
        <f t="shared" si="52"/>
        <v>0</v>
      </c>
      <c r="G242" s="68">
        <f t="shared" si="53"/>
        <v>0</v>
      </c>
      <c r="H242" s="68">
        <f t="shared" si="54"/>
        <v>0</v>
      </c>
      <c r="I242" s="68">
        <f t="shared" si="55"/>
        <v>0</v>
      </c>
      <c r="J242" s="68">
        <f t="shared" si="56"/>
        <v>0</v>
      </c>
      <c r="K242" s="68">
        <f t="shared" si="57"/>
        <v>0</v>
      </c>
      <c r="L242" s="68">
        <f t="shared" si="58"/>
        <v>0</v>
      </c>
      <c r="M242" s="68">
        <f t="shared" ca="1" si="59"/>
        <v>1.2020156985318078E-3</v>
      </c>
      <c r="N242" s="68">
        <f t="shared" ca="1" si="60"/>
        <v>0</v>
      </c>
      <c r="O242" s="84">
        <f t="shared" ca="1" si="61"/>
        <v>0</v>
      </c>
      <c r="P242" s="68">
        <f t="shared" ca="1" si="62"/>
        <v>0</v>
      </c>
      <c r="Q242" s="68">
        <f t="shared" ca="1" si="63"/>
        <v>0</v>
      </c>
      <c r="R242" s="28">
        <f t="shared" ca="1" si="64"/>
        <v>-1.2020156985318078E-3</v>
      </c>
    </row>
    <row r="243" spans="1:18" x14ac:dyDescent="0.2">
      <c r="A243" s="76"/>
      <c r="B243" s="76"/>
      <c r="C243" s="76"/>
      <c r="D243" s="77">
        <f t="shared" si="50"/>
        <v>0</v>
      </c>
      <c r="E243" s="77">
        <f t="shared" si="51"/>
        <v>0</v>
      </c>
      <c r="F243" s="68">
        <f t="shared" si="52"/>
        <v>0</v>
      </c>
      <c r="G243" s="68">
        <f t="shared" si="53"/>
        <v>0</v>
      </c>
      <c r="H243" s="68">
        <f t="shared" si="54"/>
        <v>0</v>
      </c>
      <c r="I243" s="68">
        <f t="shared" si="55"/>
        <v>0</v>
      </c>
      <c r="J243" s="68">
        <f t="shared" si="56"/>
        <v>0</v>
      </c>
      <c r="K243" s="68">
        <f t="shared" si="57"/>
        <v>0</v>
      </c>
      <c r="L243" s="68">
        <f t="shared" si="58"/>
        <v>0</v>
      </c>
      <c r="M243" s="68">
        <f t="shared" ca="1" si="59"/>
        <v>1.2020156985318078E-3</v>
      </c>
      <c r="N243" s="68">
        <f t="shared" ca="1" si="60"/>
        <v>0</v>
      </c>
      <c r="O243" s="84">
        <f t="shared" ca="1" si="61"/>
        <v>0</v>
      </c>
      <c r="P243" s="68">
        <f t="shared" ca="1" si="62"/>
        <v>0</v>
      </c>
      <c r="Q243" s="68">
        <f t="shared" ca="1" si="63"/>
        <v>0</v>
      </c>
      <c r="R243" s="28">
        <f t="shared" ca="1" si="64"/>
        <v>-1.2020156985318078E-3</v>
      </c>
    </row>
    <row r="244" spans="1:18" x14ac:dyDescent="0.2">
      <c r="A244" s="76"/>
      <c r="B244" s="76"/>
      <c r="C244" s="76"/>
      <c r="D244" s="77">
        <f t="shared" si="50"/>
        <v>0</v>
      </c>
      <c r="E244" s="77">
        <f t="shared" si="51"/>
        <v>0</v>
      </c>
      <c r="F244" s="68">
        <f t="shared" si="52"/>
        <v>0</v>
      </c>
      <c r="G244" s="68">
        <f t="shared" si="53"/>
        <v>0</v>
      </c>
      <c r="H244" s="68">
        <f t="shared" si="54"/>
        <v>0</v>
      </c>
      <c r="I244" s="68">
        <f t="shared" si="55"/>
        <v>0</v>
      </c>
      <c r="J244" s="68">
        <f t="shared" si="56"/>
        <v>0</v>
      </c>
      <c r="K244" s="68">
        <f t="shared" si="57"/>
        <v>0</v>
      </c>
      <c r="L244" s="68">
        <f t="shared" si="58"/>
        <v>0</v>
      </c>
      <c r="M244" s="68">
        <f t="shared" ca="1" si="59"/>
        <v>1.2020156985318078E-3</v>
      </c>
      <c r="N244" s="68">
        <f t="shared" ca="1" si="60"/>
        <v>0</v>
      </c>
      <c r="O244" s="84">
        <f t="shared" ca="1" si="61"/>
        <v>0</v>
      </c>
      <c r="P244" s="68">
        <f t="shared" ca="1" si="62"/>
        <v>0</v>
      </c>
      <c r="Q244" s="68">
        <f t="shared" ca="1" si="63"/>
        <v>0</v>
      </c>
      <c r="R244" s="28">
        <f t="shared" ca="1" si="64"/>
        <v>-1.2020156985318078E-3</v>
      </c>
    </row>
    <row r="245" spans="1:18" x14ac:dyDescent="0.2">
      <c r="A245" s="76"/>
      <c r="B245" s="76"/>
      <c r="C245" s="76"/>
      <c r="D245" s="77">
        <f t="shared" si="50"/>
        <v>0</v>
      </c>
      <c r="E245" s="77">
        <f t="shared" si="51"/>
        <v>0</v>
      </c>
      <c r="F245" s="68">
        <f t="shared" si="52"/>
        <v>0</v>
      </c>
      <c r="G245" s="68">
        <f t="shared" si="53"/>
        <v>0</v>
      </c>
      <c r="H245" s="68">
        <f t="shared" si="54"/>
        <v>0</v>
      </c>
      <c r="I245" s="68">
        <f t="shared" si="55"/>
        <v>0</v>
      </c>
      <c r="J245" s="68">
        <f t="shared" si="56"/>
        <v>0</v>
      </c>
      <c r="K245" s="68">
        <f t="shared" si="57"/>
        <v>0</v>
      </c>
      <c r="L245" s="68">
        <f t="shared" si="58"/>
        <v>0</v>
      </c>
      <c r="M245" s="68">
        <f t="shared" ca="1" si="59"/>
        <v>1.2020156985318078E-3</v>
      </c>
      <c r="N245" s="68">
        <f t="shared" ca="1" si="60"/>
        <v>0</v>
      </c>
      <c r="O245" s="84">
        <f t="shared" ca="1" si="61"/>
        <v>0</v>
      </c>
      <c r="P245" s="68">
        <f t="shared" ca="1" si="62"/>
        <v>0</v>
      </c>
      <c r="Q245" s="68">
        <f t="shared" ca="1" si="63"/>
        <v>0</v>
      </c>
      <c r="R245" s="28">
        <f t="shared" ca="1" si="64"/>
        <v>-1.2020156985318078E-3</v>
      </c>
    </row>
    <row r="246" spans="1:18" x14ac:dyDescent="0.2">
      <c r="A246" s="76"/>
      <c r="B246" s="76"/>
      <c r="C246" s="76"/>
      <c r="D246" s="77">
        <f t="shared" si="50"/>
        <v>0</v>
      </c>
      <c r="E246" s="77">
        <f t="shared" si="51"/>
        <v>0</v>
      </c>
      <c r="F246" s="68">
        <f t="shared" si="52"/>
        <v>0</v>
      </c>
      <c r="G246" s="68">
        <f t="shared" si="53"/>
        <v>0</v>
      </c>
      <c r="H246" s="68">
        <f t="shared" si="54"/>
        <v>0</v>
      </c>
      <c r="I246" s="68">
        <f t="shared" si="55"/>
        <v>0</v>
      </c>
      <c r="J246" s="68">
        <f t="shared" si="56"/>
        <v>0</v>
      </c>
      <c r="K246" s="68">
        <f t="shared" si="57"/>
        <v>0</v>
      </c>
      <c r="L246" s="68">
        <f t="shared" si="58"/>
        <v>0</v>
      </c>
      <c r="M246" s="68">
        <f t="shared" ca="1" si="59"/>
        <v>1.2020156985318078E-3</v>
      </c>
      <c r="N246" s="68">
        <f t="shared" ca="1" si="60"/>
        <v>0</v>
      </c>
      <c r="O246" s="84">
        <f t="shared" ca="1" si="61"/>
        <v>0</v>
      </c>
      <c r="P246" s="68">
        <f t="shared" ca="1" si="62"/>
        <v>0</v>
      </c>
      <c r="Q246" s="68">
        <f t="shared" ca="1" si="63"/>
        <v>0</v>
      </c>
      <c r="R246" s="28">
        <f t="shared" ca="1" si="64"/>
        <v>-1.2020156985318078E-3</v>
      </c>
    </row>
    <row r="247" spans="1:18" x14ac:dyDescent="0.2">
      <c r="A247" s="76"/>
      <c r="B247" s="76"/>
      <c r="C247" s="76"/>
      <c r="D247" s="77">
        <f t="shared" si="50"/>
        <v>0</v>
      </c>
      <c r="E247" s="77">
        <f t="shared" si="51"/>
        <v>0</v>
      </c>
      <c r="F247" s="68">
        <f t="shared" si="52"/>
        <v>0</v>
      </c>
      <c r="G247" s="68">
        <f t="shared" si="53"/>
        <v>0</v>
      </c>
      <c r="H247" s="68">
        <f t="shared" si="54"/>
        <v>0</v>
      </c>
      <c r="I247" s="68">
        <f t="shared" si="55"/>
        <v>0</v>
      </c>
      <c r="J247" s="68">
        <f t="shared" si="56"/>
        <v>0</v>
      </c>
      <c r="K247" s="68">
        <f t="shared" si="57"/>
        <v>0</v>
      </c>
      <c r="L247" s="68">
        <f t="shared" si="58"/>
        <v>0</v>
      </c>
      <c r="M247" s="68">
        <f t="shared" ca="1" si="59"/>
        <v>1.2020156985318078E-3</v>
      </c>
      <c r="N247" s="68">
        <f t="shared" ca="1" si="60"/>
        <v>0</v>
      </c>
      <c r="O247" s="84">
        <f t="shared" ca="1" si="61"/>
        <v>0</v>
      </c>
      <c r="P247" s="68">
        <f t="shared" ca="1" si="62"/>
        <v>0</v>
      </c>
      <c r="Q247" s="68">
        <f t="shared" ca="1" si="63"/>
        <v>0</v>
      </c>
      <c r="R247" s="28">
        <f t="shared" ca="1" si="64"/>
        <v>-1.2020156985318078E-3</v>
      </c>
    </row>
    <row r="248" spans="1:18" x14ac:dyDescent="0.2">
      <c r="A248" s="76"/>
      <c r="B248" s="76"/>
      <c r="C248" s="76"/>
      <c r="D248" s="77">
        <f t="shared" si="50"/>
        <v>0</v>
      </c>
      <c r="E248" s="77">
        <f t="shared" si="51"/>
        <v>0</v>
      </c>
      <c r="F248" s="68">
        <f t="shared" si="52"/>
        <v>0</v>
      </c>
      <c r="G248" s="68">
        <f t="shared" si="53"/>
        <v>0</v>
      </c>
      <c r="H248" s="68">
        <f t="shared" si="54"/>
        <v>0</v>
      </c>
      <c r="I248" s="68">
        <f t="shared" si="55"/>
        <v>0</v>
      </c>
      <c r="J248" s="68">
        <f t="shared" si="56"/>
        <v>0</v>
      </c>
      <c r="K248" s="68">
        <f t="shared" si="57"/>
        <v>0</v>
      </c>
      <c r="L248" s="68">
        <f t="shared" si="58"/>
        <v>0</v>
      </c>
      <c r="M248" s="68">
        <f t="shared" ca="1" si="59"/>
        <v>1.2020156985318078E-3</v>
      </c>
      <c r="N248" s="68">
        <f t="shared" ca="1" si="60"/>
        <v>0</v>
      </c>
      <c r="O248" s="84">
        <f t="shared" ca="1" si="61"/>
        <v>0</v>
      </c>
      <c r="P248" s="68">
        <f t="shared" ca="1" si="62"/>
        <v>0</v>
      </c>
      <c r="Q248" s="68">
        <f t="shared" ca="1" si="63"/>
        <v>0</v>
      </c>
      <c r="R248" s="28">
        <f t="shared" ca="1" si="64"/>
        <v>-1.2020156985318078E-3</v>
      </c>
    </row>
    <row r="249" spans="1:18" x14ac:dyDescent="0.2">
      <c r="A249" s="76"/>
      <c r="B249" s="76"/>
      <c r="C249" s="76"/>
      <c r="D249" s="77">
        <f t="shared" si="50"/>
        <v>0</v>
      </c>
      <c r="E249" s="77">
        <f t="shared" si="51"/>
        <v>0</v>
      </c>
      <c r="F249" s="68">
        <f t="shared" si="52"/>
        <v>0</v>
      </c>
      <c r="G249" s="68">
        <f t="shared" si="53"/>
        <v>0</v>
      </c>
      <c r="H249" s="68">
        <f t="shared" si="54"/>
        <v>0</v>
      </c>
      <c r="I249" s="68">
        <f t="shared" si="55"/>
        <v>0</v>
      </c>
      <c r="J249" s="68">
        <f t="shared" si="56"/>
        <v>0</v>
      </c>
      <c r="K249" s="68">
        <f t="shared" si="57"/>
        <v>0</v>
      </c>
      <c r="L249" s="68">
        <f t="shared" si="58"/>
        <v>0</v>
      </c>
      <c r="M249" s="68">
        <f t="shared" ca="1" si="59"/>
        <v>1.2020156985318078E-3</v>
      </c>
      <c r="N249" s="68">
        <f t="shared" ca="1" si="60"/>
        <v>0</v>
      </c>
      <c r="O249" s="84">
        <f t="shared" ca="1" si="61"/>
        <v>0</v>
      </c>
      <c r="P249" s="68">
        <f t="shared" ca="1" si="62"/>
        <v>0</v>
      </c>
      <c r="Q249" s="68">
        <f t="shared" ca="1" si="63"/>
        <v>0</v>
      </c>
      <c r="R249" s="28">
        <f t="shared" ca="1" si="64"/>
        <v>-1.2020156985318078E-3</v>
      </c>
    </row>
    <row r="250" spans="1:18" x14ac:dyDescent="0.2">
      <c r="A250" s="76"/>
      <c r="B250" s="76"/>
      <c r="C250" s="76"/>
      <c r="D250" s="77">
        <f t="shared" si="50"/>
        <v>0</v>
      </c>
      <c r="E250" s="77">
        <f t="shared" si="51"/>
        <v>0</v>
      </c>
      <c r="F250" s="68">
        <f t="shared" si="52"/>
        <v>0</v>
      </c>
      <c r="G250" s="68">
        <f t="shared" si="53"/>
        <v>0</v>
      </c>
      <c r="H250" s="68">
        <f t="shared" si="54"/>
        <v>0</v>
      </c>
      <c r="I250" s="68">
        <f t="shared" si="55"/>
        <v>0</v>
      </c>
      <c r="J250" s="68">
        <f t="shared" si="56"/>
        <v>0</v>
      </c>
      <c r="K250" s="68">
        <f t="shared" si="57"/>
        <v>0</v>
      </c>
      <c r="L250" s="68">
        <f t="shared" si="58"/>
        <v>0</v>
      </c>
      <c r="M250" s="68">
        <f t="shared" ca="1" si="59"/>
        <v>1.2020156985318078E-3</v>
      </c>
      <c r="N250" s="68">
        <f t="shared" ca="1" si="60"/>
        <v>0</v>
      </c>
      <c r="O250" s="84">
        <f t="shared" ca="1" si="61"/>
        <v>0</v>
      </c>
      <c r="P250" s="68">
        <f t="shared" ca="1" si="62"/>
        <v>0</v>
      </c>
      <c r="Q250" s="68">
        <f t="shared" ca="1" si="63"/>
        <v>0</v>
      </c>
      <c r="R250" s="28">
        <f t="shared" ca="1" si="64"/>
        <v>-1.2020156985318078E-3</v>
      </c>
    </row>
    <row r="251" spans="1:18" x14ac:dyDescent="0.2">
      <c r="A251" s="76"/>
      <c r="B251" s="76"/>
      <c r="C251" s="76"/>
      <c r="D251" s="77">
        <f t="shared" si="50"/>
        <v>0</v>
      </c>
      <c r="E251" s="77">
        <f t="shared" si="51"/>
        <v>0</v>
      </c>
      <c r="F251" s="68">
        <f t="shared" si="52"/>
        <v>0</v>
      </c>
      <c r="G251" s="68">
        <f t="shared" si="53"/>
        <v>0</v>
      </c>
      <c r="H251" s="68">
        <f t="shared" si="54"/>
        <v>0</v>
      </c>
      <c r="I251" s="68">
        <f t="shared" si="55"/>
        <v>0</v>
      </c>
      <c r="J251" s="68">
        <f t="shared" si="56"/>
        <v>0</v>
      </c>
      <c r="K251" s="68">
        <f t="shared" si="57"/>
        <v>0</v>
      </c>
      <c r="L251" s="68">
        <f t="shared" si="58"/>
        <v>0</v>
      </c>
      <c r="M251" s="68">
        <f t="shared" ca="1" si="59"/>
        <v>1.2020156985318078E-3</v>
      </c>
      <c r="N251" s="68">
        <f t="shared" ca="1" si="60"/>
        <v>0</v>
      </c>
      <c r="O251" s="84">
        <f t="shared" ca="1" si="61"/>
        <v>0</v>
      </c>
      <c r="P251" s="68">
        <f t="shared" ca="1" si="62"/>
        <v>0</v>
      </c>
      <c r="Q251" s="68">
        <f t="shared" ca="1" si="63"/>
        <v>0</v>
      </c>
      <c r="R251" s="28">
        <f t="shared" ca="1" si="64"/>
        <v>-1.2020156985318078E-3</v>
      </c>
    </row>
    <row r="252" spans="1:18" x14ac:dyDescent="0.2">
      <c r="A252" s="76"/>
      <c r="B252" s="76"/>
      <c r="C252" s="76"/>
      <c r="D252" s="77">
        <f t="shared" si="50"/>
        <v>0</v>
      </c>
      <c r="E252" s="77">
        <f t="shared" si="51"/>
        <v>0</v>
      </c>
      <c r="F252" s="68">
        <f t="shared" si="52"/>
        <v>0</v>
      </c>
      <c r="G252" s="68">
        <f t="shared" si="53"/>
        <v>0</v>
      </c>
      <c r="H252" s="68">
        <f t="shared" si="54"/>
        <v>0</v>
      </c>
      <c r="I252" s="68">
        <f t="shared" si="55"/>
        <v>0</v>
      </c>
      <c r="J252" s="68">
        <f t="shared" si="56"/>
        <v>0</v>
      </c>
      <c r="K252" s="68">
        <f t="shared" si="57"/>
        <v>0</v>
      </c>
      <c r="L252" s="68">
        <f t="shared" si="58"/>
        <v>0</v>
      </c>
      <c r="M252" s="68">
        <f t="shared" ca="1" si="59"/>
        <v>1.2020156985318078E-3</v>
      </c>
      <c r="N252" s="68">
        <f t="shared" ca="1" si="60"/>
        <v>0</v>
      </c>
      <c r="O252" s="84">
        <f t="shared" ca="1" si="61"/>
        <v>0</v>
      </c>
      <c r="P252" s="68">
        <f t="shared" ca="1" si="62"/>
        <v>0</v>
      </c>
      <c r="Q252" s="68">
        <f t="shared" ca="1" si="63"/>
        <v>0</v>
      </c>
      <c r="R252" s="28">
        <f t="shared" ca="1" si="64"/>
        <v>-1.2020156985318078E-3</v>
      </c>
    </row>
    <row r="253" spans="1:18" x14ac:dyDescent="0.2">
      <c r="A253" s="76"/>
      <c r="B253" s="76"/>
      <c r="C253" s="76"/>
      <c r="D253" s="77">
        <f t="shared" si="50"/>
        <v>0</v>
      </c>
      <c r="E253" s="77">
        <f t="shared" si="51"/>
        <v>0</v>
      </c>
      <c r="F253" s="68">
        <f t="shared" si="52"/>
        <v>0</v>
      </c>
      <c r="G253" s="68">
        <f t="shared" si="53"/>
        <v>0</v>
      </c>
      <c r="H253" s="68">
        <f t="shared" si="54"/>
        <v>0</v>
      </c>
      <c r="I253" s="68">
        <f t="shared" si="55"/>
        <v>0</v>
      </c>
      <c r="J253" s="68">
        <f t="shared" si="56"/>
        <v>0</v>
      </c>
      <c r="K253" s="68">
        <f t="shared" si="57"/>
        <v>0</v>
      </c>
      <c r="L253" s="68">
        <f t="shared" si="58"/>
        <v>0</v>
      </c>
      <c r="M253" s="68">
        <f t="shared" ca="1" si="59"/>
        <v>1.2020156985318078E-3</v>
      </c>
      <c r="N253" s="68">
        <f t="shared" ca="1" si="60"/>
        <v>0</v>
      </c>
      <c r="O253" s="84">
        <f t="shared" ca="1" si="61"/>
        <v>0</v>
      </c>
      <c r="P253" s="68">
        <f t="shared" ca="1" si="62"/>
        <v>0</v>
      </c>
      <c r="Q253" s="68">
        <f t="shared" ca="1" si="63"/>
        <v>0</v>
      </c>
      <c r="R253" s="28">
        <f t="shared" ca="1" si="64"/>
        <v>-1.2020156985318078E-3</v>
      </c>
    </row>
    <row r="254" spans="1:18" x14ac:dyDescent="0.2">
      <c r="A254" s="76"/>
      <c r="B254" s="76"/>
      <c r="C254" s="76"/>
      <c r="D254" s="77">
        <f t="shared" si="50"/>
        <v>0</v>
      </c>
      <c r="E254" s="77">
        <f t="shared" si="51"/>
        <v>0</v>
      </c>
      <c r="F254" s="68">
        <f t="shared" si="52"/>
        <v>0</v>
      </c>
      <c r="G254" s="68">
        <f t="shared" si="53"/>
        <v>0</v>
      </c>
      <c r="H254" s="68">
        <f t="shared" si="54"/>
        <v>0</v>
      </c>
      <c r="I254" s="68">
        <f t="shared" si="55"/>
        <v>0</v>
      </c>
      <c r="J254" s="68">
        <f t="shared" si="56"/>
        <v>0</v>
      </c>
      <c r="K254" s="68">
        <f t="shared" si="57"/>
        <v>0</v>
      </c>
      <c r="L254" s="68">
        <f t="shared" si="58"/>
        <v>0</v>
      </c>
      <c r="M254" s="68">
        <f t="shared" ca="1" si="59"/>
        <v>1.2020156985318078E-3</v>
      </c>
      <c r="N254" s="68">
        <f t="shared" ca="1" si="60"/>
        <v>0</v>
      </c>
      <c r="O254" s="84">
        <f t="shared" ca="1" si="61"/>
        <v>0</v>
      </c>
      <c r="P254" s="68">
        <f t="shared" ca="1" si="62"/>
        <v>0</v>
      </c>
      <c r="Q254" s="68">
        <f t="shared" ca="1" si="63"/>
        <v>0</v>
      </c>
      <c r="R254" s="28">
        <f t="shared" ca="1" si="64"/>
        <v>-1.2020156985318078E-3</v>
      </c>
    </row>
    <row r="255" spans="1:18" x14ac:dyDescent="0.2">
      <c r="A255" s="76"/>
      <c r="B255" s="76"/>
      <c r="C255" s="76"/>
      <c r="D255" s="77">
        <f t="shared" si="50"/>
        <v>0</v>
      </c>
      <c r="E255" s="77">
        <f t="shared" si="51"/>
        <v>0</v>
      </c>
      <c r="F255" s="68">
        <f t="shared" si="52"/>
        <v>0</v>
      </c>
      <c r="G255" s="68">
        <f t="shared" si="53"/>
        <v>0</v>
      </c>
      <c r="H255" s="68">
        <f t="shared" si="54"/>
        <v>0</v>
      </c>
      <c r="I255" s="68">
        <f t="shared" si="55"/>
        <v>0</v>
      </c>
      <c r="J255" s="68">
        <f t="shared" si="56"/>
        <v>0</v>
      </c>
      <c r="K255" s="68">
        <f t="shared" si="57"/>
        <v>0</v>
      </c>
      <c r="L255" s="68">
        <f t="shared" si="58"/>
        <v>0</v>
      </c>
      <c r="M255" s="68">
        <f t="shared" ca="1" si="59"/>
        <v>1.2020156985318078E-3</v>
      </c>
      <c r="N255" s="68">
        <f t="shared" ca="1" si="60"/>
        <v>0</v>
      </c>
      <c r="O255" s="84">
        <f t="shared" ca="1" si="61"/>
        <v>0</v>
      </c>
      <c r="P255" s="68">
        <f t="shared" ca="1" si="62"/>
        <v>0</v>
      </c>
      <c r="Q255" s="68">
        <f t="shared" ca="1" si="63"/>
        <v>0</v>
      </c>
      <c r="R255" s="28">
        <f t="shared" ca="1" si="64"/>
        <v>-1.2020156985318078E-3</v>
      </c>
    </row>
    <row r="256" spans="1:18" x14ac:dyDescent="0.2">
      <c r="A256" s="76"/>
      <c r="B256" s="76"/>
      <c r="C256" s="76"/>
      <c r="D256" s="77">
        <f t="shared" si="50"/>
        <v>0</v>
      </c>
      <c r="E256" s="77">
        <f t="shared" si="51"/>
        <v>0</v>
      </c>
      <c r="F256" s="68">
        <f t="shared" si="52"/>
        <v>0</v>
      </c>
      <c r="G256" s="68">
        <f t="shared" si="53"/>
        <v>0</v>
      </c>
      <c r="H256" s="68">
        <f t="shared" si="54"/>
        <v>0</v>
      </c>
      <c r="I256" s="68">
        <f t="shared" si="55"/>
        <v>0</v>
      </c>
      <c r="J256" s="68">
        <f t="shared" si="56"/>
        <v>0</v>
      </c>
      <c r="K256" s="68">
        <f t="shared" si="57"/>
        <v>0</v>
      </c>
      <c r="L256" s="68">
        <f t="shared" si="58"/>
        <v>0</v>
      </c>
      <c r="M256" s="68">
        <f t="shared" ca="1" si="59"/>
        <v>1.2020156985318078E-3</v>
      </c>
      <c r="N256" s="68">
        <f t="shared" ca="1" si="60"/>
        <v>0</v>
      </c>
      <c r="O256" s="84">
        <f t="shared" ca="1" si="61"/>
        <v>0</v>
      </c>
      <c r="P256" s="68">
        <f t="shared" ca="1" si="62"/>
        <v>0</v>
      </c>
      <c r="Q256" s="68">
        <f t="shared" ca="1" si="63"/>
        <v>0</v>
      </c>
      <c r="R256" s="28">
        <f t="shared" ca="1" si="64"/>
        <v>-1.2020156985318078E-3</v>
      </c>
    </row>
    <row r="257" spans="1:18" x14ac:dyDescent="0.2">
      <c r="A257" s="76"/>
      <c r="B257" s="76"/>
      <c r="C257" s="76"/>
      <c r="D257" s="77">
        <f t="shared" si="50"/>
        <v>0</v>
      </c>
      <c r="E257" s="77">
        <f t="shared" si="51"/>
        <v>0</v>
      </c>
      <c r="F257" s="68">
        <f t="shared" si="52"/>
        <v>0</v>
      </c>
      <c r="G257" s="68">
        <f t="shared" si="53"/>
        <v>0</v>
      </c>
      <c r="H257" s="68">
        <f t="shared" si="54"/>
        <v>0</v>
      </c>
      <c r="I257" s="68">
        <f t="shared" si="55"/>
        <v>0</v>
      </c>
      <c r="J257" s="68">
        <f t="shared" si="56"/>
        <v>0</v>
      </c>
      <c r="K257" s="68">
        <f t="shared" si="57"/>
        <v>0</v>
      </c>
      <c r="L257" s="68">
        <f t="shared" si="58"/>
        <v>0</v>
      </c>
      <c r="M257" s="68">
        <f t="shared" ca="1" si="59"/>
        <v>1.2020156985318078E-3</v>
      </c>
      <c r="N257" s="68">
        <f t="shared" ca="1" si="60"/>
        <v>0</v>
      </c>
      <c r="O257" s="84">
        <f t="shared" ca="1" si="61"/>
        <v>0</v>
      </c>
      <c r="P257" s="68">
        <f t="shared" ca="1" si="62"/>
        <v>0</v>
      </c>
      <c r="Q257" s="68">
        <f t="shared" ca="1" si="63"/>
        <v>0</v>
      </c>
      <c r="R257" s="28">
        <f t="shared" ca="1" si="64"/>
        <v>-1.2020156985318078E-3</v>
      </c>
    </row>
    <row r="258" spans="1:18" x14ac:dyDescent="0.2">
      <c r="A258" s="76"/>
      <c r="B258" s="76"/>
      <c r="C258" s="76"/>
      <c r="D258" s="77">
        <f t="shared" si="50"/>
        <v>0</v>
      </c>
      <c r="E258" s="77">
        <f t="shared" si="51"/>
        <v>0</v>
      </c>
      <c r="F258" s="68">
        <f t="shared" si="52"/>
        <v>0</v>
      </c>
      <c r="G258" s="68">
        <f t="shared" si="53"/>
        <v>0</v>
      </c>
      <c r="H258" s="68">
        <f t="shared" si="54"/>
        <v>0</v>
      </c>
      <c r="I258" s="68">
        <f t="shared" si="55"/>
        <v>0</v>
      </c>
      <c r="J258" s="68">
        <f t="shared" si="56"/>
        <v>0</v>
      </c>
      <c r="K258" s="68">
        <f t="shared" si="57"/>
        <v>0</v>
      </c>
      <c r="L258" s="68">
        <f t="shared" si="58"/>
        <v>0</v>
      </c>
      <c r="M258" s="68">
        <f t="shared" ca="1" si="59"/>
        <v>1.2020156985318078E-3</v>
      </c>
      <c r="N258" s="68">
        <f t="shared" ca="1" si="60"/>
        <v>0</v>
      </c>
      <c r="O258" s="84">
        <f t="shared" ca="1" si="61"/>
        <v>0</v>
      </c>
      <c r="P258" s="68">
        <f t="shared" ca="1" si="62"/>
        <v>0</v>
      </c>
      <c r="Q258" s="68">
        <f t="shared" ca="1" si="63"/>
        <v>0</v>
      </c>
      <c r="R258" s="28">
        <f t="shared" ca="1" si="64"/>
        <v>-1.2020156985318078E-3</v>
      </c>
    </row>
    <row r="259" spans="1:18" x14ac:dyDescent="0.2">
      <c r="A259" s="76"/>
      <c r="B259" s="76"/>
      <c r="C259" s="76"/>
      <c r="D259" s="77">
        <f t="shared" si="50"/>
        <v>0</v>
      </c>
      <c r="E259" s="77">
        <f t="shared" si="51"/>
        <v>0</v>
      </c>
      <c r="F259" s="68">
        <f t="shared" si="52"/>
        <v>0</v>
      </c>
      <c r="G259" s="68">
        <f t="shared" si="53"/>
        <v>0</v>
      </c>
      <c r="H259" s="68">
        <f t="shared" si="54"/>
        <v>0</v>
      </c>
      <c r="I259" s="68">
        <f t="shared" si="55"/>
        <v>0</v>
      </c>
      <c r="J259" s="68">
        <f t="shared" si="56"/>
        <v>0</v>
      </c>
      <c r="K259" s="68">
        <f t="shared" si="57"/>
        <v>0</v>
      </c>
      <c r="L259" s="68">
        <f t="shared" si="58"/>
        <v>0</v>
      </c>
      <c r="M259" s="68">
        <f t="shared" ca="1" si="59"/>
        <v>1.2020156985318078E-3</v>
      </c>
      <c r="N259" s="68">
        <f t="shared" ca="1" si="60"/>
        <v>0</v>
      </c>
      <c r="O259" s="84">
        <f t="shared" ca="1" si="61"/>
        <v>0</v>
      </c>
      <c r="P259" s="68">
        <f t="shared" ca="1" si="62"/>
        <v>0</v>
      </c>
      <c r="Q259" s="68">
        <f t="shared" ca="1" si="63"/>
        <v>0</v>
      </c>
      <c r="R259" s="28">
        <f t="shared" ca="1" si="64"/>
        <v>-1.2020156985318078E-3</v>
      </c>
    </row>
    <row r="260" spans="1:18" x14ac:dyDescent="0.2">
      <c r="A260" s="76"/>
      <c r="B260" s="76"/>
      <c r="C260" s="76"/>
      <c r="D260" s="77">
        <f t="shared" si="50"/>
        <v>0</v>
      </c>
      <c r="E260" s="77">
        <f t="shared" si="51"/>
        <v>0</v>
      </c>
      <c r="F260" s="68">
        <f t="shared" si="52"/>
        <v>0</v>
      </c>
      <c r="G260" s="68">
        <f t="shared" si="53"/>
        <v>0</v>
      </c>
      <c r="H260" s="68">
        <f t="shared" si="54"/>
        <v>0</v>
      </c>
      <c r="I260" s="68">
        <f t="shared" si="55"/>
        <v>0</v>
      </c>
      <c r="J260" s="68">
        <f t="shared" si="56"/>
        <v>0</v>
      </c>
      <c r="K260" s="68">
        <f t="shared" si="57"/>
        <v>0</v>
      </c>
      <c r="L260" s="68">
        <f t="shared" si="58"/>
        <v>0</v>
      </c>
      <c r="M260" s="68">
        <f t="shared" ca="1" si="59"/>
        <v>1.2020156985318078E-3</v>
      </c>
      <c r="N260" s="68">
        <f t="shared" ca="1" si="60"/>
        <v>0</v>
      </c>
      <c r="O260" s="84">
        <f t="shared" ca="1" si="61"/>
        <v>0</v>
      </c>
      <c r="P260" s="68">
        <f t="shared" ca="1" si="62"/>
        <v>0</v>
      </c>
      <c r="Q260" s="68">
        <f t="shared" ca="1" si="63"/>
        <v>0</v>
      </c>
      <c r="R260" s="28">
        <f t="shared" ca="1" si="64"/>
        <v>-1.2020156985318078E-3</v>
      </c>
    </row>
    <row r="261" spans="1:18" x14ac:dyDescent="0.2">
      <c r="A261" s="76"/>
      <c r="B261" s="76"/>
      <c r="C261" s="76"/>
      <c r="D261" s="77">
        <f t="shared" si="50"/>
        <v>0</v>
      </c>
      <c r="E261" s="77">
        <f t="shared" si="51"/>
        <v>0</v>
      </c>
      <c r="F261" s="68">
        <f t="shared" si="52"/>
        <v>0</v>
      </c>
      <c r="G261" s="68">
        <f t="shared" si="53"/>
        <v>0</v>
      </c>
      <c r="H261" s="68">
        <f t="shared" si="54"/>
        <v>0</v>
      </c>
      <c r="I261" s="68">
        <f t="shared" si="55"/>
        <v>0</v>
      </c>
      <c r="J261" s="68">
        <f t="shared" si="56"/>
        <v>0</v>
      </c>
      <c r="K261" s="68">
        <f t="shared" si="57"/>
        <v>0</v>
      </c>
      <c r="L261" s="68">
        <f t="shared" si="58"/>
        <v>0</v>
      </c>
      <c r="M261" s="68">
        <f t="shared" ca="1" si="59"/>
        <v>1.2020156985318078E-3</v>
      </c>
      <c r="N261" s="68">
        <f t="shared" ca="1" si="60"/>
        <v>0</v>
      </c>
      <c r="O261" s="84">
        <f t="shared" ca="1" si="61"/>
        <v>0</v>
      </c>
      <c r="P261" s="68">
        <f t="shared" ca="1" si="62"/>
        <v>0</v>
      </c>
      <c r="Q261" s="68">
        <f t="shared" ca="1" si="63"/>
        <v>0</v>
      </c>
      <c r="R261" s="28">
        <f t="shared" ca="1" si="64"/>
        <v>-1.2020156985318078E-3</v>
      </c>
    </row>
    <row r="262" spans="1:18" x14ac:dyDescent="0.2">
      <c r="A262" s="76"/>
      <c r="B262" s="76"/>
      <c r="C262" s="76"/>
      <c r="D262" s="77">
        <f t="shared" si="50"/>
        <v>0</v>
      </c>
      <c r="E262" s="77">
        <f t="shared" si="51"/>
        <v>0</v>
      </c>
      <c r="F262" s="68">
        <f t="shared" si="52"/>
        <v>0</v>
      </c>
      <c r="G262" s="68">
        <f t="shared" si="53"/>
        <v>0</v>
      </c>
      <c r="H262" s="68">
        <f t="shared" si="54"/>
        <v>0</v>
      </c>
      <c r="I262" s="68">
        <f t="shared" si="55"/>
        <v>0</v>
      </c>
      <c r="J262" s="68">
        <f t="shared" si="56"/>
        <v>0</v>
      </c>
      <c r="K262" s="68">
        <f t="shared" si="57"/>
        <v>0</v>
      </c>
      <c r="L262" s="68">
        <f t="shared" si="58"/>
        <v>0</v>
      </c>
      <c r="M262" s="68">
        <f t="shared" ca="1" si="59"/>
        <v>1.2020156985318078E-3</v>
      </c>
      <c r="N262" s="68">
        <f t="shared" ca="1" si="60"/>
        <v>0</v>
      </c>
      <c r="O262" s="84">
        <f t="shared" ca="1" si="61"/>
        <v>0</v>
      </c>
      <c r="P262" s="68">
        <f t="shared" ca="1" si="62"/>
        <v>0</v>
      </c>
      <c r="Q262" s="68">
        <f t="shared" ca="1" si="63"/>
        <v>0</v>
      </c>
      <c r="R262" s="28">
        <f t="shared" ca="1" si="64"/>
        <v>-1.2020156985318078E-3</v>
      </c>
    </row>
    <row r="263" spans="1:18" x14ac:dyDescent="0.2">
      <c r="A263" s="76"/>
      <c r="B263" s="76"/>
      <c r="C263" s="76"/>
      <c r="D263" s="77">
        <f t="shared" si="50"/>
        <v>0</v>
      </c>
      <c r="E263" s="77">
        <f t="shared" si="51"/>
        <v>0</v>
      </c>
      <c r="F263" s="68">
        <f t="shared" si="52"/>
        <v>0</v>
      </c>
      <c r="G263" s="68">
        <f t="shared" si="53"/>
        <v>0</v>
      </c>
      <c r="H263" s="68">
        <f t="shared" si="54"/>
        <v>0</v>
      </c>
      <c r="I263" s="68">
        <f t="shared" si="55"/>
        <v>0</v>
      </c>
      <c r="J263" s="68">
        <f t="shared" si="56"/>
        <v>0</v>
      </c>
      <c r="K263" s="68">
        <f t="shared" si="57"/>
        <v>0</v>
      </c>
      <c r="L263" s="68">
        <f t="shared" si="58"/>
        <v>0</v>
      </c>
      <c r="M263" s="68">
        <f t="shared" ca="1" si="59"/>
        <v>1.2020156985318078E-3</v>
      </c>
      <c r="N263" s="68">
        <f t="shared" ca="1" si="60"/>
        <v>0</v>
      </c>
      <c r="O263" s="84">
        <f t="shared" ca="1" si="61"/>
        <v>0</v>
      </c>
      <c r="P263" s="68">
        <f t="shared" ca="1" si="62"/>
        <v>0</v>
      </c>
      <c r="Q263" s="68">
        <f t="shared" ca="1" si="63"/>
        <v>0</v>
      </c>
      <c r="R263" s="28">
        <f t="shared" ca="1" si="64"/>
        <v>-1.2020156985318078E-3</v>
      </c>
    </row>
    <row r="264" spans="1:18" x14ac:dyDescent="0.2">
      <c r="A264" s="76"/>
      <c r="B264" s="76"/>
      <c r="C264" s="76"/>
      <c r="D264" s="77">
        <f t="shared" si="50"/>
        <v>0</v>
      </c>
      <c r="E264" s="77">
        <f t="shared" si="51"/>
        <v>0</v>
      </c>
      <c r="F264" s="68">
        <f t="shared" si="52"/>
        <v>0</v>
      </c>
      <c r="G264" s="68">
        <f t="shared" si="53"/>
        <v>0</v>
      </c>
      <c r="H264" s="68">
        <f t="shared" si="54"/>
        <v>0</v>
      </c>
      <c r="I264" s="68">
        <f t="shared" si="55"/>
        <v>0</v>
      </c>
      <c r="J264" s="68">
        <f t="shared" si="56"/>
        <v>0</v>
      </c>
      <c r="K264" s="68">
        <f t="shared" si="57"/>
        <v>0</v>
      </c>
      <c r="L264" s="68">
        <f t="shared" si="58"/>
        <v>0</v>
      </c>
      <c r="M264" s="68">
        <f t="shared" ca="1" si="59"/>
        <v>1.2020156985318078E-3</v>
      </c>
      <c r="N264" s="68">
        <f t="shared" ca="1" si="60"/>
        <v>0</v>
      </c>
      <c r="O264" s="84">
        <f t="shared" ca="1" si="61"/>
        <v>0</v>
      </c>
      <c r="P264" s="68">
        <f t="shared" ca="1" si="62"/>
        <v>0</v>
      </c>
      <c r="Q264" s="68">
        <f t="shared" ca="1" si="63"/>
        <v>0</v>
      </c>
      <c r="R264" s="28">
        <f t="shared" ca="1" si="64"/>
        <v>-1.2020156985318078E-3</v>
      </c>
    </row>
    <row r="265" spans="1:18" x14ac:dyDescent="0.2">
      <c r="A265" s="76"/>
      <c r="B265" s="76"/>
      <c r="C265" s="76"/>
      <c r="D265" s="77">
        <f t="shared" si="50"/>
        <v>0</v>
      </c>
      <c r="E265" s="77">
        <f t="shared" si="51"/>
        <v>0</v>
      </c>
      <c r="F265" s="68">
        <f t="shared" si="52"/>
        <v>0</v>
      </c>
      <c r="G265" s="68">
        <f t="shared" si="53"/>
        <v>0</v>
      </c>
      <c r="H265" s="68">
        <f t="shared" si="54"/>
        <v>0</v>
      </c>
      <c r="I265" s="68">
        <f t="shared" si="55"/>
        <v>0</v>
      </c>
      <c r="J265" s="68">
        <f t="shared" si="56"/>
        <v>0</v>
      </c>
      <c r="K265" s="68">
        <f t="shared" si="57"/>
        <v>0</v>
      </c>
      <c r="L265" s="68">
        <f t="shared" si="58"/>
        <v>0</v>
      </c>
      <c r="M265" s="68">
        <f t="shared" ca="1" si="59"/>
        <v>1.2020156985318078E-3</v>
      </c>
      <c r="N265" s="68">
        <f t="shared" ca="1" si="60"/>
        <v>0</v>
      </c>
      <c r="O265" s="84">
        <f t="shared" ca="1" si="61"/>
        <v>0</v>
      </c>
      <c r="P265" s="68">
        <f t="shared" ca="1" si="62"/>
        <v>0</v>
      </c>
      <c r="Q265" s="68">
        <f t="shared" ca="1" si="63"/>
        <v>0</v>
      </c>
      <c r="R265" s="28">
        <f t="shared" ca="1" si="64"/>
        <v>-1.2020156985318078E-3</v>
      </c>
    </row>
    <row r="266" spans="1:18" x14ac:dyDescent="0.2">
      <c r="A266" s="76"/>
      <c r="B266" s="76"/>
      <c r="C266" s="76"/>
      <c r="D266" s="77">
        <f t="shared" si="50"/>
        <v>0</v>
      </c>
      <c r="E266" s="77">
        <f t="shared" si="51"/>
        <v>0</v>
      </c>
      <c r="F266" s="68">
        <f t="shared" si="52"/>
        <v>0</v>
      </c>
      <c r="G266" s="68">
        <f t="shared" si="53"/>
        <v>0</v>
      </c>
      <c r="H266" s="68">
        <f t="shared" si="54"/>
        <v>0</v>
      </c>
      <c r="I266" s="68">
        <f t="shared" si="55"/>
        <v>0</v>
      </c>
      <c r="J266" s="68">
        <f t="shared" si="56"/>
        <v>0</v>
      </c>
      <c r="K266" s="68">
        <f t="shared" si="57"/>
        <v>0</v>
      </c>
      <c r="L266" s="68">
        <f t="shared" si="58"/>
        <v>0</v>
      </c>
      <c r="M266" s="68">
        <f t="shared" ca="1" si="59"/>
        <v>1.2020156985318078E-3</v>
      </c>
      <c r="N266" s="68">
        <f t="shared" ca="1" si="60"/>
        <v>0</v>
      </c>
      <c r="O266" s="84">
        <f t="shared" ca="1" si="61"/>
        <v>0</v>
      </c>
      <c r="P266" s="68">
        <f t="shared" ca="1" si="62"/>
        <v>0</v>
      </c>
      <c r="Q266" s="68">
        <f t="shared" ca="1" si="63"/>
        <v>0</v>
      </c>
      <c r="R266" s="28">
        <f t="shared" ca="1" si="64"/>
        <v>-1.2020156985318078E-3</v>
      </c>
    </row>
    <row r="267" spans="1:18" x14ac:dyDescent="0.2">
      <c r="A267" s="76"/>
      <c r="B267" s="76"/>
      <c r="C267" s="76"/>
      <c r="D267" s="77">
        <f t="shared" si="50"/>
        <v>0</v>
      </c>
      <c r="E267" s="77">
        <f t="shared" si="51"/>
        <v>0</v>
      </c>
      <c r="F267" s="68">
        <f t="shared" si="52"/>
        <v>0</v>
      </c>
      <c r="G267" s="68">
        <f t="shared" si="53"/>
        <v>0</v>
      </c>
      <c r="H267" s="68">
        <f t="shared" si="54"/>
        <v>0</v>
      </c>
      <c r="I267" s="68">
        <f t="shared" si="55"/>
        <v>0</v>
      </c>
      <c r="J267" s="68">
        <f t="shared" si="56"/>
        <v>0</v>
      </c>
      <c r="K267" s="68">
        <f t="shared" si="57"/>
        <v>0</v>
      </c>
      <c r="L267" s="68">
        <f t="shared" si="58"/>
        <v>0</v>
      </c>
      <c r="M267" s="68">
        <f t="shared" ca="1" si="59"/>
        <v>1.2020156985318078E-3</v>
      </c>
      <c r="N267" s="68">
        <f t="shared" ca="1" si="60"/>
        <v>0</v>
      </c>
      <c r="O267" s="84">
        <f t="shared" ca="1" si="61"/>
        <v>0</v>
      </c>
      <c r="P267" s="68">
        <f t="shared" ca="1" si="62"/>
        <v>0</v>
      </c>
      <c r="Q267" s="68">
        <f t="shared" ca="1" si="63"/>
        <v>0</v>
      </c>
      <c r="R267" s="28">
        <f t="shared" ca="1" si="64"/>
        <v>-1.2020156985318078E-3</v>
      </c>
    </row>
    <row r="268" spans="1:18" x14ac:dyDescent="0.2">
      <c r="A268" s="76"/>
      <c r="B268" s="76"/>
      <c r="C268" s="76"/>
      <c r="D268" s="77">
        <f t="shared" si="50"/>
        <v>0</v>
      </c>
      <c r="E268" s="77">
        <f t="shared" si="51"/>
        <v>0</v>
      </c>
      <c r="F268" s="68">
        <f t="shared" si="52"/>
        <v>0</v>
      </c>
      <c r="G268" s="68">
        <f t="shared" si="53"/>
        <v>0</v>
      </c>
      <c r="H268" s="68">
        <f t="shared" si="54"/>
        <v>0</v>
      </c>
      <c r="I268" s="68">
        <f t="shared" si="55"/>
        <v>0</v>
      </c>
      <c r="J268" s="68">
        <f t="shared" si="56"/>
        <v>0</v>
      </c>
      <c r="K268" s="68">
        <f t="shared" si="57"/>
        <v>0</v>
      </c>
      <c r="L268" s="68">
        <f t="shared" si="58"/>
        <v>0</v>
      </c>
      <c r="M268" s="68">
        <f t="shared" ca="1" si="59"/>
        <v>1.2020156985318078E-3</v>
      </c>
      <c r="N268" s="68">
        <f t="shared" ca="1" si="60"/>
        <v>0</v>
      </c>
      <c r="O268" s="84">
        <f t="shared" ca="1" si="61"/>
        <v>0</v>
      </c>
      <c r="P268" s="68">
        <f t="shared" ca="1" si="62"/>
        <v>0</v>
      </c>
      <c r="Q268" s="68">
        <f t="shared" ca="1" si="63"/>
        <v>0</v>
      </c>
      <c r="R268" s="28">
        <f t="shared" ca="1" si="64"/>
        <v>-1.2020156985318078E-3</v>
      </c>
    </row>
    <row r="269" spans="1:18" x14ac:dyDescent="0.2">
      <c r="A269" s="76"/>
      <c r="B269" s="76"/>
      <c r="C269" s="76"/>
      <c r="D269" s="77">
        <f t="shared" si="50"/>
        <v>0</v>
      </c>
      <c r="E269" s="77">
        <f t="shared" si="51"/>
        <v>0</v>
      </c>
      <c r="F269" s="68">
        <f t="shared" si="52"/>
        <v>0</v>
      </c>
      <c r="G269" s="68">
        <f t="shared" si="53"/>
        <v>0</v>
      </c>
      <c r="H269" s="68">
        <f t="shared" si="54"/>
        <v>0</v>
      </c>
      <c r="I269" s="68">
        <f t="shared" si="55"/>
        <v>0</v>
      </c>
      <c r="J269" s="68">
        <f t="shared" si="56"/>
        <v>0</v>
      </c>
      <c r="K269" s="68">
        <f t="shared" si="57"/>
        <v>0</v>
      </c>
      <c r="L269" s="68">
        <f t="shared" si="58"/>
        <v>0</v>
      </c>
      <c r="M269" s="68">
        <f t="shared" ca="1" si="59"/>
        <v>1.2020156985318078E-3</v>
      </c>
      <c r="N269" s="68">
        <f t="shared" ca="1" si="60"/>
        <v>0</v>
      </c>
      <c r="O269" s="84">
        <f t="shared" ca="1" si="61"/>
        <v>0</v>
      </c>
      <c r="P269" s="68">
        <f t="shared" ca="1" si="62"/>
        <v>0</v>
      </c>
      <c r="Q269" s="68">
        <f t="shared" ca="1" si="63"/>
        <v>0</v>
      </c>
      <c r="R269" s="28">
        <f t="shared" ca="1" si="64"/>
        <v>-1.2020156985318078E-3</v>
      </c>
    </row>
    <row r="270" spans="1:18" x14ac:dyDescent="0.2">
      <c r="A270" s="76"/>
      <c r="B270" s="76"/>
      <c r="C270" s="76"/>
      <c r="D270" s="77">
        <f t="shared" si="50"/>
        <v>0</v>
      </c>
      <c r="E270" s="77">
        <f t="shared" si="51"/>
        <v>0</v>
      </c>
      <c r="F270" s="68">
        <f t="shared" si="52"/>
        <v>0</v>
      </c>
      <c r="G270" s="68">
        <f t="shared" si="53"/>
        <v>0</v>
      </c>
      <c r="H270" s="68">
        <f t="shared" si="54"/>
        <v>0</v>
      </c>
      <c r="I270" s="68">
        <f t="shared" si="55"/>
        <v>0</v>
      </c>
      <c r="J270" s="68">
        <f t="shared" si="56"/>
        <v>0</v>
      </c>
      <c r="K270" s="68">
        <f t="shared" si="57"/>
        <v>0</v>
      </c>
      <c r="L270" s="68">
        <f t="shared" si="58"/>
        <v>0</v>
      </c>
      <c r="M270" s="68">
        <f t="shared" ca="1" si="59"/>
        <v>1.2020156985318078E-3</v>
      </c>
      <c r="N270" s="68">
        <f t="shared" ca="1" si="60"/>
        <v>0</v>
      </c>
      <c r="O270" s="84">
        <f t="shared" ca="1" si="61"/>
        <v>0</v>
      </c>
      <c r="P270" s="68">
        <f t="shared" ca="1" si="62"/>
        <v>0</v>
      </c>
      <c r="Q270" s="68">
        <f t="shared" ca="1" si="63"/>
        <v>0</v>
      </c>
      <c r="R270" s="28">
        <f t="shared" ca="1" si="64"/>
        <v>-1.2020156985318078E-3</v>
      </c>
    </row>
    <row r="271" spans="1:18" x14ac:dyDescent="0.2">
      <c r="A271" s="76"/>
      <c r="B271" s="76"/>
      <c r="C271" s="76"/>
      <c r="D271" s="77">
        <f t="shared" si="50"/>
        <v>0</v>
      </c>
      <c r="E271" s="77">
        <f t="shared" si="51"/>
        <v>0</v>
      </c>
      <c r="F271" s="68">
        <f t="shared" si="52"/>
        <v>0</v>
      </c>
      <c r="G271" s="68">
        <f t="shared" si="53"/>
        <v>0</v>
      </c>
      <c r="H271" s="68">
        <f t="shared" si="54"/>
        <v>0</v>
      </c>
      <c r="I271" s="68">
        <f t="shared" si="55"/>
        <v>0</v>
      </c>
      <c r="J271" s="68">
        <f t="shared" si="56"/>
        <v>0</v>
      </c>
      <c r="K271" s="68">
        <f t="shared" si="57"/>
        <v>0</v>
      </c>
      <c r="L271" s="68">
        <f t="shared" si="58"/>
        <v>0</v>
      </c>
      <c r="M271" s="68">
        <f t="shared" ca="1" si="59"/>
        <v>1.2020156985318078E-3</v>
      </c>
      <c r="N271" s="68">
        <f t="shared" ca="1" si="60"/>
        <v>0</v>
      </c>
      <c r="O271" s="84">
        <f t="shared" ca="1" si="61"/>
        <v>0</v>
      </c>
      <c r="P271" s="68">
        <f t="shared" ca="1" si="62"/>
        <v>0</v>
      </c>
      <c r="Q271" s="68">
        <f t="shared" ca="1" si="63"/>
        <v>0</v>
      </c>
      <c r="R271" s="28">
        <f t="shared" ca="1" si="64"/>
        <v>-1.2020156985318078E-3</v>
      </c>
    </row>
    <row r="272" spans="1:18" x14ac:dyDescent="0.2">
      <c r="A272" s="76"/>
      <c r="B272" s="76"/>
      <c r="C272" s="76"/>
      <c r="D272" s="77">
        <f t="shared" si="50"/>
        <v>0</v>
      </c>
      <c r="E272" s="77">
        <f t="shared" si="51"/>
        <v>0</v>
      </c>
      <c r="F272" s="68">
        <f t="shared" si="52"/>
        <v>0</v>
      </c>
      <c r="G272" s="68">
        <f t="shared" si="53"/>
        <v>0</v>
      </c>
      <c r="H272" s="68">
        <f t="shared" si="54"/>
        <v>0</v>
      </c>
      <c r="I272" s="68">
        <f t="shared" si="55"/>
        <v>0</v>
      </c>
      <c r="J272" s="68">
        <f t="shared" si="56"/>
        <v>0</v>
      </c>
      <c r="K272" s="68">
        <f t="shared" si="57"/>
        <v>0</v>
      </c>
      <c r="L272" s="68">
        <f t="shared" si="58"/>
        <v>0</v>
      </c>
      <c r="M272" s="68">
        <f t="shared" ca="1" si="59"/>
        <v>1.2020156985318078E-3</v>
      </c>
      <c r="N272" s="68">
        <f t="shared" ca="1" si="60"/>
        <v>0</v>
      </c>
      <c r="O272" s="84">
        <f t="shared" ca="1" si="61"/>
        <v>0</v>
      </c>
      <c r="P272" s="68">
        <f t="shared" ca="1" si="62"/>
        <v>0</v>
      </c>
      <c r="Q272" s="68">
        <f t="shared" ca="1" si="63"/>
        <v>0</v>
      </c>
      <c r="R272" s="28">
        <f t="shared" ca="1" si="64"/>
        <v>-1.2020156985318078E-3</v>
      </c>
    </row>
    <row r="273" spans="1:18" x14ac:dyDescent="0.2">
      <c r="A273" s="76"/>
      <c r="B273" s="76"/>
      <c r="C273" s="76"/>
      <c r="D273" s="77">
        <f t="shared" si="50"/>
        <v>0</v>
      </c>
      <c r="E273" s="77">
        <f t="shared" si="51"/>
        <v>0</v>
      </c>
      <c r="F273" s="68">
        <f t="shared" si="52"/>
        <v>0</v>
      </c>
      <c r="G273" s="68">
        <f t="shared" si="53"/>
        <v>0</v>
      </c>
      <c r="H273" s="68">
        <f t="shared" si="54"/>
        <v>0</v>
      </c>
      <c r="I273" s="68">
        <f t="shared" si="55"/>
        <v>0</v>
      </c>
      <c r="J273" s="68">
        <f t="shared" si="56"/>
        <v>0</v>
      </c>
      <c r="K273" s="68">
        <f t="shared" si="57"/>
        <v>0</v>
      </c>
      <c r="L273" s="68">
        <f t="shared" si="58"/>
        <v>0</v>
      </c>
      <c r="M273" s="68">
        <f t="shared" ca="1" si="59"/>
        <v>1.2020156985318078E-3</v>
      </c>
      <c r="N273" s="68">
        <f t="shared" ca="1" si="60"/>
        <v>0</v>
      </c>
      <c r="O273" s="84">
        <f t="shared" ca="1" si="61"/>
        <v>0</v>
      </c>
      <c r="P273" s="68">
        <f t="shared" ca="1" si="62"/>
        <v>0</v>
      </c>
      <c r="Q273" s="68">
        <f t="shared" ca="1" si="63"/>
        <v>0</v>
      </c>
      <c r="R273" s="28">
        <f t="shared" ca="1" si="64"/>
        <v>-1.2020156985318078E-3</v>
      </c>
    </row>
    <row r="274" spans="1:18" x14ac:dyDescent="0.2">
      <c r="A274" s="76"/>
      <c r="B274" s="76"/>
      <c r="C274" s="76"/>
      <c r="D274" s="77">
        <f t="shared" si="50"/>
        <v>0</v>
      </c>
      <c r="E274" s="77">
        <f t="shared" si="51"/>
        <v>0</v>
      </c>
      <c r="F274" s="68">
        <f t="shared" si="52"/>
        <v>0</v>
      </c>
      <c r="G274" s="68">
        <f t="shared" si="53"/>
        <v>0</v>
      </c>
      <c r="H274" s="68">
        <f t="shared" si="54"/>
        <v>0</v>
      </c>
      <c r="I274" s="68">
        <f t="shared" si="55"/>
        <v>0</v>
      </c>
      <c r="J274" s="68">
        <f t="shared" si="56"/>
        <v>0</v>
      </c>
      <c r="K274" s="68">
        <f t="shared" si="57"/>
        <v>0</v>
      </c>
      <c r="L274" s="68">
        <f t="shared" si="58"/>
        <v>0</v>
      </c>
      <c r="M274" s="68">
        <f t="shared" ca="1" si="59"/>
        <v>1.2020156985318078E-3</v>
      </c>
      <c r="N274" s="68">
        <f t="shared" ca="1" si="60"/>
        <v>0</v>
      </c>
      <c r="O274" s="84">
        <f t="shared" ca="1" si="61"/>
        <v>0</v>
      </c>
      <c r="P274" s="68">
        <f t="shared" ca="1" si="62"/>
        <v>0</v>
      </c>
      <c r="Q274" s="68">
        <f t="shared" ca="1" si="63"/>
        <v>0</v>
      </c>
      <c r="R274" s="28">
        <f t="shared" ca="1" si="64"/>
        <v>-1.2020156985318078E-3</v>
      </c>
    </row>
    <row r="275" spans="1:18" x14ac:dyDescent="0.2">
      <c r="A275" s="76"/>
      <c r="B275" s="76"/>
      <c r="C275" s="76"/>
      <c r="D275" s="77">
        <f t="shared" si="50"/>
        <v>0</v>
      </c>
      <c r="E275" s="77">
        <f t="shared" si="51"/>
        <v>0</v>
      </c>
      <c r="F275" s="68">
        <f t="shared" si="52"/>
        <v>0</v>
      </c>
      <c r="G275" s="68">
        <f t="shared" si="53"/>
        <v>0</v>
      </c>
      <c r="H275" s="68">
        <f t="shared" si="54"/>
        <v>0</v>
      </c>
      <c r="I275" s="68">
        <f t="shared" si="55"/>
        <v>0</v>
      </c>
      <c r="J275" s="68">
        <f t="shared" si="56"/>
        <v>0</v>
      </c>
      <c r="K275" s="68">
        <f t="shared" si="57"/>
        <v>0</v>
      </c>
      <c r="L275" s="68">
        <f t="shared" si="58"/>
        <v>0</v>
      </c>
      <c r="M275" s="68">
        <f t="shared" ca="1" si="59"/>
        <v>1.2020156985318078E-3</v>
      </c>
      <c r="N275" s="68">
        <f t="shared" ca="1" si="60"/>
        <v>0</v>
      </c>
      <c r="O275" s="84">
        <f t="shared" ca="1" si="61"/>
        <v>0</v>
      </c>
      <c r="P275" s="68">
        <f t="shared" ca="1" si="62"/>
        <v>0</v>
      </c>
      <c r="Q275" s="68">
        <f t="shared" ca="1" si="63"/>
        <v>0</v>
      </c>
      <c r="R275" s="28">
        <f t="shared" ca="1" si="64"/>
        <v>-1.2020156985318078E-3</v>
      </c>
    </row>
    <row r="276" spans="1:18" x14ac:dyDescent="0.2">
      <c r="A276" s="76"/>
      <c r="B276" s="76"/>
      <c r="C276" s="76"/>
      <c r="D276" s="77">
        <f t="shared" si="50"/>
        <v>0</v>
      </c>
      <c r="E276" s="77">
        <f t="shared" si="51"/>
        <v>0</v>
      </c>
      <c r="F276" s="68">
        <f t="shared" si="52"/>
        <v>0</v>
      </c>
      <c r="G276" s="68">
        <f t="shared" si="53"/>
        <v>0</v>
      </c>
      <c r="H276" s="68">
        <f t="shared" si="54"/>
        <v>0</v>
      </c>
      <c r="I276" s="68">
        <f t="shared" si="55"/>
        <v>0</v>
      </c>
      <c r="J276" s="68">
        <f t="shared" si="56"/>
        <v>0</v>
      </c>
      <c r="K276" s="68">
        <f t="shared" si="57"/>
        <v>0</v>
      </c>
      <c r="L276" s="68">
        <f t="shared" si="58"/>
        <v>0</v>
      </c>
      <c r="M276" s="68">
        <f t="shared" ca="1" si="59"/>
        <v>1.2020156985318078E-3</v>
      </c>
      <c r="N276" s="68">
        <f t="shared" ca="1" si="60"/>
        <v>0</v>
      </c>
      <c r="O276" s="84">
        <f t="shared" ca="1" si="61"/>
        <v>0</v>
      </c>
      <c r="P276" s="68">
        <f t="shared" ca="1" si="62"/>
        <v>0</v>
      </c>
      <c r="Q276" s="68">
        <f t="shared" ca="1" si="63"/>
        <v>0</v>
      </c>
      <c r="R276" s="28">
        <f t="shared" ca="1" si="64"/>
        <v>-1.2020156985318078E-3</v>
      </c>
    </row>
    <row r="277" spans="1:18" x14ac:dyDescent="0.2">
      <c r="A277" s="76"/>
      <c r="B277" s="76"/>
      <c r="C277" s="76"/>
      <c r="D277" s="77">
        <f t="shared" ref="D277:D338" si="65">A277/A$18</f>
        <v>0</v>
      </c>
      <c r="E277" s="77">
        <f t="shared" ref="E277:E338" si="66">B277/B$18</f>
        <v>0</v>
      </c>
      <c r="F277" s="68">
        <f t="shared" ref="F277:F338" si="67">$C277*D277</f>
        <v>0</v>
      </c>
      <c r="G277" s="68">
        <f t="shared" ref="G277:G338" si="68">$C277*E277</f>
        <v>0</v>
      </c>
      <c r="H277" s="68">
        <f t="shared" ref="H277:H338" si="69">C277*D277*D277</f>
        <v>0</v>
      </c>
      <c r="I277" s="68">
        <f t="shared" ref="I277:I338" si="70">C277*D277*D277*D277</f>
        <v>0</v>
      </c>
      <c r="J277" s="68">
        <f t="shared" ref="J277:J338" si="71">C277*D277*D277*D277*D277</f>
        <v>0</v>
      </c>
      <c r="K277" s="68">
        <f t="shared" ref="K277:K338" si="72">C277*E277*D277</f>
        <v>0</v>
      </c>
      <c r="L277" s="68">
        <f t="shared" ref="L277:L338" si="73">C277*E277*D277*D277</f>
        <v>0</v>
      </c>
      <c r="M277" s="68">
        <f t="shared" ref="M277:M338" ca="1" si="74">+E$4+E$5*D277+E$6*D277^2</f>
        <v>1.2020156985318078E-3</v>
      </c>
      <c r="N277" s="68">
        <f t="shared" ref="N277:N338" ca="1" si="75">C277*(M277-E277)^2</f>
        <v>0</v>
      </c>
      <c r="O277" s="84">
        <f t="shared" ref="O277:O338" ca="1" si="76">(C277*O$1-O$2*F277+O$3*H277)^2</f>
        <v>0</v>
      </c>
      <c r="P277" s="68">
        <f t="shared" ref="P277:P338" ca="1" si="77">(-C277*O$2+O$4*F277-O$5*H277)^2</f>
        <v>0</v>
      </c>
      <c r="Q277" s="68">
        <f t="shared" ref="Q277:Q338" ca="1" si="78">+(C277*O$3-F277*O$5+H277*O$6)^2</f>
        <v>0</v>
      </c>
      <c r="R277" s="28">
        <f t="shared" ref="R277:R338" ca="1" si="79">+E277-M277</f>
        <v>-1.2020156985318078E-3</v>
      </c>
    </row>
    <row r="278" spans="1:18" x14ac:dyDescent="0.2">
      <c r="A278" s="76"/>
      <c r="B278" s="76"/>
      <c r="C278" s="76"/>
      <c r="D278" s="77">
        <f t="shared" si="65"/>
        <v>0</v>
      </c>
      <c r="E278" s="77">
        <f t="shared" si="66"/>
        <v>0</v>
      </c>
      <c r="F278" s="68">
        <f t="shared" si="67"/>
        <v>0</v>
      </c>
      <c r="G278" s="68">
        <f t="shared" si="68"/>
        <v>0</v>
      </c>
      <c r="H278" s="68">
        <f t="shared" si="69"/>
        <v>0</v>
      </c>
      <c r="I278" s="68">
        <f t="shared" si="70"/>
        <v>0</v>
      </c>
      <c r="J278" s="68">
        <f t="shared" si="71"/>
        <v>0</v>
      </c>
      <c r="K278" s="68">
        <f t="shared" si="72"/>
        <v>0</v>
      </c>
      <c r="L278" s="68">
        <f t="shared" si="73"/>
        <v>0</v>
      </c>
      <c r="M278" s="68">
        <f t="shared" ca="1" si="74"/>
        <v>1.2020156985318078E-3</v>
      </c>
      <c r="N278" s="68">
        <f t="shared" ca="1" si="75"/>
        <v>0</v>
      </c>
      <c r="O278" s="84">
        <f t="shared" ca="1" si="76"/>
        <v>0</v>
      </c>
      <c r="P278" s="68">
        <f t="shared" ca="1" si="77"/>
        <v>0</v>
      </c>
      <c r="Q278" s="68">
        <f t="shared" ca="1" si="78"/>
        <v>0</v>
      </c>
      <c r="R278" s="28">
        <f t="shared" ca="1" si="79"/>
        <v>-1.2020156985318078E-3</v>
      </c>
    </row>
    <row r="279" spans="1:18" x14ac:dyDescent="0.2">
      <c r="A279" s="76"/>
      <c r="B279" s="76"/>
      <c r="C279" s="76"/>
      <c r="D279" s="77">
        <f t="shared" si="65"/>
        <v>0</v>
      </c>
      <c r="E279" s="77">
        <f t="shared" si="66"/>
        <v>0</v>
      </c>
      <c r="F279" s="68">
        <f t="shared" si="67"/>
        <v>0</v>
      </c>
      <c r="G279" s="68">
        <f t="shared" si="68"/>
        <v>0</v>
      </c>
      <c r="H279" s="68">
        <f t="shared" si="69"/>
        <v>0</v>
      </c>
      <c r="I279" s="68">
        <f t="shared" si="70"/>
        <v>0</v>
      </c>
      <c r="J279" s="68">
        <f t="shared" si="71"/>
        <v>0</v>
      </c>
      <c r="K279" s="68">
        <f t="shared" si="72"/>
        <v>0</v>
      </c>
      <c r="L279" s="68">
        <f t="shared" si="73"/>
        <v>0</v>
      </c>
      <c r="M279" s="68">
        <f t="shared" ca="1" si="74"/>
        <v>1.2020156985318078E-3</v>
      </c>
      <c r="N279" s="68">
        <f t="shared" ca="1" si="75"/>
        <v>0</v>
      </c>
      <c r="O279" s="84">
        <f t="shared" ca="1" si="76"/>
        <v>0</v>
      </c>
      <c r="P279" s="68">
        <f t="shared" ca="1" si="77"/>
        <v>0</v>
      </c>
      <c r="Q279" s="68">
        <f t="shared" ca="1" si="78"/>
        <v>0</v>
      </c>
      <c r="R279" s="28">
        <f t="shared" ca="1" si="79"/>
        <v>-1.2020156985318078E-3</v>
      </c>
    </row>
    <row r="280" spans="1:18" x14ac:dyDescent="0.2">
      <c r="A280" s="76"/>
      <c r="B280" s="76"/>
      <c r="C280" s="76"/>
      <c r="D280" s="77">
        <f t="shared" si="65"/>
        <v>0</v>
      </c>
      <c r="E280" s="77">
        <f t="shared" si="66"/>
        <v>0</v>
      </c>
      <c r="F280" s="68">
        <f t="shared" si="67"/>
        <v>0</v>
      </c>
      <c r="G280" s="68">
        <f t="shared" si="68"/>
        <v>0</v>
      </c>
      <c r="H280" s="68">
        <f t="shared" si="69"/>
        <v>0</v>
      </c>
      <c r="I280" s="68">
        <f t="shared" si="70"/>
        <v>0</v>
      </c>
      <c r="J280" s="68">
        <f t="shared" si="71"/>
        <v>0</v>
      </c>
      <c r="K280" s="68">
        <f t="shared" si="72"/>
        <v>0</v>
      </c>
      <c r="L280" s="68">
        <f t="shared" si="73"/>
        <v>0</v>
      </c>
      <c r="M280" s="68">
        <f t="shared" ca="1" si="74"/>
        <v>1.2020156985318078E-3</v>
      </c>
      <c r="N280" s="68">
        <f t="shared" ca="1" si="75"/>
        <v>0</v>
      </c>
      <c r="O280" s="84">
        <f t="shared" ca="1" si="76"/>
        <v>0</v>
      </c>
      <c r="P280" s="68">
        <f t="shared" ca="1" si="77"/>
        <v>0</v>
      </c>
      <c r="Q280" s="68">
        <f t="shared" ca="1" si="78"/>
        <v>0</v>
      </c>
      <c r="R280" s="28">
        <f t="shared" ca="1" si="79"/>
        <v>-1.2020156985318078E-3</v>
      </c>
    </row>
    <row r="281" spans="1:18" x14ac:dyDescent="0.2">
      <c r="A281" s="76"/>
      <c r="B281" s="76"/>
      <c r="C281" s="76"/>
      <c r="D281" s="77">
        <f t="shared" si="65"/>
        <v>0</v>
      </c>
      <c r="E281" s="77">
        <f t="shared" si="66"/>
        <v>0</v>
      </c>
      <c r="F281" s="68">
        <f t="shared" si="67"/>
        <v>0</v>
      </c>
      <c r="G281" s="68">
        <f t="shared" si="68"/>
        <v>0</v>
      </c>
      <c r="H281" s="68">
        <f t="shared" si="69"/>
        <v>0</v>
      </c>
      <c r="I281" s="68">
        <f t="shared" si="70"/>
        <v>0</v>
      </c>
      <c r="J281" s="68">
        <f t="shared" si="71"/>
        <v>0</v>
      </c>
      <c r="K281" s="68">
        <f t="shared" si="72"/>
        <v>0</v>
      </c>
      <c r="L281" s="68">
        <f t="shared" si="73"/>
        <v>0</v>
      </c>
      <c r="M281" s="68">
        <f t="shared" ca="1" si="74"/>
        <v>1.2020156985318078E-3</v>
      </c>
      <c r="N281" s="68">
        <f t="shared" ca="1" si="75"/>
        <v>0</v>
      </c>
      <c r="O281" s="84">
        <f t="shared" ca="1" si="76"/>
        <v>0</v>
      </c>
      <c r="P281" s="68">
        <f t="shared" ca="1" si="77"/>
        <v>0</v>
      </c>
      <c r="Q281" s="68">
        <f t="shared" ca="1" si="78"/>
        <v>0</v>
      </c>
      <c r="R281" s="28">
        <f t="shared" ca="1" si="79"/>
        <v>-1.2020156985318078E-3</v>
      </c>
    </row>
    <row r="282" spans="1:18" x14ac:dyDescent="0.2">
      <c r="A282" s="76"/>
      <c r="B282" s="76"/>
      <c r="C282" s="76"/>
      <c r="D282" s="77">
        <f t="shared" si="65"/>
        <v>0</v>
      </c>
      <c r="E282" s="77">
        <f t="shared" si="66"/>
        <v>0</v>
      </c>
      <c r="F282" s="68">
        <f t="shared" si="67"/>
        <v>0</v>
      </c>
      <c r="G282" s="68">
        <f t="shared" si="68"/>
        <v>0</v>
      </c>
      <c r="H282" s="68">
        <f t="shared" si="69"/>
        <v>0</v>
      </c>
      <c r="I282" s="68">
        <f t="shared" si="70"/>
        <v>0</v>
      </c>
      <c r="J282" s="68">
        <f t="shared" si="71"/>
        <v>0</v>
      </c>
      <c r="K282" s="68">
        <f t="shared" si="72"/>
        <v>0</v>
      </c>
      <c r="L282" s="68">
        <f t="shared" si="73"/>
        <v>0</v>
      </c>
      <c r="M282" s="68">
        <f t="shared" ca="1" si="74"/>
        <v>1.2020156985318078E-3</v>
      </c>
      <c r="N282" s="68">
        <f t="shared" ca="1" si="75"/>
        <v>0</v>
      </c>
      <c r="O282" s="84">
        <f t="shared" ca="1" si="76"/>
        <v>0</v>
      </c>
      <c r="P282" s="68">
        <f t="shared" ca="1" si="77"/>
        <v>0</v>
      </c>
      <c r="Q282" s="68">
        <f t="shared" ca="1" si="78"/>
        <v>0</v>
      </c>
      <c r="R282" s="28">
        <f t="shared" ca="1" si="79"/>
        <v>-1.2020156985318078E-3</v>
      </c>
    </row>
    <row r="283" spans="1:18" x14ac:dyDescent="0.2">
      <c r="A283" s="76"/>
      <c r="B283" s="76"/>
      <c r="C283" s="76"/>
      <c r="D283" s="77">
        <f t="shared" si="65"/>
        <v>0</v>
      </c>
      <c r="E283" s="77">
        <f t="shared" si="66"/>
        <v>0</v>
      </c>
      <c r="F283" s="68">
        <f t="shared" si="67"/>
        <v>0</v>
      </c>
      <c r="G283" s="68">
        <f t="shared" si="68"/>
        <v>0</v>
      </c>
      <c r="H283" s="68">
        <f t="shared" si="69"/>
        <v>0</v>
      </c>
      <c r="I283" s="68">
        <f t="shared" si="70"/>
        <v>0</v>
      </c>
      <c r="J283" s="68">
        <f t="shared" si="71"/>
        <v>0</v>
      </c>
      <c r="K283" s="68">
        <f t="shared" si="72"/>
        <v>0</v>
      </c>
      <c r="L283" s="68">
        <f t="shared" si="73"/>
        <v>0</v>
      </c>
      <c r="M283" s="68">
        <f t="shared" ca="1" si="74"/>
        <v>1.2020156985318078E-3</v>
      </c>
      <c r="N283" s="68">
        <f t="shared" ca="1" si="75"/>
        <v>0</v>
      </c>
      <c r="O283" s="84">
        <f t="shared" ca="1" si="76"/>
        <v>0</v>
      </c>
      <c r="P283" s="68">
        <f t="shared" ca="1" si="77"/>
        <v>0</v>
      </c>
      <c r="Q283" s="68">
        <f t="shared" ca="1" si="78"/>
        <v>0</v>
      </c>
      <c r="R283" s="28">
        <f t="shared" ca="1" si="79"/>
        <v>-1.2020156985318078E-3</v>
      </c>
    </row>
    <row r="284" spans="1:18" x14ac:dyDescent="0.2">
      <c r="A284" s="76"/>
      <c r="B284" s="76"/>
      <c r="C284" s="76"/>
      <c r="D284" s="77">
        <f t="shared" si="65"/>
        <v>0</v>
      </c>
      <c r="E284" s="77">
        <f t="shared" si="66"/>
        <v>0</v>
      </c>
      <c r="F284" s="68">
        <f t="shared" si="67"/>
        <v>0</v>
      </c>
      <c r="G284" s="68">
        <f t="shared" si="68"/>
        <v>0</v>
      </c>
      <c r="H284" s="68">
        <f t="shared" si="69"/>
        <v>0</v>
      </c>
      <c r="I284" s="68">
        <f t="shared" si="70"/>
        <v>0</v>
      </c>
      <c r="J284" s="68">
        <f t="shared" si="71"/>
        <v>0</v>
      </c>
      <c r="K284" s="68">
        <f t="shared" si="72"/>
        <v>0</v>
      </c>
      <c r="L284" s="68">
        <f t="shared" si="73"/>
        <v>0</v>
      </c>
      <c r="M284" s="68">
        <f t="shared" ca="1" si="74"/>
        <v>1.2020156985318078E-3</v>
      </c>
      <c r="N284" s="68">
        <f t="shared" ca="1" si="75"/>
        <v>0</v>
      </c>
      <c r="O284" s="84">
        <f t="shared" ca="1" si="76"/>
        <v>0</v>
      </c>
      <c r="P284" s="68">
        <f t="shared" ca="1" si="77"/>
        <v>0</v>
      </c>
      <c r="Q284" s="68">
        <f t="shared" ca="1" si="78"/>
        <v>0</v>
      </c>
      <c r="R284" s="28">
        <f t="shared" ca="1" si="79"/>
        <v>-1.2020156985318078E-3</v>
      </c>
    </row>
    <row r="285" spans="1:18" x14ac:dyDescent="0.2">
      <c r="A285" s="76"/>
      <c r="B285" s="76"/>
      <c r="C285" s="76"/>
      <c r="D285" s="77">
        <f t="shared" si="65"/>
        <v>0</v>
      </c>
      <c r="E285" s="77">
        <f t="shared" si="66"/>
        <v>0</v>
      </c>
      <c r="F285" s="68">
        <f t="shared" si="67"/>
        <v>0</v>
      </c>
      <c r="G285" s="68">
        <f t="shared" si="68"/>
        <v>0</v>
      </c>
      <c r="H285" s="68">
        <f t="shared" si="69"/>
        <v>0</v>
      </c>
      <c r="I285" s="68">
        <f t="shared" si="70"/>
        <v>0</v>
      </c>
      <c r="J285" s="68">
        <f t="shared" si="71"/>
        <v>0</v>
      </c>
      <c r="K285" s="68">
        <f t="shared" si="72"/>
        <v>0</v>
      </c>
      <c r="L285" s="68">
        <f t="shared" si="73"/>
        <v>0</v>
      </c>
      <c r="M285" s="68">
        <f t="shared" ca="1" si="74"/>
        <v>1.2020156985318078E-3</v>
      </c>
      <c r="N285" s="68">
        <f t="shared" ca="1" si="75"/>
        <v>0</v>
      </c>
      <c r="O285" s="84">
        <f t="shared" ca="1" si="76"/>
        <v>0</v>
      </c>
      <c r="P285" s="68">
        <f t="shared" ca="1" si="77"/>
        <v>0</v>
      </c>
      <c r="Q285" s="68">
        <f t="shared" ca="1" si="78"/>
        <v>0</v>
      </c>
      <c r="R285" s="28">
        <f t="shared" ca="1" si="79"/>
        <v>-1.2020156985318078E-3</v>
      </c>
    </row>
    <row r="286" spans="1:18" x14ac:dyDescent="0.2">
      <c r="A286" s="76"/>
      <c r="B286" s="76"/>
      <c r="C286" s="76"/>
      <c r="D286" s="77">
        <f t="shared" si="65"/>
        <v>0</v>
      </c>
      <c r="E286" s="77">
        <f t="shared" si="66"/>
        <v>0</v>
      </c>
      <c r="F286" s="68">
        <f t="shared" si="67"/>
        <v>0</v>
      </c>
      <c r="G286" s="68">
        <f t="shared" si="68"/>
        <v>0</v>
      </c>
      <c r="H286" s="68">
        <f t="shared" si="69"/>
        <v>0</v>
      </c>
      <c r="I286" s="68">
        <f t="shared" si="70"/>
        <v>0</v>
      </c>
      <c r="J286" s="68">
        <f t="shared" si="71"/>
        <v>0</v>
      </c>
      <c r="K286" s="68">
        <f t="shared" si="72"/>
        <v>0</v>
      </c>
      <c r="L286" s="68">
        <f t="shared" si="73"/>
        <v>0</v>
      </c>
      <c r="M286" s="68">
        <f t="shared" ca="1" si="74"/>
        <v>1.2020156985318078E-3</v>
      </c>
      <c r="N286" s="68">
        <f t="shared" ca="1" si="75"/>
        <v>0</v>
      </c>
      <c r="O286" s="84">
        <f t="shared" ca="1" si="76"/>
        <v>0</v>
      </c>
      <c r="P286" s="68">
        <f t="shared" ca="1" si="77"/>
        <v>0</v>
      </c>
      <c r="Q286" s="68">
        <f t="shared" ca="1" si="78"/>
        <v>0</v>
      </c>
      <c r="R286" s="28">
        <f t="shared" ca="1" si="79"/>
        <v>-1.2020156985318078E-3</v>
      </c>
    </row>
    <row r="287" spans="1:18" x14ac:dyDescent="0.2">
      <c r="A287" s="76"/>
      <c r="B287" s="76"/>
      <c r="C287" s="76"/>
      <c r="D287" s="77">
        <f t="shared" si="65"/>
        <v>0</v>
      </c>
      <c r="E287" s="77">
        <f t="shared" si="66"/>
        <v>0</v>
      </c>
      <c r="F287" s="68">
        <f t="shared" si="67"/>
        <v>0</v>
      </c>
      <c r="G287" s="68">
        <f t="shared" si="68"/>
        <v>0</v>
      </c>
      <c r="H287" s="68">
        <f t="shared" si="69"/>
        <v>0</v>
      </c>
      <c r="I287" s="68">
        <f t="shared" si="70"/>
        <v>0</v>
      </c>
      <c r="J287" s="68">
        <f t="shared" si="71"/>
        <v>0</v>
      </c>
      <c r="K287" s="68">
        <f t="shared" si="72"/>
        <v>0</v>
      </c>
      <c r="L287" s="68">
        <f t="shared" si="73"/>
        <v>0</v>
      </c>
      <c r="M287" s="68">
        <f t="shared" ca="1" si="74"/>
        <v>1.2020156985318078E-3</v>
      </c>
      <c r="N287" s="68">
        <f t="shared" ca="1" si="75"/>
        <v>0</v>
      </c>
      <c r="O287" s="84">
        <f t="shared" ca="1" si="76"/>
        <v>0</v>
      </c>
      <c r="P287" s="68">
        <f t="shared" ca="1" si="77"/>
        <v>0</v>
      </c>
      <c r="Q287" s="68">
        <f t="shared" ca="1" si="78"/>
        <v>0</v>
      </c>
      <c r="R287" s="28">
        <f t="shared" ca="1" si="79"/>
        <v>-1.2020156985318078E-3</v>
      </c>
    </row>
    <row r="288" spans="1:18" x14ac:dyDescent="0.2">
      <c r="A288" s="76"/>
      <c r="B288" s="76"/>
      <c r="C288" s="76"/>
      <c r="D288" s="77">
        <f t="shared" si="65"/>
        <v>0</v>
      </c>
      <c r="E288" s="77">
        <f t="shared" si="66"/>
        <v>0</v>
      </c>
      <c r="F288" s="68">
        <f t="shared" si="67"/>
        <v>0</v>
      </c>
      <c r="G288" s="68">
        <f t="shared" si="68"/>
        <v>0</v>
      </c>
      <c r="H288" s="68">
        <f t="shared" si="69"/>
        <v>0</v>
      </c>
      <c r="I288" s="68">
        <f t="shared" si="70"/>
        <v>0</v>
      </c>
      <c r="J288" s="68">
        <f t="shared" si="71"/>
        <v>0</v>
      </c>
      <c r="K288" s="68">
        <f t="shared" si="72"/>
        <v>0</v>
      </c>
      <c r="L288" s="68">
        <f t="shared" si="73"/>
        <v>0</v>
      </c>
      <c r="M288" s="68">
        <f t="shared" ca="1" si="74"/>
        <v>1.2020156985318078E-3</v>
      </c>
      <c r="N288" s="68">
        <f t="shared" ca="1" si="75"/>
        <v>0</v>
      </c>
      <c r="O288" s="84">
        <f t="shared" ca="1" si="76"/>
        <v>0</v>
      </c>
      <c r="P288" s="68">
        <f t="shared" ca="1" si="77"/>
        <v>0</v>
      </c>
      <c r="Q288" s="68">
        <f t="shared" ca="1" si="78"/>
        <v>0</v>
      </c>
      <c r="R288" s="28">
        <f t="shared" ca="1" si="79"/>
        <v>-1.2020156985318078E-3</v>
      </c>
    </row>
    <row r="289" spans="1:18" x14ac:dyDescent="0.2">
      <c r="A289" s="76"/>
      <c r="B289" s="76"/>
      <c r="C289" s="76"/>
      <c r="D289" s="77">
        <f t="shared" si="65"/>
        <v>0</v>
      </c>
      <c r="E289" s="77">
        <f t="shared" si="66"/>
        <v>0</v>
      </c>
      <c r="F289" s="68">
        <f t="shared" si="67"/>
        <v>0</v>
      </c>
      <c r="G289" s="68">
        <f t="shared" si="68"/>
        <v>0</v>
      </c>
      <c r="H289" s="68">
        <f t="shared" si="69"/>
        <v>0</v>
      </c>
      <c r="I289" s="68">
        <f t="shared" si="70"/>
        <v>0</v>
      </c>
      <c r="J289" s="68">
        <f t="shared" si="71"/>
        <v>0</v>
      </c>
      <c r="K289" s="68">
        <f t="shared" si="72"/>
        <v>0</v>
      </c>
      <c r="L289" s="68">
        <f t="shared" si="73"/>
        <v>0</v>
      </c>
      <c r="M289" s="68">
        <f t="shared" ca="1" si="74"/>
        <v>1.2020156985318078E-3</v>
      </c>
      <c r="N289" s="68">
        <f t="shared" ca="1" si="75"/>
        <v>0</v>
      </c>
      <c r="O289" s="84">
        <f t="shared" ca="1" si="76"/>
        <v>0</v>
      </c>
      <c r="P289" s="68">
        <f t="shared" ca="1" si="77"/>
        <v>0</v>
      </c>
      <c r="Q289" s="68">
        <f t="shared" ca="1" si="78"/>
        <v>0</v>
      </c>
      <c r="R289" s="28">
        <f t="shared" ca="1" si="79"/>
        <v>-1.2020156985318078E-3</v>
      </c>
    </row>
    <row r="290" spans="1:18" x14ac:dyDescent="0.2">
      <c r="A290" s="76"/>
      <c r="B290" s="76"/>
      <c r="C290" s="76"/>
      <c r="D290" s="77">
        <f t="shared" si="65"/>
        <v>0</v>
      </c>
      <c r="E290" s="77">
        <f t="shared" si="66"/>
        <v>0</v>
      </c>
      <c r="F290" s="68">
        <f t="shared" si="67"/>
        <v>0</v>
      </c>
      <c r="G290" s="68">
        <f t="shared" si="68"/>
        <v>0</v>
      </c>
      <c r="H290" s="68">
        <f t="shared" si="69"/>
        <v>0</v>
      </c>
      <c r="I290" s="68">
        <f t="shared" si="70"/>
        <v>0</v>
      </c>
      <c r="J290" s="68">
        <f t="shared" si="71"/>
        <v>0</v>
      </c>
      <c r="K290" s="68">
        <f t="shared" si="72"/>
        <v>0</v>
      </c>
      <c r="L290" s="68">
        <f t="shared" si="73"/>
        <v>0</v>
      </c>
      <c r="M290" s="68">
        <f t="shared" ca="1" si="74"/>
        <v>1.2020156985318078E-3</v>
      </c>
      <c r="N290" s="68">
        <f t="shared" ca="1" si="75"/>
        <v>0</v>
      </c>
      <c r="O290" s="84">
        <f t="shared" ca="1" si="76"/>
        <v>0</v>
      </c>
      <c r="P290" s="68">
        <f t="shared" ca="1" si="77"/>
        <v>0</v>
      </c>
      <c r="Q290" s="68">
        <f t="shared" ca="1" si="78"/>
        <v>0</v>
      </c>
      <c r="R290" s="28">
        <f t="shared" ca="1" si="79"/>
        <v>-1.2020156985318078E-3</v>
      </c>
    </row>
    <row r="291" spans="1:18" x14ac:dyDescent="0.2">
      <c r="A291" s="76"/>
      <c r="B291" s="76"/>
      <c r="C291" s="76"/>
      <c r="D291" s="77">
        <f t="shared" si="65"/>
        <v>0</v>
      </c>
      <c r="E291" s="77">
        <f t="shared" si="66"/>
        <v>0</v>
      </c>
      <c r="F291" s="68">
        <f t="shared" si="67"/>
        <v>0</v>
      </c>
      <c r="G291" s="68">
        <f t="shared" si="68"/>
        <v>0</v>
      </c>
      <c r="H291" s="68">
        <f t="shared" si="69"/>
        <v>0</v>
      </c>
      <c r="I291" s="68">
        <f t="shared" si="70"/>
        <v>0</v>
      </c>
      <c r="J291" s="68">
        <f t="shared" si="71"/>
        <v>0</v>
      </c>
      <c r="K291" s="68">
        <f t="shared" si="72"/>
        <v>0</v>
      </c>
      <c r="L291" s="68">
        <f t="shared" si="73"/>
        <v>0</v>
      </c>
      <c r="M291" s="68">
        <f t="shared" ca="1" si="74"/>
        <v>1.2020156985318078E-3</v>
      </c>
      <c r="N291" s="68">
        <f t="shared" ca="1" si="75"/>
        <v>0</v>
      </c>
      <c r="O291" s="84">
        <f t="shared" ca="1" si="76"/>
        <v>0</v>
      </c>
      <c r="P291" s="68">
        <f t="shared" ca="1" si="77"/>
        <v>0</v>
      </c>
      <c r="Q291" s="68">
        <f t="shared" ca="1" si="78"/>
        <v>0</v>
      </c>
      <c r="R291" s="28">
        <f t="shared" ca="1" si="79"/>
        <v>-1.2020156985318078E-3</v>
      </c>
    </row>
    <row r="292" spans="1:18" x14ac:dyDescent="0.2">
      <c r="A292" s="76"/>
      <c r="B292" s="76"/>
      <c r="C292" s="76"/>
      <c r="D292" s="77">
        <f t="shared" si="65"/>
        <v>0</v>
      </c>
      <c r="E292" s="77">
        <f t="shared" si="66"/>
        <v>0</v>
      </c>
      <c r="F292" s="68">
        <f t="shared" si="67"/>
        <v>0</v>
      </c>
      <c r="G292" s="68">
        <f t="shared" si="68"/>
        <v>0</v>
      </c>
      <c r="H292" s="68">
        <f t="shared" si="69"/>
        <v>0</v>
      </c>
      <c r="I292" s="68">
        <f t="shared" si="70"/>
        <v>0</v>
      </c>
      <c r="J292" s="68">
        <f t="shared" si="71"/>
        <v>0</v>
      </c>
      <c r="K292" s="68">
        <f t="shared" si="72"/>
        <v>0</v>
      </c>
      <c r="L292" s="68">
        <f t="shared" si="73"/>
        <v>0</v>
      </c>
      <c r="M292" s="68">
        <f t="shared" ca="1" si="74"/>
        <v>1.2020156985318078E-3</v>
      </c>
      <c r="N292" s="68">
        <f t="shared" ca="1" si="75"/>
        <v>0</v>
      </c>
      <c r="O292" s="84">
        <f t="shared" ca="1" si="76"/>
        <v>0</v>
      </c>
      <c r="P292" s="68">
        <f t="shared" ca="1" si="77"/>
        <v>0</v>
      </c>
      <c r="Q292" s="68">
        <f t="shared" ca="1" si="78"/>
        <v>0</v>
      </c>
      <c r="R292" s="28">
        <f t="shared" ca="1" si="79"/>
        <v>-1.2020156985318078E-3</v>
      </c>
    </row>
    <row r="293" spans="1:18" x14ac:dyDescent="0.2">
      <c r="A293" s="76"/>
      <c r="B293" s="76"/>
      <c r="C293" s="76"/>
      <c r="D293" s="77">
        <f t="shared" si="65"/>
        <v>0</v>
      </c>
      <c r="E293" s="77">
        <f t="shared" si="66"/>
        <v>0</v>
      </c>
      <c r="F293" s="68">
        <f t="shared" si="67"/>
        <v>0</v>
      </c>
      <c r="G293" s="68">
        <f t="shared" si="68"/>
        <v>0</v>
      </c>
      <c r="H293" s="68">
        <f t="shared" si="69"/>
        <v>0</v>
      </c>
      <c r="I293" s="68">
        <f t="shared" si="70"/>
        <v>0</v>
      </c>
      <c r="J293" s="68">
        <f t="shared" si="71"/>
        <v>0</v>
      </c>
      <c r="K293" s="68">
        <f t="shared" si="72"/>
        <v>0</v>
      </c>
      <c r="L293" s="68">
        <f t="shared" si="73"/>
        <v>0</v>
      </c>
      <c r="M293" s="68">
        <f t="shared" ca="1" si="74"/>
        <v>1.2020156985318078E-3</v>
      </c>
      <c r="N293" s="68">
        <f t="shared" ca="1" si="75"/>
        <v>0</v>
      </c>
      <c r="O293" s="84">
        <f t="shared" ca="1" si="76"/>
        <v>0</v>
      </c>
      <c r="P293" s="68">
        <f t="shared" ca="1" si="77"/>
        <v>0</v>
      </c>
      <c r="Q293" s="68">
        <f t="shared" ca="1" si="78"/>
        <v>0</v>
      </c>
      <c r="R293" s="28">
        <f t="shared" ca="1" si="79"/>
        <v>-1.2020156985318078E-3</v>
      </c>
    </row>
    <row r="294" spans="1:18" x14ac:dyDescent="0.2">
      <c r="A294" s="76"/>
      <c r="B294" s="76"/>
      <c r="C294" s="76"/>
      <c r="D294" s="77">
        <f t="shared" si="65"/>
        <v>0</v>
      </c>
      <c r="E294" s="77">
        <f t="shared" si="66"/>
        <v>0</v>
      </c>
      <c r="F294" s="68">
        <f t="shared" si="67"/>
        <v>0</v>
      </c>
      <c r="G294" s="68">
        <f t="shared" si="68"/>
        <v>0</v>
      </c>
      <c r="H294" s="68">
        <f t="shared" si="69"/>
        <v>0</v>
      </c>
      <c r="I294" s="68">
        <f t="shared" si="70"/>
        <v>0</v>
      </c>
      <c r="J294" s="68">
        <f t="shared" si="71"/>
        <v>0</v>
      </c>
      <c r="K294" s="68">
        <f t="shared" si="72"/>
        <v>0</v>
      </c>
      <c r="L294" s="68">
        <f t="shared" si="73"/>
        <v>0</v>
      </c>
      <c r="M294" s="68">
        <f t="shared" ca="1" si="74"/>
        <v>1.2020156985318078E-3</v>
      </c>
      <c r="N294" s="68">
        <f t="shared" ca="1" si="75"/>
        <v>0</v>
      </c>
      <c r="O294" s="84">
        <f t="shared" ca="1" si="76"/>
        <v>0</v>
      </c>
      <c r="P294" s="68">
        <f t="shared" ca="1" si="77"/>
        <v>0</v>
      </c>
      <c r="Q294" s="68">
        <f t="shared" ca="1" si="78"/>
        <v>0</v>
      </c>
      <c r="R294" s="28">
        <f t="shared" ca="1" si="79"/>
        <v>-1.2020156985318078E-3</v>
      </c>
    </row>
    <row r="295" spans="1:18" x14ac:dyDescent="0.2">
      <c r="A295" s="76"/>
      <c r="B295" s="76"/>
      <c r="C295" s="76"/>
      <c r="D295" s="77">
        <f t="shared" si="65"/>
        <v>0</v>
      </c>
      <c r="E295" s="77">
        <f t="shared" si="66"/>
        <v>0</v>
      </c>
      <c r="F295" s="68">
        <f t="shared" si="67"/>
        <v>0</v>
      </c>
      <c r="G295" s="68">
        <f t="shared" si="68"/>
        <v>0</v>
      </c>
      <c r="H295" s="68">
        <f t="shared" si="69"/>
        <v>0</v>
      </c>
      <c r="I295" s="68">
        <f t="shared" si="70"/>
        <v>0</v>
      </c>
      <c r="J295" s="68">
        <f t="shared" si="71"/>
        <v>0</v>
      </c>
      <c r="K295" s="68">
        <f t="shared" si="72"/>
        <v>0</v>
      </c>
      <c r="L295" s="68">
        <f t="shared" si="73"/>
        <v>0</v>
      </c>
      <c r="M295" s="68">
        <f t="shared" ca="1" si="74"/>
        <v>1.2020156985318078E-3</v>
      </c>
      <c r="N295" s="68">
        <f t="shared" ca="1" si="75"/>
        <v>0</v>
      </c>
      <c r="O295" s="84">
        <f t="shared" ca="1" si="76"/>
        <v>0</v>
      </c>
      <c r="P295" s="68">
        <f t="shared" ca="1" si="77"/>
        <v>0</v>
      </c>
      <c r="Q295" s="68">
        <f t="shared" ca="1" si="78"/>
        <v>0</v>
      </c>
      <c r="R295" s="28">
        <f t="shared" ca="1" si="79"/>
        <v>-1.2020156985318078E-3</v>
      </c>
    </row>
    <row r="296" spans="1:18" x14ac:dyDescent="0.2">
      <c r="A296" s="76"/>
      <c r="B296" s="76"/>
      <c r="C296" s="76"/>
      <c r="D296" s="77">
        <f t="shared" si="65"/>
        <v>0</v>
      </c>
      <c r="E296" s="77">
        <f t="shared" si="66"/>
        <v>0</v>
      </c>
      <c r="F296" s="68">
        <f t="shared" si="67"/>
        <v>0</v>
      </c>
      <c r="G296" s="68">
        <f t="shared" si="68"/>
        <v>0</v>
      </c>
      <c r="H296" s="68">
        <f t="shared" si="69"/>
        <v>0</v>
      </c>
      <c r="I296" s="68">
        <f t="shared" si="70"/>
        <v>0</v>
      </c>
      <c r="J296" s="68">
        <f t="shared" si="71"/>
        <v>0</v>
      </c>
      <c r="K296" s="68">
        <f t="shared" si="72"/>
        <v>0</v>
      </c>
      <c r="L296" s="68">
        <f t="shared" si="73"/>
        <v>0</v>
      </c>
      <c r="M296" s="68">
        <f t="shared" ca="1" si="74"/>
        <v>1.2020156985318078E-3</v>
      </c>
      <c r="N296" s="68">
        <f t="shared" ca="1" si="75"/>
        <v>0</v>
      </c>
      <c r="O296" s="84">
        <f t="shared" ca="1" si="76"/>
        <v>0</v>
      </c>
      <c r="P296" s="68">
        <f t="shared" ca="1" si="77"/>
        <v>0</v>
      </c>
      <c r="Q296" s="68">
        <f t="shared" ca="1" si="78"/>
        <v>0</v>
      </c>
      <c r="R296" s="28">
        <f t="shared" ca="1" si="79"/>
        <v>-1.2020156985318078E-3</v>
      </c>
    </row>
    <row r="297" spans="1:18" x14ac:dyDescent="0.2">
      <c r="A297" s="76"/>
      <c r="B297" s="76"/>
      <c r="C297" s="76"/>
      <c r="D297" s="77">
        <f t="shared" si="65"/>
        <v>0</v>
      </c>
      <c r="E297" s="77">
        <f t="shared" si="66"/>
        <v>0</v>
      </c>
      <c r="F297" s="68">
        <f t="shared" si="67"/>
        <v>0</v>
      </c>
      <c r="G297" s="68">
        <f t="shared" si="68"/>
        <v>0</v>
      </c>
      <c r="H297" s="68">
        <f t="shared" si="69"/>
        <v>0</v>
      </c>
      <c r="I297" s="68">
        <f t="shared" si="70"/>
        <v>0</v>
      </c>
      <c r="J297" s="68">
        <f t="shared" si="71"/>
        <v>0</v>
      </c>
      <c r="K297" s="68">
        <f t="shared" si="72"/>
        <v>0</v>
      </c>
      <c r="L297" s="68">
        <f t="shared" si="73"/>
        <v>0</v>
      </c>
      <c r="M297" s="68">
        <f t="shared" ca="1" si="74"/>
        <v>1.2020156985318078E-3</v>
      </c>
      <c r="N297" s="68">
        <f t="shared" ca="1" si="75"/>
        <v>0</v>
      </c>
      <c r="O297" s="84">
        <f t="shared" ca="1" si="76"/>
        <v>0</v>
      </c>
      <c r="P297" s="68">
        <f t="shared" ca="1" si="77"/>
        <v>0</v>
      </c>
      <c r="Q297" s="68">
        <f t="shared" ca="1" si="78"/>
        <v>0</v>
      </c>
      <c r="R297" s="28">
        <f t="shared" ca="1" si="79"/>
        <v>-1.2020156985318078E-3</v>
      </c>
    </row>
    <row r="298" spans="1:18" x14ac:dyDescent="0.2">
      <c r="A298" s="76"/>
      <c r="B298" s="76"/>
      <c r="C298" s="76"/>
      <c r="D298" s="77">
        <f t="shared" si="65"/>
        <v>0</v>
      </c>
      <c r="E298" s="77">
        <f t="shared" si="66"/>
        <v>0</v>
      </c>
      <c r="F298" s="68">
        <f t="shared" si="67"/>
        <v>0</v>
      </c>
      <c r="G298" s="68">
        <f t="shared" si="68"/>
        <v>0</v>
      </c>
      <c r="H298" s="68">
        <f t="shared" si="69"/>
        <v>0</v>
      </c>
      <c r="I298" s="68">
        <f t="shared" si="70"/>
        <v>0</v>
      </c>
      <c r="J298" s="68">
        <f t="shared" si="71"/>
        <v>0</v>
      </c>
      <c r="K298" s="68">
        <f t="shared" si="72"/>
        <v>0</v>
      </c>
      <c r="L298" s="68">
        <f t="shared" si="73"/>
        <v>0</v>
      </c>
      <c r="M298" s="68">
        <f t="shared" ca="1" si="74"/>
        <v>1.2020156985318078E-3</v>
      </c>
      <c r="N298" s="68">
        <f t="shared" ca="1" si="75"/>
        <v>0</v>
      </c>
      <c r="O298" s="84">
        <f t="shared" ca="1" si="76"/>
        <v>0</v>
      </c>
      <c r="P298" s="68">
        <f t="shared" ca="1" si="77"/>
        <v>0</v>
      </c>
      <c r="Q298" s="68">
        <f t="shared" ca="1" si="78"/>
        <v>0</v>
      </c>
      <c r="R298" s="28">
        <f t="shared" ca="1" si="79"/>
        <v>-1.2020156985318078E-3</v>
      </c>
    </row>
    <row r="299" spans="1:18" x14ac:dyDescent="0.2">
      <c r="A299" s="76"/>
      <c r="B299" s="76"/>
      <c r="C299" s="76"/>
      <c r="D299" s="77">
        <f t="shared" si="65"/>
        <v>0</v>
      </c>
      <c r="E299" s="77">
        <f t="shared" si="66"/>
        <v>0</v>
      </c>
      <c r="F299" s="68">
        <f t="shared" si="67"/>
        <v>0</v>
      </c>
      <c r="G299" s="68">
        <f t="shared" si="68"/>
        <v>0</v>
      </c>
      <c r="H299" s="68">
        <f t="shared" si="69"/>
        <v>0</v>
      </c>
      <c r="I299" s="68">
        <f t="shared" si="70"/>
        <v>0</v>
      </c>
      <c r="J299" s="68">
        <f t="shared" si="71"/>
        <v>0</v>
      </c>
      <c r="K299" s="68">
        <f t="shared" si="72"/>
        <v>0</v>
      </c>
      <c r="L299" s="68">
        <f t="shared" si="73"/>
        <v>0</v>
      </c>
      <c r="M299" s="68">
        <f t="shared" ca="1" si="74"/>
        <v>1.2020156985318078E-3</v>
      </c>
      <c r="N299" s="68">
        <f t="shared" ca="1" si="75"/>
        <v>0</v>
      </c>
      <c r="O299" s="84">
        <f t="shared" ca="1" si="76"/>
        <v>0</v>
      </c>
      <c r="P299" s="68">
        <f t="shared" ca="1" si="77"/>
        <v>0</v>
      </c>
      <c r="Q299" s="68">
        <f t="shared" ca="1" si="78"/>
        <v>0</v>
      </c>
      <c r="R299" s="28">
        <f t="shared" ca="1" si="79"/>
        <v>-1.2020156985318078E-3</v>
      </c>
    </row>
    <row r="300" spans="1:18" x14ac:dyDescent="0.2">
      <c r="A300" s="76"/>
      <c r="B300" s="76"/>
      <c r="C300" s="76"/>
      <c r="D300" s="77">
        <f t="shared" si="65"/>
        <v>0</v>
      </c>
      <c r="E300" s="77">
        <f t="shared" si="66"/>
        <v>0</v>
      </c>
      <c r="F300" s="68">
        <f t="shared" si="67"/>
        <v>0</v>
      </c>
      <c r="G300" s="68">
        <f t="shared" si="68"/>
        <v>0</v>
      </c>
      <c r="H300" s="68">
        <f t="shared" si="69"/>
        <v>0</v>
      </c>
      <c r="I300" s="68">
        <f t="shared" si="70"/>
        <v>0</v>
      </c>
      <c r="J300" s="68">
        <f t="shared" si="71"/>
        <v>0</v>
      </c>
      <c r="K300" s="68">
        <f t="shared" si="72"/>
        <v>0</v>
      </c>
      <c r="L300" s="68">
        <f t="shared" si="73"/>
        <v>0</v>
      </c>
      <c r="M300" s="68">
        <f t="shared" ca="1" si="74"/>
        <v>1.2020156985318078E-3</v>
      </c>
      <c r="N300" s="68">
        <f t="shared" ca="1" si="75"/>
        <v>0</v>
      </c>
      <c r="O300" s="84">
        <f t="shared" ca="1" si="76"/>
        <v>0</v>
      </c>
      <c r="P300" s="68">
        <f t="shared" ca="1" si="77"/>
        <v>0</v>
      </c>
      <c r="Q300" s="68">
        <f t="shared" ca="1" si="78"/>
        <v>0</v>
      </c>
      <c r="R300" s="28">
        <f t="shared" ca="1" si="79"/>
        <v>-1.2020156985318078E-3</v>
      </c>
    </row>
    <row r="301" spans="1:18" x14ac:dyDescent="0.2">
      <c r="A301" s="76"/>
      <c r="B301" s="76"/>
      <c r="C301" s="76"/>
      <c r="D301" s="77">
        <f t="shared" si="65"/>
        <v>0</v>
      </c>
      <c r="E301" s="77">
        <f t="shared" si="66"/>
        <v>0</v>
      </c>
      <c r="F301" s="68">
        <f t="shared" si="67"/>
        <v>0</v>
      </c>
      <c r="G301" s="68">
        <f t="shared" si="68"/>
        <v>0</v>
      </c>
      <c r="H301" s="68">
        <f t="shared" si="69"/>
        <v>0</v>
      </c>
      <c r="I301" s="68">
        <f t="shared" si="70"/>
        <v>0</v>
      </c>
      <c r="J301" s="68">
        <f t="shared" si="71"/>
        <v>0</v>
      </c>
      <c r="K301" s="68">
        <f t="shared" si="72"/>
        <v>0</v>
      </c>
      <c r="L301" s="68">
        <f t="shared" si="73"/>
        <v>0</v>
      </c>
      <c r="M301" s="68">
        <f t="shared" ca="1" si="74"/>
        <v>1.2020156985318078E-3</v>
      </c>
      <c r="N301" s="68">
        <f t="shared" ca="1" si="75"/>
        <v>0</v>
      </c>
      <c r="O301" s="84">
        <f t="shared" ca="1" si="76"/>
        <v>0</v>
      </c>
      <c r="P301" s="68">
        <f t="shared" ca="1" si="77"/>
        <v>0</v>
      </c>
      <c r="Q301" s="68">
        <f t="shared" ca="1" si="78"/>
        <v>0</v>
      </c>
      <c r="R301" s="28">
        <f t="shared" ca="1" si="79"/>
        <v>-1.2020156985318078E-3</v>
      </c>
    </row>
    <row r="302" spans="1:18" x14ac:dyDescent="0.2">
      <c r="A302" s="76"/>
      <c r="B302" s="76"/>
      <c r="C302" s="76"/>
      <c r="D302" s="77">
        <f t="shared" si="65"/>
        <v>0</v>
      </c>
      <c r="E302" s="77">
        <f t="shared" si="66"/>
        <v>0</v>
      </c>
      <c r="F302" s="68">
        <f t="shared" si="67"/>
        <v>0</v>
      </c>
      <c r="G302" s="68">
        <f t="shared" si="68"/>
        <v>0</v>
      </c>
      <c r="H302" s="68">
        <f t="shared" si="69"/>
        <v>0</v>
      </c>
      <c r="I302" s="68">
        <f t="shared" si="70"/>
        <v>0</v>
      </c>
      <c r="J302" s="68">
        <f t="shared" si="71"/>
        <v>0</v>
      </c>
      <c r="K302" s="68">
        <f t="shared" si="72"/>
        <v>0</v>
      </c>
      <c r="L302" s="68">
        <f t="shared" si="73"/>
        <v>0</v>
      </c>
      <c r="M302" s="68">
        <f t="shared" ca="1" si="74"/>
        <v>1.2020156985318078E-3</v>
      </c>
      <c r="N302" s="68">
        <f t="shared" ca="1" si="75"/>
        <v>0</v>
      </c>
      <c r="O302" s="84">
        <f t="shared" ca="1" si="76"/>
        <v>0</v>
      </c>
      <c r="P302" s="68">
        <f t="shared" ca="1" si="77"/>
        <v>0</v>
      </c>
      <c r="Q302" s="68">
        <f t="shared" ca="1" si="78"/>
        <v>0</v>
      </c>
      <c r="R302" s="28">
        <f t="shared" ca="1" si="79"/>
        <v>-1.2020156985318078E-3</v>
      </c>
    </row>
    <row r="303" spans="1:18" x14ac:dyDescent="0.2">
      <c r="A303" s="76"/>
      <c r="B303" s="76"/>
      <c r="C303" s="76"/>
      <c r="D303" s="77">
        <f t="shared" si="65"/>
        <v>0</v>
      </c>
      <c r="E303" s="77">
        <f t="shared" si="66"/>
        <v>0</v>
      </c>
      <c r="F303" s="68">
        <f t="shared" si="67"/>
        <v>0</v>
      </c>
      <c r="G303" s="68">
        <f t="shared" si="68"/>
        <v>0</v>
      </c>
      <c r="H303" s="68">
        <f t="shared" si="69"/>
        <v>0</v>
      </c>
      <c r="I303" s="68">
        <f t="shared" si="70"/>
        <v>0</v>
      </c>
      <c r="J303" s="68">
        <f t="shared" si="71"/>
        <v>0</v>
      </c>
      <c r="K303" s="68">
        <f t="shared" si="72"/>
        <v>0</v>
      </c>
      <c r="L303" s="68">
        <f t="shared" si="73"/>
        <v>0</v>
      </c>
      <c r="M303" s="68">
        <f t="shared" ca="1" si="74"/>
        <v>1.2020156985318078E-3</v>
      </c>
      <c r="N303" s="68">
        <f t="shared" ca="1" si="75"/>
        <v>0</v>
      </c>
      <c r="O303" s="84">
        <f t="shared" ca="1" si="76"/>
        <v>0</v>
      </c>
      <c r="P303" s="68">
        <f t="shared" ca="1" si="77"/>
        <v>0</v>
      </c>
      <c r="Q303" s="68">
        <f t="shared" ca="1" si="78"/>
        <v>0</v>
      </c>
      <c r="R303" s="28">
        <f t="shared" ca="1" si="79"/>
        <v>-1.2020156985318078E-3</v>
      </c>
    </row>
    <row r="304" spans="1:18" x14ac:dyDescent="0.2">
      <c r="A304" s="76"/>
      <c r="B304" s="76"/>
      <c r="C304" s="76"/>
      <c r="D304" s="77">
        <f t="shared" si="65"/>
        <v>0</v>
      </c>
      <c r="E304" s="77">
        <f t="shared" si="66"/>
        <v>0</v>
      </c>
      <c r="F304" s="68">
        <f t="shared" si="67"/>
        <v>0</v>
      </c>
      <c r="G304" s="68">
        <f t="shared" si="68"/>
        <v>0</v>
      </c>
      <c r="H304" s="68">
        <f t="shared" si="69"/>
        <v>0</v>
      </c>
      <c r="I304" s="68">
        <f t="shared" si="70"/>
        <v>0</v>
      </c>
      <c r="J304" s="68">
        <f t="shared" si="71"/>
        <v>0</v>
      </c>
      <c r="K304" s="68">
        <f t="shared" si="72"/>
        <v>0</v>
      </c>
      <c r="L304" s="68">
        <f t="shared" si="73"/>
        <v>0</v>
      </c>
      <c r="M304" s="68">
        <f t="shared" ca="1" si="74"/>
        <v>1.2020156985318078E-3</v>
      </c>
      <c r="N304" s="68">
        <f t="shared" ca="1" si="75"/>
        <v>0</v>
      </c>
      <c r="O304" s="84">
        <f t="shared" ca="1" si="76"/>
        <v>0</v>
      </c>
      <c r="P304" s="68">
        <f t="shared" ca="1" si="77"/>
        <v>0</v>
      </c>
      <c r="Q304" s="68">
        <f t="shared" ca="1" si="78"/>
        <v>0</v>
      </c>
      <c r="R304" s="28">
        <f t="shared" ca="1" si="79"/>
        <v>-1.2020156985318078E-3</v>
      </c>
    </row>
    <row r="305" spans="1:18" x14ac:dyDescent="0.2">
      <c r="A305" s="76"/>
      <c r="B305" s="76"/>
      <c r="C305" s="76"/>
      <c r="D305" s="77">
        <f t="shared" si="65"/>
        <v>0</v>
      </c>
      <c r="E305" s="77">
        <f t="shared" si="66"/>
        <v>0</v>
      </c>
      <c r="F305" s="68">
        <f t="shared" si="67"/>
        <v>0</v>
      </c>
      <c r="G305" s="68">
        <f t="shared" si="68"/>
        <v>0</v>
      </c>
      <c r="H305" s="68">
        <f t="shared" si="69"/>
        <v>0</v>
      </c>
      <c r="I305" s="68">
        <f t="shared" si="70"/>
        <v>0</v>
      </c>
      <c r="J305" s="68">
        <f t="shared" si="71"/>
        <v>0</v>
      </c>
      <c r="K305" s="68">
        <f t="shared" si="72"/>
        <v>0</v>
      </c>
      <c r="L305" s="68">
        <f t="shared" si="73"/>
        <v>0</v>
      </c>
      <c r="M305" s="68">
        <f t="shared" ca="1" si="74"/>
        <v>1.2020156985318078E-3</v>
      </c>
      <c r="N305" s="68">
        <f t="shared" ca="1" si="75"/>
        <v>0</v>
      </c>
      <c r="O305" s="84">
        <f t="shared" ca="1" si="76"/>
        <v>0</v>
      </c>
      <c r="P305" s="68">
        <f t="shared" ca="1" si="77"/>
        <v>0</v>
      </c>
      <c r="Q305" s="68">
        <f t="shared" ca="1" si="78"/>
        <v>0</v>
      </c>
      <c r="R305" s="28">
        <f t="shared" ca="1" si="79"/>
        <v>-1.2020156985318078E-3</v>
      </c>
    </row>
    <row r="306" spans="1:18" x14ac:dyDescent="0.2">
      <c r="A306" s="76"/>
      <c r="B306" s="76"/>
      <c r="C306" s="76"/>
      <c r="D306" s="77">
        <f t="shared" si="65"/>
        <v>0</v>
      </c>
      <c r="E306" s="77">
        <f t="shared" si="66"/>
        <v>0</v>
      </c>
      <c r="F306" s="68">
        <f t="shared" si="67"/>
        <v>0</v>
      </c>
      <c r="G306" s="68">
        <f t="shared" si="68"/>
        <v>0</v>
      </c>
      <c r="H306" s="68">
        <f t="shared" si="69"/>
        <v>0</v>
      </c>
      <c r="I306" s="68">
        <f t="shared" si="70"/>
        <v>0</v>
      </c>
      <c r="J306" s="68">
        <f t="shared" si="71"/>
        <v>0</v>
      </c>
      <c r="K306" s="68">
        <f t="shared" si="72"/>
        <v>0</v>
      </c>
      <c r="L306" s="68">
        <f t="shared" si="73"/>
        <v>0</v>
      </c>
      <c r="M306" s="68">
        <f t="shared" ca="1" si="74"/>
        <v>1.2020156985318078E-3</v>
      </c>
      <c r="N306" s="68">
        <f t="shared" ca="1" si="75"/>
        <v>0</v>
      </c>
      <c r="O306" s="84">
        <f t="shared" ca="1" si="76"/>
        <v>0</v>
      </c>
      <c r="P306" s="68">
        <f t="shared" ca="1" si="77"/>
        <v>0</v>
      </c>
      <c r="Q306" s="68">
        <f t="shared" ca="1" si="78"/>
        <v>0</v>
      </c>
      <c r="R306" s="28">
        <f t="shared" ca="1" si="79"/>
        <v>-1.2020156985318078E-3</v>
      </c>
    </row>
    <row r="307" spans="1:18" x14ac:dyDescent="0.2">
      <c r="A307" s="76"/>
      <c r="B307" s="76"/>
      <c r="C307" s="76"/>
      <c r="D307" s="77">
        <f t="shared" si="65"/>
        <v>0</v>
      </c>
      <c r="E307" s="77">
        <f t="shared" si="66"/>
        <v>0</v>
      </c>
      <c r="F307" s="68">
        <f t="shared" si="67"/>
        <v>0</v>
      </c>
      <c r="G307" s="68">
        <f t="shared" si="68"/>
        <v>0</v>
      </c>
      <c r="H307" s="68">
        <f t="shared" si="69"/>
        <v>0</v>
      </c>
      <c r="I307" s="68">
        <f t="shared" si="70"/>
        <v>0</v>
      </c>
      <c r="J307" s="68">
        <f t="shared" si="71"/>
        <v>0</v>
      </c>
      <c r="K307" s="68">
        <f t="shared" si="72"/>
        <v>0</v>
      </c>
      <c r="L307" s="68">
        <f t="shared" si="73"/>
        <v>0</v>
      </c>
      <c r="M307" s="68">
        <f t="shared" ca="1" si="74"/>
        <v>1.2020156985318078E-3</v>
      </c>
      <c r="N307" s="68">
        <f t="shared" ca="1" si="75"/>
        <v>0</v>
      </c>
      <c r="O307" s="84">
        <f t="shared" ca="1" si="76"/>
        <v>0</v>
      </c>
      <c r="P307" s="68">
        <f t="shared" ca="1" si="77"/>
        <v>0</v>
      </c>
      <c r="Q307" s="68">
        <f t="shared" ca="1" si="78"/>
        <v>0</v>
      </c>
      <c r="R307" s="28">
        <f t="shared" ca="1" si="79"/>
        <v>-1.2020156985318078E-3</v>
      </c>
    </row>
    <row r="308" spans="1:18" x14ac:dyDescent="0.2">
      <c r="A308" s="76"/>
      <c r="B308" s="76"/>
      <c r="C308" s="76"/>
      <c r="D308" s="77">
        <f t="shared" si="65"/>
        <v>0</v>
      </c>
      <c r="E308" s="77">
        <f t="shared" si="66"/>
        <v>0</v>
      </c>
      <c r="F308" s="68">
        <f t="shared" si="67"/>
        <v>0</v>
      </c>
      <c r="G308" s="68">
        <f t="shared" si="68"/>
        <v>0</v>
      </c>
      <c r="H308" s="68">
        <f t="shared" si="69"/>
        <v>0</v>
      </c>
      <c r="I308" s="68">
        <f t="shared" si="70"/>
        <v>0</v>
      </c>
      <c r="J308" s="68">
        <f t="shared" si="71"/>
        <v>0</v>
      </c>
      <c r="K308" s="68">
        <f t="shared" si="72"/>
        <v>0</v>
      </c>
      <c r="L308" s="68">
        <f t="shared" si="73"/>
        <v>0</v>
      </c>
      <c r="M308" s="68">
        <f t="shared" ca="1" si="74"/>
        <v>1.2020156985318078E-3</v>
      </c>
      <c r="N308" s="68">
        <f t="shared" ca="1" si="75"/>
        <v>0</v>
      </c>
      <c r="O308" s="84">
        <f t="shared" ca="1" si="76"/>
        <v>0</v>
      </c>
      <c r="P308" s="68">
        <f t="shared" ca="1" si="77"/>
        <v>0</v>
      </c>
      <c r="Q308" s="68">
        <f t="shared" ca="1" si="78"/>
        <v>0</v>
      </c>
      <c r="R308" s="28">
        <f t="shared" ca="1" si="79"/>
        <v>-1.2020156985318078E-3</v>
      </c>
    </row>
    <row r="309" spans="1:18" x14ac:dyDescent="0.2">
      <c r="A309" s="76"/>
      <c r="B309" s="76"/>
      <c r="C309" s="76"/>
      <c r="D309" s="77">
        <f t="shared" si="65"/>
        <v>0</v>
      </c>
      <c r="E309" s="77">
        <f t="shared" si="66"/>
        <v>0</v>
      </c>
      <c r="F309" s="68">
        <f t="shared" si="67"/>
        <v>0</v>
      </c>
      <c r="G309" s="68">
        <f t="shared" si="68"/>
        <v>0</v>
      </c>
      <c r="H309" s="68">
        <f t="shared" si="69"/>
        <v>0</v>
      </c>
      <c r="I309" s="68">
        <f t="shared" si="70"/>
        <v>0</v>
      </c>
      <c r="J309" s="68">
        <f t="shared" si="71"/>
        <v>0</v>
      </c>
      <c r="K309" s="68">
        <f t="shared" si="72"/>
        <v>0</v>
      </c>
      <c r="L309" s="68">
        <f t="shared" si="73"/>
        <v>0</v>
      </c>
      <c r="M309" s="68">
        <f t="shared" ca="1" si="74"/>
        <v>1.2020156985318078E-3</v>
      </c>
      <c r="N309" s="68">
        <f t="shared" ca="1" si="75"/>
        <v>0</v>
      </c>
      <c r="O309" s="84">
        <f t="shared" ca="1" si="76"/>
        <v>0</v>
      </c>
      <c r="P309" s="68">
        <f t="shared" ca="1" si="77"/>
        <v>0</v>
      </c>
      <c r="Q309" s="68">
        <f t="shared" ca="1" si="78"/>
        <v>0</v>
      </c>
      <c r="R309" s="28">
        <f t="shared" ca="1" si="79"/>
        <v>-1.2020156985318078E-3</v>
      </c>
    </row>
    <row r="310" spans="1:18" x14ac:dyDescent="0.2">
      <c r="A310" s="76"/>
      <c r="B310" s="76"/>
      <c r="C310" s="76"/>
      <c r="D310" s="77">
        <f t="shared" si="65"/>
        <v>0</v>
      </c>
      <c r="E310" s="77">
        <f t="shared" si="66"/>
        <v>0</v>
      </c>
      <c r="F310" s="68">
        <f t="shared" si="67"/>
        <v>0</v>
      </c>
      <c r="G310" s="68">
        <f t="shared" si="68"/>
        <v>0</v>
      </c>
      <c r="H310" s="68">
        <f t="shared" si="69"/>
        <v>0</v>
      </c>
      <c r="I310" s="68">
        <f t="shared" si="70"/>
        <v>0</v>
      </c>
      <c r="J310" s="68">
        <f t="shared" si="71"/>
        <v>0</v>
      </c>
      <c r="K310" s="68">
        <f t="shared" si="72"/>
        <v>0</v>
      </c>
      <c r="L310" s="68">
        <f t="shared" si="73"/>
        <v>0</v>
      </c>
      <c r="M310" s="68">
        <f t="shared" ca="1" si="74"/>
        <v>1.2020156985318078E-3</v>
      </c>
      <c r="N310" s="68">
        <f t="shared" ca="1" si="75"/>
        <v>0</v>
      </c>
      <c r="O310" s="84">
        <f t="shared" ca="1" si="76"/>
        <v>0</v>
      </c>
      <c r="P310" s="68">
        <f t="shared" ca="1" si="77"/>
        <v>0</v>
      </c>
      <c r="Q310" s="68">
        <f t="shared" ca="1" si="78"/>
        <v>0</v>
      </c>
      <c r="R310" s="28">
        <f t="shared" ca="1" si="79"/>
        <v>-1.2020156985318078E-3</v>
      </c>
    </row>
    <row r="311" spans="1:18" x14ac:dyDescent="0.2">
      <c r="A311" s="76"/>
      <c r="B311" s="76"/>
      <c r="C311" s="76"/>
      <c r="D311" s="77">
        <f t="shared" si="65"/>
        <v>0</v>
      </c>
      <c r="E311" s="77">
        <f t="shared" si="66"/>
        <v>0</v>
      </c>
      <c r="F311" s="68">
        <f t="shared" si="67"/>
        <v>0</v>
      </c>
      <c r="G311" s="68">
        <f t="shared" si="68"/>
        <v>0</v>
      </c>
      <c r="H311" s="68">
        <f t="shared" si="69"/>
        <v>0</v>
      </c>
      <c r="I311" s="68">
        <f t="shared" si="70"/>
        <v>0</v>
      </c>
      <c r="J311" s="68">
        <f t="shared" si="71"/>
        <v>0</v>
      </c>
      <c r="K311" s="68">
        <f t="shared" si="72"/>
        <v>0</v>
      </c>
      <c r="L311" s="68">
        <f t="shared" si="73"/>
        <v>0</v>
      </c>
      <c r="M311" s="68">
        <f t="shared" ca="1" si="74"/>
        <v>1.2020156985318078E-3</v>
      </c>
      <c r="N311" s="68">
        <f t="shared" ca="1" si="75"/>
        <v>0</v>
      </c>
      <c r="O311" s="84">
        <f t="shared" ca="1" si="76"/>
        <v>0</v>
      </c>
      <c r="P311" s="68">
        <f t="shared" ca="1" si="77"/>
        <v>0</v>
      </c>
      <c r="Q311" s="68">
        <f t="shared" ca="1" si="78"/>
        <v>0</v>
      </c>
      <c r="R311" s="28">
        <f t="shared" ca="1" si="79"/>
        <v>-1.2020156985318078E-3</v>
      </c>
    </row>
    <row r="312" spans="1:18" x14ac:dyDescent="0.2">
      <c r="A312" s="76"/>
      <c r="B312" s="76"/>
      <c r="C312" s="76"/>
      <c r="D312" s="77">
        <f t="shared" si="65"/>
        <v>0</v>
      </c>
      <c r="E312" s="77">
        <f t="shared" si="66"/>
        <v>0</v>
      </c>
      <c r="F312" s="68">
        <f t="shared" si="67"/>
        <v>0</v>
      </c>
      <c r="G312" s="68">
        <f t="shared" si="68"/>
        <v>0</v>
      </c>
      <c r="H312" s="68">
        <f t="shared" si="69"/>
        <v>0</v>
      </c>
      <c r="I312" s="68">
        <f t="shared" si="70"/>
        <v>0</v>
      </c>
      <c r="J312" s="68">
        <f t="shared" si="71"/>
        <v>0</v>
      </c>
      <c r="K312" s="68">
        <f t="shared" si="72"/>
        <v>0</v>
      </c>
      <c r="L312" s="68">
        <f t="shared" si="73"/>
        <v>0</v>
      </c>
      <c r="M312" s="68">
        <f t="shared" ca="1" si="74"/>
        <v>1.2020156985318078E-3</v>
      </c>
      <c r="N312" s="68">
        <f t="shared" ca="1" si="75"/>
        <v>0</v>
      </c>
      <c r="O312" s="84">
        <f t="shared" ca="1" si="76"/>
        <v>0</v>
      </c>
      <c r="P312" s="68">
        <f t="shared" ca="1" si="77"/>
        <v>0</v>
      </c>
      <c r="Q312" s="68">
        <f t="shared" ca="1" si="78"/>
        <v>0</v>
      </c>
      <c r="R312" s="28">
        <f t="shared" ca="1" si="79"/>
        <v>-1.2020156985318078E-3</v>
      </c>
    </row>
    <row r="313" spans="1:18" x14ac:dyDescent="0.2">
      <c r="A313" s="76"/>
      <c r="B313" s="76"/>
      <c r="C313" s="76"/>
      <c r="D313" s="77">
        <f t="shared" si="65"/>
        <v>0</v>
      </c>
      <c r="E313" s="77">
        <f t="shared" si="66"/>
        <v>0</v>
      </c>
      <c r="F313" s="68">
        <f t="shared" si="67"/>
        <v>0</v>
      </c>
      <c r="G313" s="68">
        <f t="shared" si="68"/>
        <v>0</v>
      </c>
      <c r="H313" s="68">
        <f t="shared" si="69"/>
        <v>0</v>
      </c>
      <c r="I313" s="68">
        <f t="shared" si="70"/>
        <v>0</v>
      </c>
      <c r="J313" s="68">
        <f t="shared" si="71"/>
        <v>0</v>
      </c>
      <c r="K313" s="68">
        <f t="shared" si="72"/>
        <v>0</v>
      </c>
      <c r="L313" s="68">
        <f t="shared" si="73"/>
        <v>0</v>
      </c>
      <c r="M313" s="68">
        <f t="shared" ca="1" si="74"/>
        <v>1.2020156985318078E-3</v>
      </c>
      <c r="N313" s="68">
        <f t="shared" ca="1" si="75"/>
        <v>0</v>
      </c>
      <c r="O313" s="84">
        <f t="shared" ca="1" si="76"/>
        <v>0</v>
      </c>
      <c r="P313" s="68">
        <f t="shared" ca="1" si="77"/>
        <v>0</v>
      </c>
      <c r="Q313" s="68">
        <f t="shared" ca="1" si="78"/>
        <v>0</v>
      </c>
      <c r="R313" s="28">
        <f t="shared" ca="1" si="79"/>
        <v>-1.2020156985318078E-3</v>
      </c>
    </row>
    <row r="314" spans="1:18" x14ac:dyDescent="0.2">
      <c r="A314" s="76"/>
      <c r="B314" s="76"/>
      <c r="C314" s="76"/>
      <c r="D314" s="77">
        <f t="shared" si="65"/>
        <v>0</v>
      </c>
      <c r="E314" s="77">
        <f t="shared" si="66"/>
        <v>0</v>
      </c>
      <c r="F314" s="68">
        <f t="shared" si="67"/>
        <v>0</v>
      </c>
      <c r="G314" s="68">
        <f t="shared" si="68"/>
        <v>0</v>
      </c>
      <c r="H314" s="68">
        <f t="shared" si="69"/>
        <v>0</v>
      </c>
      <c r="I314" s="68">
        <f t="shared" si="70"/>
        <v>0</v>
      </c>
      <c r="J314" s="68">
        <f t="shared" si="71"/>
        <v>0</v>
      </c>
      <c r="K314" s="68">
        <f t="shared" si="72"/>
        <v>0</v>
      </c>
      <c r="L314" s="68">
        <f t="shared" si="73"/>
        <v>0</v>
      </c>
      <c r="M314" s="68">
        <f t="shared" ca="1" si="74"/>
        <v>1.2020156985318078E-3</v>
      </c>
      <c r="N314" s="68">
        <f t="shared" ca="1" si="75"/>
        <v>0</v>
      </c>
      <c r="O314" s="84">
        <f t="shared" ca="1" si="76"/>
        <v>0</v>
      </c>
      <c r="P314" s="68">
        <f t="shared" ca="1" si="77"/>
        <v>0</v>
      </c>
      <c r="Q314" s="68">
        <f t="shared" ca="1" si="78"/>
        <v>0</v>
      </c>
      <c r="R314" s="28">
        <f t="shared" ca="1" si="79"/>
        <v>-1.2020156985318078E-3</v>
      </c>
    </row>
    <row r="315" spans="1:18" x14ac:dyDescent="0.2">
      <c r="A315" s="76"/>
      <c r="B315" s="76"/>
      <c r="C315" s="76"/>
      <c r="D315" s="77">
        <f t="shared" si="65"/>
        <v>0</v>
      </c>
      <c r="E315" s="77">
        <f t="shared" si="66"/>
        <v>0</v>
      </c>
      <c r="F315" s="68">
        <f t="shared" si="67"/>
        <v>0</v>
      </c>
      <c r="G315" s="68">
        <f t="shared" si="68"/>
        <v>0</v>
      </c>
      <c r="H315" s="68">
        <f t="shared" si="69"/>
        <v>0</v>
      </c>
      <c r="I315" s="68">
        <f t="shared" si="70"/>
        <v>0</v>
      </c>
      <c r="J315" s="68">
        <f t="shared" si="71"/>
        <v>0</v>
      </c>
      <c r="K315" s="68">
        <f t="shared" si="72"/>
        <v>0</v>
      </c>
      <c r="L315" s="68">
        <f t="shared" si="73"/>
        <v>0</v>
      </c>
      <c r="M315" s="68">
        <f t="shared" ca="1" si="74"/>
        <v>1.2020156985318078E-3</v>
      </c>
      <c r="N315" s="68">
        <f t="shared" ca="1" si="75"/>
        <v>0</v>
      </c>
      <c r="O315" s="84">
        <f t="shared" ca="1" si="76"/>
        <v>0</v>
      </c>
      <c r="P315" s="68">
        <f t="shared" ca="1" si="77"/>
        <v>0</v>
      </c>
      <c r="Q315" s="68">
        <f t="shared" ca="1" si="78"/>
        <v>0</v>
      </c>
      <c r="R315" s="28">
        <f t="shared" ca="1" si="79"/>
        <v>-1.2020156985318078E-3</v>
      </c>
    </row>
    <row r="316" spans="1:18" x14ac:dyDescent="0.2">
      <c r="A316" s="76"/>
      <c r="B316" s="76"/>
      <c r="C316" s="76"/>
      <c r="D316" s="77">
        <f t="shared" si="65"/>
        <v>0</v>
      </c>
      <c r="E316" s="77">
        <f t="shared" si="66"/>
        <v>0</v>
      </c>
      <c r="F316" s="68">
        <f t="shared" si="67"/>
        <v>0</v>
      </c>
      <c r="G316" s="68">
        <f t="shared" si="68"/>
        <v>0</v>
      </c>
      <c r="H316" s="68">
        <f t="shared" si="69"/>
        <v>0</v>
      </c>
      <c r="I316" s="68">
        <f t="shared" si="70"/>
        <v>0</v>
      </c>
      <c r="J316" s="68">
        <f t="shared" si="71"/>
        <v>0</v>
      </c>
      <c r="K316" s="68">
        <f t="shared" si="72"/>
        <v>0</v>
      </c>
      <c r="L316" s="68">
        <f t="shared" si="73"/>
        <v>0</v>
      </c>
      <c r="M316" s="68">
        <f t="shared" ca="1" si="74"/>
        <v>1.2020156985318078E-3</v>
      </c>
      <c r="N316" s="68">
        <f t="shared" ca="1" si="75"/>
        <v>0</v>
      </c>
      <c r="O316" s="84">
        <f t="shared" ca="1" si="76"/>
        <v>0</v>
      </c>
      <c r="P316" s="68">
        <f t="shared" ca="1" si="77"/>
        <v>0</v>
      </c>
      <c r="Q316" s="68">
        <f t="shared" ca="1" si="78"/>
        <v>0</v>
      </c>
      <c r="R316" s="28">
        <f t="shared" ca="1" si="79"/>
        <v>-1.2020156985318078E-3</v>
      </c>
    </row>
    <row r="317" spans="1:18" x14ac:dyDescent="0.2">
      <c r="A317" s="76"/>
      <c r="B317" s="76"/>
      <c r="C317" s="76"/>
      <c r="D317" s="77">
        <f t="shared" si="65"/>
        <v>0</v>
      </c>
      <c r="E317" s="77">
        <f t="shared" si="66"/>
        <v>0</v>
      </c>
      <c r="F317" s="68">
        <f t="shared" si="67"/>
        <v>0</v>
      </c>
      <c r="G317" s="68">
        <f t="shared" si="68"/>
        <v>0</v>
      </c>
      <c r="H317" s="68">
        <f t="shared" si="69"/>
        <v>0</v>
      </c>
      <c r="I317" s="68">
        <f t="shared" si="70"/>
        <v>0</v>
      </c>
      <c r="J317" s="68">
        <f t="shared" si="71"/>
        <v>0</v>
      </c>
      <c r="K317" s="68">
        <f t="shared" si="72"/>
        <v>0</v>
      </c>
      <c r="L317" s="68">
        <f t="shared" si="73"/>
        <v>0</v>
      </c>
      <c r="M317" s="68">
        <f t="shared" ca="1" si="74"/>
        <v>1.2020156985318078E-3</v>
      </c>
      <c r="N317" s="68">
        <f t="shared" ca="1" si="75"/>
        <v>0</v>
      </c>
      <c r="O317" s="84">
        <f t="shared" ca="1" si="76"/>
        <v>0</v>
      </c>
      <c r="P317" s="68">
        <f t="shared" ca="1" si="77"/>
        <v>0</v>
      </c>
      <c r="Q317" s="68">
        <f t="shared" ca="1" si="78"/>
        <v>0</v>
      </c>
      <c r="R317" s="28">
        <f t="shared" ca="1" si="79"/>
        <v>-1.2020156985318078E-3</v>
      </c>
    </row>
    <row r="318" spans="1:18" x14ac:dyDescent="0.2">
      <c r="A318" s="76"/>
      <c r="B318" s="76"/>
      <c r="C318" s="76"/>
      <c r="D318" s="77">
        <f t="shared" si="65"/>
        <v>0</v>
      </c>
      <c r="E318" s="77">
        <f t="shared" si="66"/>
        <v>0</v>
      </c>
      <c r="F318" s="68">
        <f t="shared" si="67"/>
        <v>0</v>
      </c>
      <c r="G318" s="68">
        <f t="shared" si="68"/>
        <v>0</v>
      </c>
      <c r="H318" s="68">
        <f t="shared" si="69"/>
        <v>0</v>
      </c>
      <c r="I318" s="68">
        <f t="shared" si="70"/>
        <v>0</v>
      </c>
      <c r="J318" s="68">
        <f t="shared" si="71"/>
        <v>0</v>
      </c>
      <c r="K318" s="68">
        <f t="shared" si="72"/>
        <v>0</v>
      </c>
      <c r="L318" s="68">
        <f t="shared" si="73"/>
        <v>0</v>
      </c>
      <c r="M318" s="68">
        <f t="shared" ca="1" si="74"/>
        <v>1.2020156985318078E-3</v>
      </c>
      <c r="N318" s="68">
        <f t="shared" ca="1" si="75"/>
        <v>0</v>
      </c>
      <c r="O318" s="84">
        <f t="shared" ca="1" si="76"/>
        <v>0</v>
      </c>
      <c r="P318" s="68">
        <f t="shared" ca="1" si="77"/>
        <v>0</v>
      </c>
      <c r="Q318" s="68">
        <f t="shared" ca="1" si="78"/>
        <v>0</v>
      </c>
      <c r="R318" s="28">
        <f t="shared" ca="1" si="79"/>
        <v>-1.2020156985318078E-3</v>
      </c>
    </row>
    <row r="319" spans="1:18" x14ac:dyDescent="0.2">
      <c r="A319" s="76"/>
      <c r="B319" s="76"/>
      <c r="C319" s="76"/>
      <c r="D319" s="77">
        <f t="shared" si="65"/>
        <v>0</v>
      </c>
      <c r="E319" s="77">
        <f t="shared" si="66"/>
        <v>0</v>
      </c>
      <c r="F319" s="68">
        <f t="shared" si="67"/>
        <v>0</v>
      </c>
      <c r="G319" s="68">
        <f t="shared" si="68"/>
        <v>0</v>
      </c>
      <c r="H319" s="68">
        <f t="shared" si="69"/>
        <v>0</v>
      </c>
      <c r="I319" s="68">
        <f t="shared" si="70"/>
        <v>0</v>
      </c>
      <c r="J319" s="68">
        <f t="shared" si="71"/>
        <v>0</v>
      </c>
      <c r="K319" s="68">
        <f t="shared" si="72"/>
        <v>0</v>
      </c>
      <c r="L319" s="68">
        <f t="shared" si="73"/>
        <v>0</v>
      </c>
      <c r="M319" s="68">
        <f t="shared" ca="1" si="74"/>
        <v>1.2020156985318078E-3</v>
      </c>
      <c r="N319" s="68">
        <f t="shared" ca="1" si="75"/>
        <v>0</v>
      </c>
      <c r="O319" s="84">
        <f t="shared" ca="1" si="76"/>
        <v>0</v>
      </c>
      <c r="P319" s="68">
        <f t="shared" ca="1" si="77"/>
        <v>0</v>
      </c>
      <c r="Q319" s="68">
        <f t="shared" ca="1" si="78"/>
        <v>0</v>
      </c>
      <c r="R319" s="28">
        <f t="shared" ca="1" si="79"/>
        <v>-1.2020156985318078E-3</v>
      </c>
    </row>
    <row r="320" spans="1:18" x14ac:dyDescent="0.2">
      <c r="A320" s="76"/>
      <c r="B320" s="76"/>
      <c r="C320" s="76"/>
      <c r="D320" s="77">
        <f t="shared" si="65"/>
        <v>0</v>
      </c>
      <c r="E320" s="77">
        <f t="shared" si="66"/>
        <v>0</v>
      </c>
      <c r="F320" s="68">
        <f t="shared" si="67"/>
        <v>0</v>
      </c>
      <c r="G320" s="68">
        <f t="shared" si="68"/>
        <v>0</v>
      </c>
      <c r="H320" s="68">
        <f t="shared" si="69"/>
        <v>0</v>
      </c>
      <c r="I320" s="68">
        <f t="shared" si="70"/>
        <v>0</v>
      </c>
      <c r="J320" s="68">
        <f t="shared" si="71"/>
        <v>0</v>
      </c>
      <c r="K320" s="68">
        <f t="shared" si="72"/>
        <v>0</v>
      </c>
      <c r="L320" s="68">
        <f t="shared" si="73"/>
        <v>0</v>
      </c>
      <c r="M320" s="68">
        <f t="shared" ca="1" si="74"/>
        <v>1.2020156985318078E-3</v>
      </c>
      <c r="N320" s="68">
        <f t="shared" ca="1" si="75"/>
        <v>0</v>
      </c>
      <c r="O320" s="84">
        <f t="shared" ca="1" si="76"/>
        <v>0</v>
      </c>
      <c r="P320" s="68">
        <f t="shared" ca="1" si="77"/>
        <v>0</v>
      </c>
      <c r="Q320" s="68">
        <f t="shared" ca="1" si="78"/>
        <v>0</v>
      </c>
      <c r="R320" s="28">
        <f t="shared" ca="1" si="79"/>
        <v>-1.2020156985318078E-3</v>
      </c>
    </row>
    <row r="321" spans="1:18" x14ac:dyDescent="0.2">
      <c r="A321" s="76"/>
      <c r="B321" s="76"/>
      <c r="C321" s="76"/>
      <c r="D321" s="77">
        <f t="shared" si="65"/>
        <v>0</v>
      </c>
      <c r="E321" s="77">
        <f t="shared" si="66"/>
        <v>0</v>
      </c>
      <c r="F321" s="68">
        <f t="shared" si="67"/>
        <v>0</v>
      </c>
      <c r="G321" s="68">
        <f t="shared" si="68"/>
        <v>0</v>
      </c>
      <c r="H321" s="68">
        <f t="shared" si="69"/>
        <v>0</v>
      </c>
      <c r="I321" s="68">
        <f t="shared" si="70"/>
        <v>0</v>
      </c>
      <c r="J321" s="68">
        <f t="shared" si="71"/>
        <v>0</v>
      </c>
      <c r="K321" s="68">
        <f t="shared" si="72"/>
        <v>0</v>
      </c>
      <c r="L321" s="68">
        <f t="shared" si="73"/>
        <v>0</v>
      </c>
      <c r="M321" s="68">
        <f t="shared" ca="1" si="74"/>
        <v>1.2020156985318078E-3</v>
      </c>
      <c r="N321" s="68">
        <f t="shared" ca="1" si="75"/>
        <v>0</v>
      </c>
      <c r="O321" s="84">
        <f t="shared" ca="1" si="76"/>
        <v>0</v>
      </c>
      <c r="P321" s="68">
        <f t="shared" ca="1" si="77"/>
        <v>0</v>
      </c>
      <c r="Q321" s="68">
        <f t="shared" ca="1" si="78"/>
        <v>0</v>
      </c>
      <c r="R321" s="28">
        <f t="shared" ca="1" si="79"/>
        <v>-1.2020156985318078E-3</v>
      </c>
    </row>
    <row r="322" spans="1:18" x14ac:dyDescent="0.2">
      <c r="A322" s="76"/>
      <c r="B322" s="76"/>
      <c r="C322" s="76"/>
      <c r="D322" s="77">
        <f t="shared" si="65"/>
        <v>0</v>
      </c>
      <c r="E322" s="77">
        <f t="shared" si="66"/>
        <v>0</v>
      </c>
      <c r="F322" s="68">
        <f t="shared" si="67"/>
        <v>0</v>
      </c>
      <c r="G322" s="68">
        <f t="shared" si="68"/>
        <v>0</v>
      </c>
      <c r="H322" s="68">
        <f t="shared" si="69"/>
        <v>0</v>
      </c>
      <c r="I322" s="68">
        <f t="shared" si="70"/>
        <v>0</v>
      </c>
      <c r="J322" s="68">
        <f t="shared" si="71"/>
        <v>0</v>
      </c>
      <c r="K322" s="68">
        <f t="shared" si="72"/>
        <v>0</v>
      </c>
      <c r="L322" s="68">
        <f t="shared" si="73"/>
        <v>0</v>
      </c>
      <c r="M322" s="68">
        <f t="shared" ca="1" si="74"/>
        <v>1.2020156985318078E-3</v>
      </c>
      <c r="N322" s="68">
        <f t="shared" ca="1" si="75"/>
        <v>0</v>
      </c>
      <c r="O322" s="84">
        <f t="shared" ca="1" si="76"/>
        <v>0</v>
      </c>
      <c r="P322" s="68">
        <f t="shared" ca="1" si="77"/>
        <v>0</v>
      </c>
      <c r="Q322" s="68">
        <f t="shared" ca="1" si="78"/>
        <v>0</v>
      </c>
      <c r="R322" s="28">
        <f t="shared" ca="1" si="79"/>
        <v>-1.2020156985318078E-3</v>
      </c>
    </row>
    <row r="323" spans="1:18" x14ac:dyDescent="0.2">
      <c r="A323" s="76"/>
      <c r="B323" s="76"/>
      <c r="C323" s="76"/>
      <c r="D323" s="77">
        <f t="shared" si="65"/>
        <v>0</v>
      </c>
      <c r="E323" s="77">
        <f t="shared" si="66"/>
        <v>0</v>
      </c>
      <c r="F323" s="68">
        <f t="shared" si="67"/>
        <v>0</v>
      </c>
      <c r="G323" s="68">
        <f t="shared" si="68"/>
        <v>0</v>
      </c>
      <c r="H323" s="68">
        <f t="shared" si="69"/>
        <v>0</v>
      </c>
      <c r="I323" s="68">
        <f t="shared" si="70"/>
        <v>0</v>
      </c>
      <c r="J323" s="68">
        <f t="shared" si="71"/>
        <v>0</v>
      </c>
      <c r="K323" s="68">
        <f t="shared" si="72"/>
        <v>0</v>
      </c>
      <c r="L323" s="68">
        <f t="shared" si="73"/>
        <v>0</v>
      </c>
      <c r="M323" s="68">
        <f t="shared" ca="1" si="74"/>
        <v>1.2020156985318078E-3</v>
      </c>
      <c r="N323" s="68">
        <f t="shared" ca="1" si="75"/>
        <v>0</v>
      </c>
      <c r="O323" s="84">
        <f t="shared" ca="1" si="76"/>
        <v>0</v>
      </c>
      <c r="P323" s="68">
        <f t="shared" ca="1" si="77"/>
        <v>0</v>
      </c>
      <c r="Q323" s="68">
        <f t="shared" ca="1" si="78"/>
        <v>0</v>
      </c>
      <c r="R323" s="28">
        <f t="shared" ca="1" si="79"/>
        <v>-1.2020156985318078E-3</v>
      </c>
    </row>
    <row r="324" spans="1:18" x14ac:dyDescent="0.2">
      <c r="A324" s="76"/>
      <c r="B324" s="76"/>
      <c r="C324" s="76"/>
      <c r="D324" s="77">
        <f t="shared" si="65"/>
        <v>0</v>
      </c>
      <c r="E324" s="77">
        <f t="shared" si="66"/>
        <v>0</v>
      </c>
      <c r="F324" s="68">
        <f t="shared" si="67"/>
        <v>0</v>
      </c>
      <c r="G324" s="68">
        <f t="shared" si="68"/>
        <v>0</v>
      </c>
      <c r="H324" s="68">
        <f t="shared" si="69"/>
        <v>0</v>
      </c>
      <c r="I324" s="68">
        <f t="shared" si="70"/>
        <v>0</v>
      </c>
      <c r="J324" s="68">
        <f t="shared" si="71"/>
        <v>0</v>
      </c>
      <c r="K324" s="68">
        <f t="shared" si="72"/>
        <v>0</v>
      </c>
      <c r="L324" s="68">
        <f t="shared" si="73"/>
        <v>0</v>
      </c>
      <c r="M324" s="68">
        <f t="shared" ca="1" si="74"/>
        <v>1.2020156985318078E-3</v>
      </c>
      <c r="N324" s="68">
        <f t="shared" ca="1" si="75"/>
        <v>0</v>
      </c>
      <c r="O324" s="84">
        <f t="shared" ca="1" si="76"/>
        <v>0</v>
      </c>
      <c r="P324" s="68">
        <f t="shared" ca="1" si="77"/>
        <v>0</v>
      </c>
      <c r="Q324" s="68">
        <f t="shared" ca="1" si="78"/>
        <v>0</v>
      </c>
      <c r="R324" s="28">
        <f t="shared" ca="1" si="79"/>
        <v>-1.2020156985318078E-3</v>
      </c>
    </row>
    <row r="325" spans="1:18" x14ac:dyDescent="0.2">
      <c r="A325" s="76"/>
      <c r="B325" s="76"/>
      <c r="C325" s="76"/>
      <c r="D325" s="77">
        <f t="shared" si="65"/>
        <v>0</v>
      </c>
      <c r="E325" s="77">
        <f t="shared" si="66"/>
        <v>0</v>
      </c>
      <c r="F325" s="68">
        <f t="shared" si="67"/>
        <v>0</v>
      </c>
      <c r="G325" s="68">
        <f t="shared" si="68"/>
        <v>0</v>
      </c>
      <c r="H325" s="68">
        <f t="shared" si="69"/>
        <v>0</v>
      </c>
      <c r="I325" s="68">
        <f t="shared" si="70"/>
        <v>0</v>
      </c>
      <c r="J325" s="68">
        <f t="shared" si="71"/>
        <v>0</v>
      </c>
      <c r="K325" s="68">
        <f t="shared" si="72"/>
        <v>0</v>
      </c>
      <c r="L325" s="68">
        <f t="shared" si="73"/>
        <v>0</v>
      </c>
      <c r="M325" s="68">
        <f t="shared" ca="1" si="74"/>
        <v>1.2020156985318078E-3</v>
      </c>
      <c r="N325" s="68">
        <f t="shared" ca="1" si="75"/>
        <v>0</v>
      </c>
      <c r="O325" s="84">
        <f t="shared" ca="1" si="76"/>
        <v>0</v>
      </c>
      <c r="P325" s="68">
        <f t="shared" ca="1" si="77"/>
        <v>0</v>
      </c>
      <c r="Q325" s="68">
        <f t="shared" ca="1" si="78"/>
        <v>0</v>
      </c>
      <c r="R325" s="28">
        <f t="shared" ca="1" si="79"/>
        <v>-1.2020156985318078E-3</v>
      </c>
    </row>
    <row r="326" spans="1:18" x14ac:dyDescent="0.2">
      <c r="A326" s="76"/>
      <c r="B326" s="76"/>
      <c r="C326" s="76"/>
      <c r="D326" s="77">
        <f t="shared" si="65"/>
        <v>0</v>
      </c>
      <c r="E326" s="77">
        <f t="shared" si="66"/>
        <v>0</v>
      </c>
      <c r="F326" s="68">
        <f t="shared" si="67"/>
        <v>0</v>
      </c>
      <c r="G326" s="68">
        <f t="shared" si="68"/>
        <v>0</v>
      </c>
      <c r="H326" s="68">
        <f t="shared" si="69"/>
        <v>0</v>
      </c>
      <c r="I326" s="68">
        <f t="shared" si="70"/>
        <v>0</v>
      </c>
      <c r="J326" s="68">
        <f t="shared" si="71"/>
        <v>0</v>
      </c>
      <c r="K326" s="68">
        <f t="shared" si="72"/>
        <v>0</v>
      </c>
      <c r="L326" s="68">
        <f t="shared" si="73"/>
        <v>0</v>
      </c>
      <c r="M326" s="68">
        <f t="shared" ca="1" si="74"/>
        <v>1.2020156985318078E-3</v>
      </c>
      <c r="N326" s="68">
        <f t="shared" ca="1" si="75"/>
        <v>0</v>
      </c>
      <c r="O326" s="84">
        <f t="shared" ca="1" si="76"/>
        <v>0</v>
      </c>
      <c r="P326" s="68">
        <f t="shared" ca="1" si="77"/>
        <v>0</v>
      </c>
      <c r="Q326" s="68">
        <f t="shared" ca="1" si="78"/>
        <v>0</v>
      </c>
      <c r="R326" s="28">
        <f t="shared" ca="1" si="79"/>
        <v>-1.2020156985318078E-3</v>
      </c>
    </row>
    <row r="327" spans="1:18" x14ac:dyDescent="0.2">
      <c r="A327" s="76"/>
      <c r="B327" s="76"/>
      <c r="C327" s="76"/>
      <c r="D327" s="77">
        <f t="shared" si="65"/>
        <v>0</v>
      </c>
      <c r="E327" s="77">
        <f t="shared" si="66"/>
        <v>0</v>
      </c>
      <c r="F327" s="68">
        <f t="shared" si="67"/>
        <v>0</v>
      </c>
      <c r="G327" s="68">
        <f t="shared" si="68"/>
        <v>0</v>
      </c>
      <c r="H327" s="68">
        <f t="shared" si="69"/>
        <v>0</v>
      </c>
      <c r="I327" s="68">
        <f t="shared" si="70"/>
        <v>0</v>
      </c>
      <c r="J327" s="68">
        <f t="shared" si="71"/>
        <v>0</v>
      </c>
      <c r="K327" s="68">
        <f t="shared" si="72"/>
        <v>0</v>
      </c>
      <c r="L327" s="68">
        <f t="shared" si="73"/>
        <v>0</v>
      </c>
      <c r="M327" s="68">
        <f t="shared" ca="1" si="74"/>
        <v>1.2020156985318078E-3</v>
      </c>
      <c r="N327" s="68">
        <f t="shared" ca="1" si="75"/>
        <v>0</v>
      </c>
      <c r="O327" s="84">
        <f t="shared" ca="1" si="76"/>
        <v>0</v>
      </c>
      <c r="P327" s="68">
        <f t="shared" ca="1" si="77"/>
        <v>0</v>
      </c>
      <c r="Q327" s="68">
        <f t="shared" ca="1" si="78"/>
        <v>0</v>
      </c>
      <c r="R327" s="28">
        <f t="shared" ca="1" si="79"/>
        <v>-1.2020156985318078E-3</v>
      </c>
    </row>
    <row r="328" spans="1:18" x14ac:dyDescent="0.2">
      <c r="A328" s="76"/>
      <c r="B328" s="76"/>
      <c r="C328" s="76"/>
      <c r="D328" s="77">
        <f t="shared" si="65"/>
        <v>0</v>
      </c>
      <c r="E328" s="77">
        <f t="shared" si="66"/>
        <v>0</v>
      </c>
      <c r="F328" s="68">
        <f t="shared" si="67"/>
        <v>0</v>
      </c>
      <c r="G328" s="68">
        <f t="shared" si="68"/>
        <v>0</v>
      </c>
      <c r="H328" s="68">
        <f t="shared" si="69"/>
        <v>0</v>
      </c>
      <c r="I328" s="68">
        <f t="shared" si="70"/>
        <v>0</v>
      </c>
      <c r="J328" s="68">
        <f t="shared" si="71"/>
        <v>0</v>
      </c>
      <c r="K328" s="68">
        <f t="shared" si="72"/>
        <v>0</v>
      </c>
      <c r="L328" s="68">
        <f t="shared" si="73"/>
        <v>0</v>
      </c>
      <c r="M328" s="68">
        <f t="shared" ca="1" si="74"/>
        <v>1.2020156985318078E-3</v>
      </c>
      <c r="N328" s="68">
        <f t="shared" ca="1" si="75"/>
        <v>0</v>
      </c>
      <c r="O328" s="84">
        <f t="shared" ca="1" si="76"/>
        <v>0</v>
      </c>
      <c r="P328" s="68">
        <f t="shared" ca="1" si="77"/>
        <v>0</v>
      </c>
      <c r="Q328" s="68">
        <f t="shared" ca="1" si="78"/>
        <v>0</v>
      </c>
      <c r="R328" s="28">
        <f t="shared" ca="1" si="79"/>
        <v>-1.2020156985318078E-3</v>
      </c>
    </row>
    <row r="329" spans="1:18" x14ac:dyDescent="0.2">
      <c r="A329" s="76"/>
      <c r="B329" s="76"/>
      <c r="C329" s="76"/>
      <c r="D329" s="77">
        <f t="shared" si="65"/>
        <v>0</v>
      </c>
      <c r="E329" s="77">
        <f t="shared" si="66"/>
        <v>0</v>
      </c>
      <c r="F329" s="68">
        <f t="shared" si="67"/>
        <v>0</v>
      </c>
      <c r="G329" s="68">
        <f t="shared" si="68"/>
        <v>0</v>
      </c>
      <c r="H329" s="68">
        <f t="shared" si="69"/>
        <v>0</v>
      </c>
      <c r="I329" s="68">
        <f t="shared" si="70"/>
        <v>0</v>
      </c>
      <c r="J329" s="68">
        <f t="shared" si="71"/>
        <v>0</v>
      </c>
      <c r="K329" s="68">
        <f t="shared" si="72"/>
        <v>0</v>
      </c>
      <c r="L329" s="68">
        <f t="shared" si="73"/>
        <v>0</v>
      </c>
      <c r="M329" s="68">
        <f t="shared" ca="1" si="74"/>
        <v>1.2020156985318078E-3</v>
      </c>
      <c r="N329" s="68">
        <f t="shared" ca="1" si="75"/>
        <v>0</v>
      </c>
      <c r="O329" s="84">
        <f t="shared" ca="1" si="76"/>
        <v>0</v>
      </c>
      <c r="P329" s="68">
        <f t="shared" ca="1" si="77"/>
        <v>0</v>
      </c>
      <c r="Q329" s="68">
        <f t="shared" ca="1" si="78"/>
        <v>0</v>
      </c>
      <c r="R329" s="28">
        <f t="shared" ca="1" si="79"/>
        <v>-1.2020156985318078E-3</v>
      </c>
    </row>
    <row r="330" spans="1:18" x14ac:dyDescent="0.2">
      <c r="A330" s="76"/>
      <c r="B330" s="76"/>
      <c r="C330" s="76"/>
      <c r="D330" s="77">
        <f t="shared" si="65"/>
        <v>0</v>
      </c>
      <c r="E330" s="77">
        <f t="shared" si="66"/>
        <v>0</v>
      </c>
      <c r="F330" s="68">
        <f t="shared" si="67"/>
        <v>0</v>
      </c>
      <c r="G330" s="68">
        <f t="shared" si="68"/>
        <v>0</v>
      </c>
      <c r="H330" s="68">
        <f t="shared" si="69"/>
        <v>0</v>
      </c>
      <c r="I330" s="68">
        <f t="shared" si="70"/>
        <v>0</v>
      </c>
      <c r="J330" s="68">
        <f t="shared" si="71"/>
        <v>0</v>
      </c>
      <c r="K330" s="68">
        <f t="shared" si="72"/>
        <v>0</v>
      </c>
      <c r="L330" s="68">
        <f t="shared" si="73"/>
        <v>0</v>
      </c>
      <c r="M330" s="68">
        <f t="shared" ca="1" si="74"/>
        <v>1.2020156985318078E-3</v>
      </c>
      <c r="N330" s="68">
        <f t="shared" ca="1" si="75"/>
        <v>0</v>
      </c>
      <c r="O330" s="84">
        <f t="shared" ca="1" si="76"/>
        <v>0</v>
      </c>
      <c r="P330" s="68">
        <f t="shared" ca="1" si="77"/>
        <v>0</v>
      </c>
      <c r="Q330" s="68">
        <f t="shared" ca="1" si="78"/>
        <v>0</v>
      </c>
      <c r="R330" s="28">
        <f t="shared" ca="1" si="79"/>
        <v>-1.2020156985318078E-3</v>
      </c>
    </row>
    <row r="331" spans="1:18" x14ac:dyDescent="0.2">
      <c r="A331" s="76"/>
      <c r="B331" s="76"/>
      <c r="C331" s="76"/>
      <c r="D331" s="77">
        <f t="shared" si="65"/>
        <v>0</v>
      </c>
      <c r="E331" s="77">
        <f t="shared" si="66"/>
        <v>0</v>
      </c>
      <c r="F331" s="68">
        <f t="shared" si="67"/>
        <v>0</v>
      </c>
      <c r="G331" s="68">
        <f t="shared" si="68"/>
        <v>0</v>
      </c>
      <c r="H331" s="68">
        <f t="shared" si="69"/>
        <v>0</v>
      </c>
      <c r="I331" s="68">
        <f t="shared" si="70"/>
        <v>0</v>
      </c>
      <c r="J331" s="68">
        <f t="shared" si="71"/>
        <v>0</v>
      </c>
      <c r="K331" s="68">
        <f t="shared" si="72"/>
        <v>0</v>
      </c>
      <c r="L331" s="68">
        <f t="shared" si="73"/>
        <v>0</v>
      </c>
      <c r="M331" s="68">
        <f t="shared" ca="1" si="74"/>
        <v>1.2020156985318078E-3</v>
      </c>
      <c r="N331" s="68">
        <f t="shared" ca="1" si="75"/>
        <v>0</v>
      </c>
      <c r="O331" s="84">
        <f t="shared" ca="1" si="76"/>
        <v>0</v>
      </c>
      <c r="P331" s="68">
        <f t="shared" ca="1" si="77"/>
        <v>0</v>
      </c>
      <c r="Q331" s="68">
        <f t="shared" ca="1" si="78"/>
        <v>0</v>
      </c>
      <c r="R331" s="28">
        <f t="shared" ca="1" si="79"/>
        <v>-1.2020156985318078E-3</v>
      </c>
    </row>
    <row r="332" spans="1:18" x14ac:dyDescent="0.2">
      <c r="A332" s="76"/>
      <c r="B332" s="76"/>
      <c r="C332" s="76"/>
      <c r="D332" s="77">
        <f t="shared" si="65"/>
        <v>0</v>
      </c>
      <c r="E332" s="77">
        <f t="shared" si="66"/>
        <v>0</v>
      </c>
      <c r="F332" s="68">
        <f t="shared" si="67"/>
        <v>0</v>
      </c>
      <c r="G332" s="68">
        <f t="shared" si="68"/>
        <v>0</v>
      </c>
      <c r="H332" s="68">
        <f t="shared" si="69"/>
        <v>0</v>
      </c>
      <c r="I332" s="68">
        <f t="shared" si="70"/>
        <v>0</v>
      </c>
      <c r="J332" s="68">
        <f t="shared" si="71"/>
        <v>0</v>
      </c>
      <c r="K332" s="68">
        <f t="shared" si="72"/>
        <v>0</v>
      </c>
      <c r="L332" s="68">
        <f t="shared" si="73"/>
        <v>0</v>
      </c>
      <c r="M332" s="68">
        <f t="shared" ca="1" si="74"/>
        <v>1.2020156985318078E-3</v>
      </c>
      <c r="N332" s="68">
        <f t="shared" ca="1" si="75"/>
        <v>0</v>
      </c>
      <c r="O332" s="84">
        <f t="shared" ca="1" si="76"/>
        <v>0</v>
      </c>
      <c r="P332" s="68">
        <f t="shared" ca="1" si="77"/>
        <v>0</v>
      </c>
      <c r="Q332" s="68">
        <f t="shared" ca="1" si="78"/>
        <v>0</v>
      </c>
      <c r="R332" s="28">
        <f t="shared" ca="1" si="79"/>
        <v>-1.2020156985318078E-3</v>
      </c>
    </row>
    <row r="333" spans="1:18" x14ac:dyDescent="0.2">
      <c r="A333" s="76"/>
      <c r="B333" s="76"/>
      <c r="C333" s="76"/>
      <c r="D333" s="77">
        <f t="shared" si="65"/>
        <v>0</v>
      </c>
      <c r="E333" s="77">
        <f t="shared" si="66"/>
        <v>0</v>
      </c>
      <c r="F333" s="68">
        <f t="shared" si="67"/>
        <v>0</v>
      </c>
      <c r="G333" s="68">
        <f t="shared" si="68"/>
        <v>0</v>
      </c>
      <c r="H333" s="68">
        <f t="shared" si="69"/>
        <v>0</v>
      </c>
      <c r="I333" s="68">
        <f t="shared" si="70"/>
        <v>0</v>
      </c>
      <c r="J333" s="68">
        <f t="shared" si="71"/>
        <v>0</v>
      </c>
      <c r="K333" s="68">
        <f t="shared" si="72"/>
        <v>0</v>
      </c>
      <c r="L333" s="68">
        <f t="shared" si="73"/>
        <v>0</v>
      </c>
      <c r="M333" s="68">
        <f t="shared" ca="1" si="74"/>
        <v>1.2020156985318078E-3</v>
      </c>
      <c r="N333" s="68">
        <f t="shared" ca="1" si="75"/>
        <v>0</v>
      </c>
      <c r="O333" s="84">
        <f t="shared" ca="1" si="76"/>
        <v>0</v>
      </c>
      <c r="P333" s="68">
        <f t="shared" ca="1" si="77"/>
        <v>0</v>
      </c>
      <c r="Q333" s="68">
        <f t="shared" ca="1" si="78"/>
        <v>0</v>
      </c>
      <c r="R333" s="28">
        <f t="shared" ca="1" si="79"/>
        <v>-1.2020156985318078E-3</v>
      </c>
    </row>
    <row r="334" spans="1:18" x14ac:dyDescent="0.2">
      <c r="A334" s="76"/>
      <c r="B334" s="76"/>
      <c r="C334" s="76"/>
      <c r="D334" s="77">
        <f t="shared" si="65"/>
        <v>0</v>
      </c>
      <c r="E334" s="77">
        <f t="shared" si="66"/>
        <v>0</v>
      </c>
      <c r="F334" s="68">
        <f t="shared" si="67"/>
        <v>0</v>
      </c>
      <c r="G334" s="68">
        <f t="shared" si="68"/>
        <v>0</v>
      </c>
      <c r="H334" s="68">
        <f t="shared" si="69"/>
        <v>0</v>
      </c>
      <c r="I334" s="68">
        <f t="shared" si="70"/>
        <v>0</v>
      </c>
      <c r="J334" s="68">
        <f t="shared" si="71"/>
        <v>0</v>
      </c>
      <c r="K334" s="68">
        <f t="shared" si="72"/>
        <v>0</v>
      </c>
      <c r="L334" s="68">
        <f t="shared" si="73"/>
        <v>0</v>
      </c>
      <c r="M334" s="68">
        <f t="shared" ca="1" si="74"/>
        <v>1.2020156985318078E-3</v>
      </c>
      <c r="N334" s="68">
        <f t="shared" ca="1" si="75"/>
        <v>0</v>
      </c>
      <c r="O334" s="84">
        <f t="shared" ca="1" si="76"/>
        <v>0</v>
      </c>
      <c r="P334" s="68">
        <f t="shared" ca="1" si="77"/>
        <v>0</v>
      </c>
      <c r="Q334" s="68">
        <f t="shared" ca="1" si="78"/>
        <v>0</v>
      </c>
      <c r="R334" s="28">
        <f t="shared" ca="1" si="79"/>
        <v>-1.2020156985318078E-3</v>
      </c>
    </row>
    <row r="335" spans="1:18" x14ac:dyDescent="0.2">
      <c r="A335" s="76"/>
      <c r="B335" s="76"/>
      <c r="C335" s="76"/>
      <c r="D335" s="77">
        <f t="shared" si="65"/>
        <v>0</v>
      </c>
      <c r="E335" s="77">
        <f t="shared" si="66"/>
        <v>0</v>
      </c>
      <c r="F335" s="68">
        <f t="shared" si="67"/>
        <v>0</v>
      </c>
      <c r="G335" s="68">
        <f t="shared" si="68"/>
        <v>0</v>
      </c>
      <c r="H335" s="68">
        <f t="shared" si="69"/>
        <v>0</v>
      </c>
      <c r="I335" s="68">
        <f t="shared" si="70"/>
        <v>0</v>
      </c>
      <c r="J335" s="68">
        <f t="shared" si="71"/>
        <v>0</v>
      </c>
      <c r="K335" s="68">
        <f t="shared" si="72"/>
        <v>0</v>
      </c>
      <c r="L335" s="68">
        <f t="shared" si="73"/>
        <v>0</v>
      </c>
      <c r="M335" s="68">
        <f t="shared" ca="1" si="74"/>
        <v>1.2020156985318078E-3</v>
      </c>
      <c r="N335" s="68">
        <f t="shared" ca="1" si="75"/>
        <v>0</v>
      </c>
      <c r="O335" s="84">
        <f t="shared" ca="1" si="76"/>
        <v>0</v>
      </c>
      <c r="P335" s="68">
        <f t="shared" ca="1" si="77"/>
        <v>0</v>
      </c>
      <c r="Q335" s="68">
        <f t="shared" ca="1" si="78"/>
        <v>0</v>
      </c>
      <c r="R335" s="28">
        <f t="shared" ca="1" si="79"/>
        <v>-1.2020156985318078E-3</v>
      </c>
    </row>
    <row r="336" spans="1:18" x14ac:dyDescent="0.2">
      <c r="A336" s="76"/>
      <c r="B336" s="76"/>
      <c r="C336" s="76"/>
      <c r="D336" s="77">
        <f t="shared" si="65"/>
        <v>0</v>
      </c>
      <c r="E336" s="77">
        <f t="shared" si="66"/>
        <v>0</v>
      </c>
      <c r="F336" s="68">
        <f t="shared" si="67"/>
        <v>0</v>
      </c>
      <c r="G336" s="68">
        <f t="shared" si="68"/>
        <v>0</v>
      </c>
      <c r="H336" s="68">
        <f t="shared" si="69"/>
        <v>0</v>
      </c>
      <c r="I336" s="68">
        <f t="shared" si="70"/>
        <v>0</v>
      </c>
      <c r="J336" s="68">
        <f t="shared" si="71"/>
        <v>0</v>
      </c>
      <c r="K336" s="68">
        <f t="shared" si="72"/>
        <v>0</v>
      </c>
      <c r="L336" s="68">
        <f t="shared" si="73"/>
        <v>0</v>
      </c>
      <c r="M336" s="68">
        <f t="shared" ca="1" si="74"/>
        <v>1.2020156985318078E-3</v>
      </c>
      <c r="N336" s="68">
        <f t="shared" ca="1" si="75"/>
        <v>0</v>
      </c>
      <c r="O336" s="84">
        <f t="shared" ca="1" si="76"/>
        <v>0</v>
      </c>
      <c r="P336" s="68">
        <f t="shared" ca="1" si="77"/>
        <v>0</v>
      </c>
      <c r="Q336" s="68">
        <f t="shared" ca="1" si="78"/>
        <v>0</v>
      </c>
      <c r="R336" s="28">
        <f t="shared" ca="1" si="79"/>
        <v>-1.2020156985318078E-3</v>
      </c>
    </row>
    <row r="337" spans="1:18" x14ac:dyDescent="0.2">
      <c r="A337" s="76"/>
      <c r="B337" s="76"/>
      <c r="C337" s="76"/>
      <c r="D337" s="77">
        <f t="shared" si="65"/>
        <v>0</v>
      </c>
      <c r="E337" s="77">
        <f t="shared" si="66"/>
        <v>0</v>
      </c>
      <c r="F337" s="68">
        <f t="shared" si="67"/>
        <v>0</v>
      </c>
      <c r="G337" s="68">
        <f t="shared" si="68"/>
        <v>0</v>
      </c>
      <c r="H337" s="68">
        <f t="shared" si="69"/>
        <v>0</v>
      </c>
      <c r="I337" s="68">
        <f t="shared" si="70"/>
        <v>0</v>
      </c>
      <c r="J337" s="68">
        <f t="shared" si="71"/>
        <v>0</v>
      </c>
      <c r="K337" s="68">
        <f t="shared" si="72"/>
        <v>0</v>
      </c>
      <c r="L337" s="68">
        <f t="shared" si="73"/>
        <v>0</v>
      </c>
      <c r="M337" s="68">
        <f t="shared" ca="1" si="74"/>
        <v>1.2020156985318078E-3</v>
      </c>
      <c r="N337" s="68">
        <f t="shared" ca="1" si="75"/>
        <v>0</v>
      </c>
      <c r="O337" s="84">
        <f t="shared" ca="1" si="76"/>
        <v>0</v>
      </c>
      <c r="P337" s="68">
        <f t="shared" ca="1" si="77"/>
        <v>0</v>
      </c>
      <c r="Q337" s="68">
        <f t="shared" ca="1" si="78"/>
        <v>0</v>
      </c>
      <c r="R337" s="28">
        <f t="shared" ca="1" si="79"/>
        <v>-1.2020156985318078E-3</v>
      </c>
    </row>
    <row r="338" spans="1:18" x14ac:dyDescent="0.2">
      <c r="A338" s="76"/>
      <c r="B338" s="76"/>
      <c r="C338" s="76"/>
      <c r="D338" s="77">
        <f t="shared" si="65"/>
        <v>0</v>
      </c>
      <c r="E338" s="77">
        <f t="shared" si="66"/>
        <v>0</v>
      </c>
      <c r="F338" s="68">
        <f t="shared" si="67"/>
        <v>0</v>
      </c>
      <c r="G338" s="68">
        <f t="shared" si="68"/>
        <v>0</v>
      </c>
      <c r="H338" s="68">
        <f t="shared" si="69"/>
        <v>0</v>
      </c>
      <c r="I338" s="68">
        <f t="shared" si="70"/>
        <v>0</v>
      </c>
      <c r="J338" s="68">
        <f t="shared" si="71"/>
        <v>0</v>
      </c>
      <c r="K338" s="68">
        <f t="shared" si="72"/>
        <v>0</v>
      </c>
      <c r="L338" s="68">
        <f t="shared" si="73"/>
        <v>0</v>
      </c>
      <c r="M338" s="68">
        <f t="shared" ca="1" si="74"/>
        <v>1.2020156985318078E-3</v>
      </c>
      <c r="N338" s="68">
        <f t="shared" ca="1" si="75"/>
        <v>0</v>
      </c>
      <c r="O338" s="84">
        <f t="shared" ca="1" si="76"/>
        <v>0</v>
      </c>
      <c r="P338" s="68">
        <f t="shared" ca="1" si="77"/>
        <v>0</v>
      </c>
      <c r="Q338" s="68">
        <f t="shared" ca="1" si="78"/>
        <v>0</v>
      </c>
      <c r="R338" s="28">
        <f t="shared" ca="1" si="79"/>
        <v>-1.2020156985318078E-3</v>
      </c>
    </row>
  </sheetData>
  <phoneticPr fontId="8" type="noConversion"/>
  <pageMargins left="0.75" right="0.75" top="1" bottom="1" header="0.5" footer="0.5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H1816"/>
  <sheetViews>
    <sheetView workbookViewId="0">
      <selection activeCell="C7" sqref="C7"/>
    </sheetView>
  </sheetViews>
  <sheetFormatPr defaultColWidth="10.28515625" defaultRowHeight="12.75" x14ac:dyDescent="0.2"/>
  <cols>
    <col min="1" max="1" width="17.7109375" customWidth="1"/>
    <col min="2" max="2" width="9.140625" customWidth="1"/>
    <col min="3" max="3" width="15.42578125" customWidth="1"/>
    <col min="4" max="4" width="9.7109375" customWidth="1"/>
    <col min="5" max="6" width="9.42578125" customWidth="1"/>
    <col min="7" max="7" width="11" customWidth="1"/>
    <col min="8" max="9" width="10.28515625" customWidth="1"/>
    <col min="10" max="10" width="9.7109375" customWidth="1"/>
    <col min="11" max="16" width="10.28515625" customWidth="1"/>
    <col min="17" max="17" width="12.42578125" customWidth="1"/>
  </cols>
  <sheetData>
    <row r="1" spans="1:19" ht="20.25" x14ac:dyDescent="0.3">
      <c r="A1" s="1" t="s">
        <v>75</v>
      </c>
      <c r="F1" t="s">
        <v>4</v>
      </c>
    </row>
    <row r="2" spans="1:19" x14ac:dyDescent="0.2">
      <c r="A2" t="s">
        <v>26</v>
      </c>
      <c r="B2" t="s">
        <v>3</v>
      </c>
      <c r="C2" s="6"/>
      <c r="F2" t="s">
        <v>5</v>
      </c>
    </row>
    <row r="3" spans="1:19" ht="13.5" thickBot="1" x14ac:dyDescent="0.25">
      <c r="A3" s="80" t="s">
        <v>189</v>
      </c>
    </row>
    <row r="4" spans="1:19" ht="14.25" thickTop="1" thickBot="1" x14ac:dyDescent="0.25">
      <c r="A4" s="7" t="s">
        <v>27</v>
      </c>
      <c r="C4" s="4">
        <v>43835.258999999998</v>
      </c>
      <c r="D4" s="5">
        <v>0.58272199999999996</v>
      </c>
    </row>
    <row r="5" spans="1:19" ht="13.5" thickTop="1" x14ac:dyDescent="0.2"/>
    <row r="6" spans="1:19" x14ac:dyDescent="0.2">
      <c r="A6" s="7" t="s">
        <v>28</v>
      </c>
    </row>
    <row r="7" spans="1:19" x14ac:dyDescent="0.2">
      <c r="A7" t="s">
        <v>6</v>
      </c>
      <c r="C7">
        <v>34215.6924</v>
      </c>
      <c r="E7" t="s">
        <v>7</v>
      </c>
    </row>
    <row r="8" spans="1:19" x14ac:dyDescent="0.2">
      <c r="A8" t="s">
        <v>8</v>
      </c>
      <c r="C8">
        <v>0.58272060999999997</v>
      </c>
      <c r="E8" t="s">
        <v>9</v>
      </c>
    </row>
    <row r="9" spans="1:19" x14ac:dyDescent="0.2">
      <c r="A9" s="26" t="s">
        <v>84</v>
      </c>
      <c r="B9" s="26"/>
      <c r="C9" s="26">
        <v>136</v>
      </c>
      <c r="D9" s="26" t="str">
        <f>"F"&amp;C9</f>
        <v>F136</v>
      </c>
      <c r="E9" s="26" t="str">
        <f>"G"&amp;C9</f>
        <v>G136</v>
      </c>
    </row>
    <row r="10" spans="1:19" ht="13.5" thickBot="1" x14ac:dyDescent="0.25">
      <c r="C10" s="8" t="s">
        <v>34</v>
      </c>
      <c r="D10" s="8" t="s">
        <v>35</v>
      </c>
    </row>
    <row r="11" spans="1:19" x14ac:dyDescent="0.2">
      <c r="A11" t="s">
        <v>29</v>
      </c>
      <c r="C11" s="27">
        <f ca="1">INTERCEPT(INDIRECT(E9):G942,INDIRECT(D9):$F942)</f>
        <v>-0.16819590381785679</v>
      </c>
      <c r="D11" s="9">
        <f>+E11*F11</f>
        <v>1.1673213457507573E-6</v>
      </c>
      <c r="E11" s="12">
        <v>1.1673213457507574</v>
      </c>
      <c r="F11">
        <v>9.9999999999999995E-7</v>
      </c>
    </row>
    <row r="12" spans="1:19" x14ac:dyDescent="0.2">
      <c r="A12" t="s">
        <v>30</v>
      </c>
      <c r="C12" s="27">
        <f ca="1">SLOPE(INDIRECT(E9):G942,INDIRECT(D9):$F942)</f>
        <v>7.9415685299249295E-6</v>
      </c>
      <c r="D12" s="9">
        <f>+E12*F12</f>
        <v>-9.3365951032070269E-7</v>
      </c>
      <c r="E12" s="13">
        <v>-9.3365951032070278</v>
      </c>
      <c r="F12">
        <v>9.9999999999999995E-8</v>
      </c>
    </row>
    <row r="13" spans="1:19" ht="13.5" thickBot="1" x14ac:dyDescent="0.25">
      <c r="A13" t="s">
        <v>31</v>
      </c>
      <c r="D13" s="9">
        <f>+E13*F13</f>
        <v>1.0035204579071462E-10</v>
      </c>
      <c r="E13" s="14">
        <v>1.0035204579071462</v>
      </c>
      <c r="F13">
        <v>1E-10</v>
      </c>
    </row>
    <row r="14" spans="1:19" x14ac:dyDescent="0.2">
      <c r="A14" t="s">
        <v>32</v>
      </c>
      <c r="D14" s="15"/>
      <c r="E14">
        <f>SUM(T21:T857)</f>
        <v>1.4369823211829325E-2</v>
      </c>
    </row>
    <row r="15" spans="1:19" x14ac:dyDescent="0.2">
      <c r="A15" s="2" t="s">
        <v>33</v>
      </c>
      <c r="C15" s="21">
        <f ca="1">(C7+C11)+(C8+C12)*INT(MAX(F21:F3470))</f>
        <v>51742.833578174424</v>
      </c>
      <c r="D15" s="23">
        <f>+C7+INT(MAX(F21:F1525))*C8+D11+D12*INT(MAX(F21:F3960))+D13*INT(MAX(F21:F3987)^2)</f>
        <v>51742.825613235895</v>
      </c>
      <c r="R15" t="s">
        <v>54</v>
      </c>
      <c r="S15">
        <v>1</v>
      </c>
    </row>
    <row r="16" spans="1:19" x14ac:dyDescent="0.2">
      <c r="A16" s="7" t="s">
        <v>10</v>
      </c>
      <c r="C16" s="22">
        <f ca="1">+C8+C12</f>
        <v>0.58272855156852987</v>
      </c>
      <c r="D16" s="23">
        <f>+C8+D12+2*D13*F90</f>
        <v>0.58272220029479327</v>
      </c>
      <c r="R16" t="s">
        <v>170</v>
      </c>
      <c r="S16">
        <v>0.5</v>
      </c>
    </row>
    <row r="17" spans="1:34" ht="13.5" thickBot="1" x14ac:dyDescent="0.25">
      <c r="A17" s="27" t="s">
        <v>80</v>
      </c>
      <c r="C17">
        <f>COUNT(C21:C2128)</f>
        <v>118</v>
      </c>
      <c r="R17" t="s">
        <v>172</v>
      </c>
      <c r="S17">
        <v>0.1</v>
      </c>
    </row>
    <row r="18" spans="1:34" ht="14.25" thickTop="1" thickBot="1" x14ac:dyDescent="0.25">
      <c r="A18" s="7" t="s">
        <v>11</v>
      </c>
      <c r="C18" s="24">
        <f ca="1">+C15</f>
        <v>51742.833578174424</v>
      </c>
      <c r="D18" s="25">
        <f ca="1">C16</f>
        <v>0.58272855156852987</v>
      </c>
      <c r="E18" s="39" t="s">
        <v>34</v>
      </c>
      <c r="R18" t="s">
        <v>41</v>
      </c>
      <c r="S18">
        <v>0.05</v>
      </c>
    </row>
    <row r="19" spans="1:34" ht="13.5" thickBot="1" x14ac:dyDescent="0.25">
      <c r="A19" s="7" t="s">
        <v>78</v>
      </c>
      <c r="C19" s="40">
        <f>+D15</f>
        <v>51742.825613235895</v>
      </c>
      <c r="D19" s="41">
        <f>+D16</f>
        <v>0.58272220029479327</v>
      </c>
      <c r="E19" s="26" t="s">
        <v>79</v>
      </c>
      <c r="H19" t="s">
        <v>12</v>
      </c>
      <c r="I19" t="s">
        <v>13</v>
      </c>
      <c r="J19" t="s">
        <v>14</v>
      </c>
      <c r="K19" t="s">
        <v>14</v>
      </c>
    </row>
    <row r="20" spans="1:34" ht="15" thickBot="1" x14ac:dyDescent="0.25">
      <c r="A20" s="8" t="s">
        <v>15</v>
      </c>
      <c r="B20" s="8" t="s">
        <v>16</v>
      </c>
      <c r="C20" s="8" t="s">
        <v>17</v>
      </c>
      <c r="D20" s="8" t="s">
        <v>18</v>
      </c>
      <c r="E20" s="8" t="s">
        <v>19</v>
      </c>
      <c r="F20" s="8" t="s">
        <v>20</v>
      </c>
      <c r="G20" s="8" t="s">
        <v>21</v>
      </c>
      <c r="H20" s="10" t="s">
        <v>22</v>
      </c>
      <c r="I20" s="10" t="s">
        <v>55</v>
      </c>
      <c r="J20" s="10" t="s">
        <v>54</v>
      </c>
      <c r="K20" s="10" t="s">
        <v>53</v>
      </c>
      <c r="L20" s="10" t="s">
        <v>60</v>
      </c>
      <c r="M20" s="10" t="s">
        <v>59</v>
      </c>
      <c r="N20" s="10" t="s">
        <v>56</v>
      </c>
      <c r="O20" s="10" t="s">
        <v>36</v>
      </c>
      <c r="P20" s="8" t="s">
        <v>37</v>
      </c>
      <c r="Q20" s="8" t="s">
        <v>23</v>
      </c>
      <c r="R20" s="74" t="s">
        <v>167</v>
      </c>
      <c r="S20" s="74" t="s">
        <v>169</v>
      </c>
      <c r="T20" s="74" t="s">
        <v>168</v>
      </c>
    </row>
    <row r="21" spans="1:34" x14ac:dyDescent="0.2">
      <c r="A21" s="17" t="s">
        <v>42</v>
      </c>
      <c r="B21" s="9" t="s">
        <v>57</v>
      </c>
      <c r="C21" s="30">
        <v>28838.382000000001</v>
      </c>
      <c r="D21" s="30" t="s">
        <v>41</v>
      </c>
      <c r="E21">
        <f t="shared" ref="E21:E52" si="0">(C21-C$7)/C$8</f>
        <v>-9227.9392692151359</v>
      </c>
      <c r="F21">
        <f t="shared" ref="F21:F52" si="1">+ROUND(2*E21,0)/2</f>
        <v>-9228</v>
      </c>
      <c r="G21">
        <f t="shared" ref="G21:G52" si="2">C21-(C$7+C$8*F21)</f>
        <v>3.5389079999731621E-2</v>
      </c>
      <c r="N21">
        <f t="shared" ref="N21:N52" si="3">G21</f>
        <v>3.5389079999731621E-2</v>
      </c>
      <c r="P21">
        <f t="shared" ref="P21:P52" si="4">+D$11+D$12*F21+D$13*F21^2</f>
        <v>1.7162554488306558E-2</v>
      </c>
      <c r="Q21" s="3">
        <f t="shared" ref="Q21:Q52" si="5">C21-15018.5</f>
        <v>13819.882000000001</v>
      </c>
      <c r="R21">
        <f t="shared" ref="R21:R52" si="6">+(P21-G21)^2</f>
        <v>3.3220623221862864E-4</v>
      </c>
      <c r="S21">
        <f>S$18</f>
        <v>0.05</v>
      </c>
      <c r="T21">
        <f t="shared" ref="T21:T52" si="7">S21*R21</f>
        <v>1.6610311610931433E-5</v>
      </c>
    </row>
    <row r="22" spans="1:34" x14ac:dyDescent="0.2">
      <c r="A22" s="17" t="s">
        <v>42</v>
      </c>
      <c r="B22" s="9"/>
      <c r="C22" s="30">
        <v>29165.278999999999</v>
      </c>
      <c r="D22" s="30" t="s">
        <v>41</v>
      </c>
      <c r="E22">
        <f t="shared" si="0"/>
        <v>-8666.9551639850215</v>
      </c>
      <c r="F22">
        <f t="shared" si="1"/>
        <v>-8667</v>
      </c>
      <c r="G22">
        <f t="shared" si="2"/>
        <v>2.6126869997824542E-2</v>
      </c>
      <c r="N22">
        <f t="shared" si="3"/>
        <v>2.6126869997824542E-2</v>
      </c>
      <c r="P22">
        <f t="shared" si="4"/>
        <v>1.5631327781879308E-2</v>
      </c>
      <c r="Q22" s="3">
        <f t="shared" si="5"/>
        <v>14146.778999999999</v>
      </c>
      <c r="R22">
        <f t="shared" si="6"/>
        <v>1.101564064066886E-4</v>
      </c>
      <c r="S22">
        <f>S$18</f>
        <v>0.05</v>
      </c>
      <c r="T22">
        <f t="shared" si="7"/>
        <v>5.5078203203344298E-6</v>
      </c>
      <c r="AC22" t="s">
        <v>44</v>
      </c>
      <c r="AH22" t="s">
        <v>43</v>
      </c>
    </row>
    <row r="23" spans="1:34" x14ac:dyDescent="0.2">
      <c r="A23" s="17" t="s">
        <v>67</v>
      </c>
      <c r="B23" s="9"/>
      <c r="C23" s="30">
        <v>29165.582999999999</v>
      </c>
      <c r="D23" s="30"/>
      <c r="E23">
        <f t="shared" si="0"/>
        <v>-8666.4334731527706</v>
      </c>
      <c r="F23">
        <f t="shared" si="1"/>
        <v>-8666.5</v>
      </c>
      <c r="G23">
        <f t="shared" si="2"/>
        <v>3.876656499778619E-2</v>
      </c>
      <c r="N23">
        <f t="shared" si="3"/>
        <v>3.876656499778619E-2</v>
      </c>
      <c r="P23">
        <f t="shared" si="4"/>
        <v>1.562999122603129E-2</v>
      </c>
      <c r="Q23" s="3">
        <f t="shared" si="5"/>
        <v>14147.082999999999</v>
      </c>
      <c r="R23">
        <f t="shared" si="6"/>
        <v>5.3530104589585674E-4</v>
      </c>
      <c r="S23">
        <v>0.05</v>
      </c>
      <c r="T23">
        <f t="shared" si="7"/>
        <v>2.6765052294792837E-5</v>
      </c>
    </row>
    <row r="24" spans="1:34" x14ac:dyDescent="0.2">
      <c r="A24" s="17" t="s">
        <v>42</v>
      </c>
      <c r="B24" s="9"/>
      <c r="C24" s="30">
        <v>30948.411</v>
      </c>
      <c r="D24" s="30" t="s">
        <v>172</v>
      </c>
      <c r="E24">
        <f t="shared" si="0"/>
        <v>-5606.9432656586487</v>
      </c>
      <c r="F24">
        <f t="shared" si="1"/>
        <v>-5607</v>
      </c>
      <c r="G24">
        <f t="shared" si="2"/>
        <v>3.3060270001442404E-2</v>
      </c>
      <c r="N24">
        <f t="shared" si="3"/>
        <v>3.3060270001442404E-2</v>
      </c>
      <c r="P24">
        <f t="shared" si="4"/>
        <v>8.3911088693509779E-3</v>
      </c>
      <c r="Q24" s="3">
        <f t="shared" si="5"/>
        <v>15929.911</v>
      </c>
      <c r="R24">
        <f t="shared" si="6"/>
        <v>6.0856751096109035E-4</v>
      </c>
      <c r="S24">
        <f>S$17</f>
        <v>0.1</v>
      </c>
      <c r="T24">
        <f t="shared" si="7"/>
        <v>6.0856751096109036E-5</v>
      </c>
      <c r="AC24" t="s">
        <v>41</v>
      </c>
      <c r="AH24" t="s">
        <v>43</v>
      </c>
    </row>
    <row r="25" spans="1:34" x14ac:dyDescent="0.2">
      <c r="A25" s="17" t="s">
        <v>68</v>
      </c>
      <c r="B25" s="9"/>
      <c r="C25" s="30">
        <v>30948.701000000001</v>
      </c>
      <c r="D25" s="30"/>
      <c r="E25">
        <f t="shared" si="0"/>
        <v>-5606.445600062093</v>
      </c>
      <c r="F25">
        <f t="shared" si="1"/>
        <v>-5606.5</v>
      </c>
      <c r="G25">
        <f t="shared" si="2"/>
        <v>3.1699965002189856E-2</v>
      </c>
      <c r="N25">
        <f t="shared" si="3"/>
        <v>3.1699965002189856E-2</v>
      </c>
      <c r="P25">
        <f t="shared" si="4"/>
        <v>8.3900793907630798E-3</v>
      </c>
      <c r="Q25" s="3">
        <f t="shared" si="5"/>
        <v>15930.201000000001</v>
      </c>
      <c r="R25">
        <f t="shared" si="6"/>
        <v>5.4335076721780107E-4</v>
      </c>
      <c r="S25">
        <f>S$18</f>
        <v>0.05</v>
      </c>
      <c r="T25">
        <f t="shared" si="7"/>
        <v>2.7167538360890053E-5</v>
      </c>
    </row>
    <row r="26" spans="1:34" x14ac:dyDescent="0.2">
      <c r="A26" s="17" t="s">
        <v>42</v>
      </c>
      <c r="B26" s="9"/>
      <c r="C26" s="30">
        <v>32760.642</v>
      </c>
      <c r="D26" s="30" t="s">
        <v>41</v>
      </c>
      <c r="E26">
        <f t="shared" si="0"/>
        <v>-2496.9949149387389</v>
      </c>
      <c r="F26">
        <f t="shared" si="1"/>
        <v>-2497</v>
      </c>
      <c r="G26">
        <f t="shared" si="2"/>
        <v>2.9631700017489493E-3</v>
      </c>
      <c r="N26">
        <f t="shared" si="3"/>
        <v>2.9631700017489493E-3</v>
      </c>
      <c r="P26">
        <f t="shared" si="4"/>
        <v>2.9582110272900631E-3</v>
      </c>
      <c r="Q26" s="3">
        <f t="shared" si="5"/>
        <v>17742.142</v>
      </c>
      <c r="R26">
        <f t="shared" si="6"/>
        <v>2.4591427683885658E-11</v>
      </c>
      <c r="S26">
        <f>S$18</f>
        <v>0.05</v>
      </c>
      <c r="T26">
        <f t="shared" si="7"/>
        <v>1.2295713841942829E-12</v>
      </c>
      <c r="AC26" t="s">
        <v>41</v>
      </c>
      <c r="AH26" t="s">
        <v>43</v>
      </c>
    </row>
    <row r="27" spans="1:34" x14ac:dyDescent="0.2">
      <c r="A27" s="17" t="s">
        <v>69</v>
      </c>
      <c r="B27" s="9"/>
      <c r="C27" s="30">
        <v>32822.428</v>
      </c>
      <c r="D27" s="30"/>
      <c r="E27">
        <f t="shared" si="0"/>
        <v>-2390.9646854604989</v>
      </c>
      <c r="F27">
        <f t="shared" si="1"/>
        <v>-2391</v>
      </c>
      <c r="G27">
        <f t="shared" si="2"/>
        <v>2.0578509996994399E-2</v>
      </c>
      <c r="N27">
        <f t="shared" si="3"/>
        <v>2.0578509996994399E-2</v>
      </c>
      <c r="P27">
        <f t="shared" si="4"/>
        <v>2.8072479144146171E-3</v>
      </c>
      <c r="Q27" s="3">
        <f t="shared" si="5"/>
        <v>17803.928</v>
      </c>
      <c r="R27">
        <f t="shared" si="6"/>
        <v>3.1581775600773794E-4</v>
      </c>
      <c r="S27">
        <f>S$15</f>
        <v>1</v>
      </c>
      <c r="T27">
        <f t="shared" si="7"/>
        <v>3.1581775600773794E-4</v>
      </c>
    </row>
    <row r="28" spans="1:34" x14ac:dyDescent="0.2">
      <c r="A28" s="17" t="s">
        <v>69</v>
      </c>
      <c r="B28" s="9"/>
      <c r="C28" s="30">
        <v>32829.415000000001</v>
      </c>
      <c r="D28" s="30"/>
      <c r="E28">
        <f t="shared" si="0"/>
        <v>-2378.9743767600721</v>
      </c>
      <c r="F28">
        <f t="shared" si="1"/>
        <v>-2379</v>
      </c>
      <c r="G28">
        <f t="shared" si="2"/>
        <v>1.4931190002243966E-2</v>
      </c>
      <c r="N28">
        <f t="shared" si="3"/>
        <v>1.4931190002243966E-2</v>
      </c>
      <c r="P28">
        <f t="shared" si="4"/>
        <v>2.7902998491897081E-3</v>
      </c>
      <c r="Q28" s="3">
        <f t="shared" si="5"/>
        <v>17810.915000000001</v>
      </c>
      <c r="R28">
        <f t="shared" si="6"/>
        <v>1.4740121370852984E-4</v>
      </c>
      <c r="S28">
        <f>S$15</f>
        <v>1</v>
      </c>
      <c r="T28">
        <f t="shared" si="7"/>
        <v>1.4740121370852984E-4</v>
      </c>
    </row>
    <row r="29" spans="1:34" x14ac:dyDescent="0.2">
      <c r="A29" s="17" t="s">
        <v>69</v>
      </c>
      <c r="B29" s="9"/>
      <c r="C29" s="30">
        <v>32881.269</v>
      </c>
      <c r="D29" s="30"/>
      <c r="E29">
        <f t="shared" si="0"/>
        <v>-2289.9883359196783</v>
      </c>
      <c r="F29">
        <f t="shared" si="1"/>
        <v>-2290</v>
      </c>
      <c r="G29">
        <f t="shared" si="2"/>
        <v>6.7969000010634772E-3</v>
      </c>
      <c r="N29">
        <f t="shared" si="3"/>
        <v>6.7969000010634772E-3</v>
      </c>
      <c r="P29">
        <f t="shared" si="4"/>
        <v>2.6655037633112463E-3</v>
      </c>
      <c r="Q29" s="3">
        <f t="shared" si="5"/>
        <v>17862.769</v>
      </c>
      <c r="R29">
        <f t="shared" si="6"/>
        <v>1.706843487331329E-5</v>
      </c>
      <c r="S29">
        <f>S$15</f>
        <v>1</v>
      </c>
      <c r="T29">
        <f t="shared" si="7"/>
        <v>1.706843487331329E-5</v>
      </c>
    </row>
    <row r="30" spans="1:34" x14ac:dyDescent="0.2">
      <c r="A30" s="17" t="s">
        <v>42</v>
      </c>
      <c r="B30" s="9"/>
      <c r="C30" s="30">
        <v>32881.29</v>
      </c>
      <c r="D30" s="30" t="s">
        <v>41</v>
      </c>
      <c r="E30">
        <f t="shared" si="0"/>
        <v>-2289.9522980661336</v>
      </c>
      <c r="F30">
        <f t="shared" si="1"/>
        <v>-2290</v>
      </c>
      <c r="G30">
        <f t="shared" si="2"/>
        <v>2.7796900001703762E-2</v>
      </c>
      <c r="N30">
        <f t="shared" si="3"/>
        <v>2.7796900001703762E-2</v>
      </c>
      <c r="P30">
        <f t="shared" si="4"/>
        <v>2.6655037633112463E-3</v>
      </c>
      <c r="Q30" s="3">
        <f t="shared" si="5"/>
        <v>17862.79</v>
      </c>
      <c r="R30">
        <f t="shared" si="6"/>
        <v>6.3158707689108938E-4</v>
      </c>
      <c r="S30">
        <f>S$18</f>
        <v>0.05</v>
      </c>
      <c r="T30">
        <f t="shared" si="7"/>
        <v>3.1579353844554471E-5</v>
      </c>
      <c r="AC30" t="s">
        <v>41</v>
      </c>
      <c r="AH30" t="s">
        <v>43</v>
      </c>
    </row>
    <row r="31" spans="1:34" x14ac:dyDescent="0.2">
      <c r="A31" s="17" t="s">
        <v>42</v>
      </c>
      <c r="B31" s="9"/>
      <c r="C31" s="30">
        <v>33091.633000000002</v>
      </c>
      <c r="D31" s="30" t="s">
        <v>41</v>
      </c>
      <c r="E31">
        <f t="shared" si="0"/>
        <v>-1928.9851443558832</v>
      </c>
      <c r="F31">
        <f t="shared" si="1"/>
        <v>-1929</v>
      </c>
      <c r="G31">
        <f t="shared" si="2"/>
        <v>8.6566899990430102E-3</v>
      </c>
      <c r="N31">
        <f t="shared" si="3"/>
        <v>8.6566899990430102E-3</v>
      </c>
      <c r="P31">
        <f t="shared" si="4"/>
        <v>2.1756105935755127E-3</v>
      </c>
      <c r="Q31" s="3">
        <f t="shared" si="5"/>
        <v>18073.133000000002</v>
      </c>
      <c r="R31">
        <f t="shared" si="6"/>
        <v>4.2004390259974923E-5</v>
      </c>
      <c r="S31">
        <f>S$18</f>
        <v>0.05</v>
      </c>
      <c r="T31">
        <f t="shared" si="7"/>
        <v>2.1002195129987462E-6</v>
      </c>
      <c r="AC31" t="s">
        <v>41</v>
      </c>
      <c r="AH31" t="s">
        <v>43</v>
      </c>
    </row>
    <row r="32" spans="1:34" x14ac:dyDescent="0.2">
      <c r="A32" s="17" t="s">
        <v>69</v>
      </c>
      <c r="B32" s="9"/>
      <c r="C32" s="30">
        <v>33386.523000000001</v>
      </c>
      <c r="D32" s="30"/>
      <c r="E32">
        <f t="shared" si="0"/>
        <v>-1422.927876190957</v>
      </c>
      <c r="F32">
        <f t="shared" si="1"/>
        <v>-1423</v>
      </c>
      <c r="G32">
        <f t="shared" si="2"/>
        <v>4.2028030002256855E-2</v>
      </c>
      <c r="N32">
        <f t="shared" si="3"/>
        <v>4.2028030002256855E-2</v>
      </c>
      <c r="P32">
        <f t="shared" si="4"/>
        <v>1.5329705722630569E-3</v>
      </c>
      <c r="Q32" s="3">
        <f t="shared" si="5"/>
        <v>18368.023000000001</v>
      </c>
      <c r="R32">
        <f t="shared" si="6"/>
        <v>1.6398498382387296E-3</v>
      </c>
      <c r="S32">
        <f>S$15</f>
        <v>1</v>
      </c>
      <c r="T32">
        <f t="shared" si="7"/>
        <v>1.6398498382387296E-3</v>
      </c>
    </row>
    <row r="33" spans="1:34" x14ac:dyDescent="0.2">
      <c r="A33" s="17" t="s">
        <v>69</v>
      </c>
      <c r="B33" s="9"/>
      <c r="C33" s="30">
        <v>33512.39</v>
      </c>
      <c r="D33" s="30"/>
      <c r="E33">
        <f t="shared" si="0"/>
        <v>-1206.9289946686467</v>
      </c>
      <c r="F33">
        <f t="shared" si="1"/>
        <v>-1207</v>
      </c>
      <c r="G33">
        <f t="shared" si="2"/>
        <v>4.1376269997272175E-2</v>
      </c>
      <c r="N33">
        <f t="shared" si="3"/>
        <v>4.1376269997272175E-2</v>
      </c>
      <c r="P33">
        <f t="shared" si="4"/>
        <v>1.2742921278609959E-3</v>
      </c>
      <c r="Q33" s="3">
        <f t="shared" si="5"/>
        <v>18493.89</v>
      </c>
      <c r="R33">
        <f t="shared" si="6"/>
        <v>1.6081686290387439E-3</v>
      </c>
      <c r="S33">
        <f>S$15</f>
        <v>1</v>
      </c>
      <c r="T33">
        <f t="shared" si="7"/>
        <v>1.6081686290387439E-3</v>
      </c>
    </row>
    <row r="34" spans="1:34" x14ac:dyDescent="0.2">
      <c r="A34" s="17" t="s">
        <v>42</v>
      </c>
      <c r="B34" s="9"/>
      <c r="C34" s="30">
        <v>33577.618000000002</v>
      </c>
      <c r="D34" s="30"/>
      <c r="E34">
        <f t="shared" si="0"/>
        <v>-1094.9919893857843</v>
      </c>
      <c r="F34">
        <f t="shared" si="1"/>
        <v>-1095</v>
      </c>
      <c r="G34">
        <f t="shared" si="2"/>
        <v>4.6679500010213815E-3</v>
      </c>
      <c r="N34">
        <f t="shared" si="3"/>
        <v>4.6679500010213815E-3</v>
      </c>
      <c r="P34">
        <f t="shared" si="4"/>
        <v>1.1438490968511319E-3</v>
      </c>
      <c r="Q34" s="3">
        <f t="shared" si="5"/>
        <v>18559.118000000002</v>
      </c>
      <c r="R34">
        <f t="shared" si="6"/>
        <v>1.241928718277357E-5</v>
      </c>
      <c r="S34">
        <f>S$17</f>
        <v>0.1</v>
      </c>
      <c r="T34">
        <f t="shared" si="7"/>
        <v>1.241928718277357E-6</v>
      </c>
      <c r="AC34" t="s">
        <v>41</v>
      </c>
      <c r="AH34" t="s">
        <v>43</v>
      </c>
    </row>
    <row r="35" spans="1:34" x14ac:dyDescent="0.2">
      <c r="A35" s="17" t="s">
        <v>69</v>
      </c>
      <c r="B35" s="9"/>
      <c r="C35" s="30">
        <v>33893.459000000003</v>
      </c>
      <c r="D35" s="30"/>
      <c r="E35">
        <f t="shared" si="0"/>
        <v>-552.98095600222098</v>
      </c>
      <c r="F35">
        <f t="shared" si="1"/>
        <v>-553</v>
      </c>
      <c r="G35">
        <f t="shared" si="2"/>
        <v>1.1097330003394745E-2</v>
      </c>
      <c r="N35">
        <f t="shared" si="3"/>
        <v>1.1097330003394745E-2</v>
      </c>
      <c r="P35">
        <f t="shared" si="4"/>
        <v>5.4816958932431194E-4</v>
      </c>
      <c r="Q35" s="3">
        <f t="shared" si="5"/>
        <v>18874.959000000003</v>
      </c>
      <c r="R35">
        <f t="shared" si="6"/>
        <v>1.1128478544179065E-4</v>
      </c>
      <c r="S35">
        <f>S$15</f>
        <v>1</v>
      </c>
      <c r="T35">
        <f t="shared" si="7"/>
        <v>1.1128478544179065E-4</v>
      </c>
    </row>
    <row r="36" spans="1:34" x14ac:dyDescent="0.2">
      <c r="A36" s="17" t="s">
        <v>42</v>
      </c>
      <c r="B36" s="9"/>
      <c r="C36" s="30">
        <v>33919.656000000003</v>
      </c>
      <c r="D36" s="30" t="s">
        <v>41</v>
      </c>
      <c r="E36">
        <f t="shared" si="0"/>
        <v>-508.0245917507487</v>
      </c>
      <c r="F36">
        <f t="shared" si="1"/>
        <v>-508</v>
      </c>
      <c r="G36">
        <f t="shared" si="2"/>
        <v>-1.4330120000522584E-2</v>
      </c>
      <c r="N36">
        <f t="shared" si="3"/>
        <v>-1.4330120000522584E-2</v>
      </c>
      <c r="P36">
        <f t="shared" si="4"/>
        <v>5.0136360293360268E-4</v>
      </c>
      <c r="Q36" s="3">
        <f t="shared" si="5"/>
        <v>18901.156000000003</v>
      </c>
      <c r="R36">
        <f t="shared" si="6"/>
        <v>2.1997290587958974E-4</v>
      </c>
      <c r="S36">
        <f>S$18</f>
        <v>0.05</v>
      </c>
      <c r="T36">
        <f t="shared" si="7"/>
        <v>1.0998645293979488E-5</v>
      </c>
      <c r="AC36" t="s">
        <v>41</v>
      </c>
      <c r="AH36" t="s">
        <v>43</v>
      </c>
    </row>
    <row r="37" spans="1:34" x14ac:dyDescent="0.2">
      <c r="A37" s="17" t="s">
        <v>69</v>
      </c>
      <c r="B37" s="9"/>
      <c r="C37" s="30">
        <v>34119.525000000001</v>
      </c>
      <c r="D37" s="30"/>
      <c r="E37">
        <f t="shared" si="0"/>
        <v>-165.03174651742361</v>
      </c>
      <c r="F37">
        <f t="shared" si="1"/>
        <v>-165</v>
      </c>
      <c r="G37">
        <f t="shared" si="2"/>
        <v>-1.8499350000638515E-2</v>
      </c>
      <c r="N37">
        <f t="shared" si="3"/>
        <v>-1.8499350000638515E-2</v>
      </c>
      <c r="P37">
        <f t="shared" si="4"/>
        <v>1.5795322499531891E-4</v>
      </c>
      <c r="Q37" s="3">
        <f t="shared" si="5"/>
        <v>19101.025000000001</v>
      </c>
      <c r="R37">
        <f t="shared" si="6"/>
        <v>3.4809496365324668E-4</v>
      </c>
      <c r="S37">
        <f>S$15</f>
        <v>1</v>
      </c>
      <c r="T37">
        <f t="shared" si="7"/>
        <v>3.4809496365324668E-4</v>
      </c>
    </row>
    <row r="38" spans="1:34" x14ac:dyDescent="0.2">
      <c r="A38" s="17" t="s">
        <v>69</v>
      </c>
      <c r="B38" s="9"/>
      <c r="C38" s="30">
        <v>34133.512000000002</v>
      </c>
      <c r="D38" s="30"/>
      <c r="E38">
        <f t="shared" si="0"/>
        <v>-141.02881996914005</v>
      </c>
      <c r="F38">
        <f t="shared" si="1"/>
        <v>-141</v>
      </c>
      <c r="G38">
        <f t="shared" si="2"/>
        <v>-1.6793989998404868E-2</v>
      </c>
      <c r="N38">
        <f t="shared" si="3"/>
        <v>-1.6793989998404868E-2</v>
      </c>
      <c r="P38">
        <f t="shared" si="4"/>
        <v>1.3480841132333505E-4</v>
      </c>
      <c r="Q38" s="3">
        <f t="shared" si="5"/>
        <v>19115.012000000002</v>
      </c>
      <c r="R38">
        <f t="shared" si="6"/>
        <v>2.8658421559721618E-4</v>
      </c>
      <c r="S38">
        <f>S$15</f>
        <v>1</v>
      </c>
      <c r="T38">
        <f t="shared" si="7"/>
        <v>2.8658421559721618E-4</v>
      </c>
    </row>
    <row r="39" spans="1:34" x14ac:dyDescent="0.2">
      <c r="A39" s="17" t="s">
        <v>42</v>
      </c>
      <c r="B39" s="9"/>
      <c r="C39" s="30">
        <v>34133.525000000001</v>
      </c>
      <c r="D39" s="30" t="s">
        <v>41</v>
      </c>
      <c r="E39">
        <f t="shared" si="0"/>
        <v>-141.00651082171001</v>
      </c>
      <c r="F39">
        <f t="shared" si="1"/>
        <v>-141</v>
      </c>
      <c r="G39">
        <f t="shared" si="2"/>
        <v>-3.7939899993943982E-3</v>
      </c>
      <c r="N39">
        <f t="shared" si="3"/>
        <v>-3.7939899993943982E-3</v>
      </c>
      <c r="P39">
        <f t="shared" si="4"/>
        <v>1.3480841132333505E-4</v>
      </c>
      <c r="Q39" s="3">
        <f t="shared" si="5"/>
        <v>19115.025000000001</v>
      </c>
      <c r="R39">
        <f t="shared" si="6"/>
        <v>1.5435456952058186E-5</v>
      </c>
      <c r="S39">
        <f>S$18</f>
        <v>0.05</v>
      </c>
      <c r="T39">
        <f t="shared" si="7"/>
        <v>7.7177284760290941E-7</v>
      </c>
      <c r="AC39" t="s">
        <v>41</v>
      </c>
      <c r="AH39" t="s">
        <v>43</v>
      </c>
    </row>
    <row r="40" spans="1:34" x14ac:dyDescent="0.2">
      <c r="A40" s="17" t="s">
        <v>42</v>
      </c>
      <c r="B40" s="9"/>
      <c r="C40" s="30">
        <v>34215.694000000003</v>
      </c>
      <c r="D40" s="30" t="s">
        <v>41</v>
      </c>
      <c r="E40">
        <f t="shared" si="0"/>
        <v>2.7457412279211233E-3</v>
      </c>
      <c r="F40">
        <f t="shared" si="1"/>
        <v>0</v>
      </c>
      <c r="G40">
        <f t="shared" si="2"/>
        <v>1.6000000032363459E-3</v>
      </c>
      <c r="N40">
        <f t="shared" si="3"/>
        <v>1.6000000032363459E-3</v>
      </c>
      <c r="P40">
        <f t="shared" si="4"/>
        <v>1.1673213457507573E-6</v>
      </c>
      <c r="Q40" s="3">
        <f t="shared" si="5"/>
        <v>19197.194000000003</v>
      </c>
      <c r="R40">
        <f t="shared" si="6"/>
        <v>2.5562659446814729E-6</v>
      </c>
      <c r="S40">
        <f>S$18</f>
        <v>0.05</v>
      </c>
      <c r="T40">
        <f t="shared" si="7"/>
        <v>1.2781329723407364E-7</v>
      </c>
      <c r="AC40" t="s">
        <v>41</v>
      </c>
      <c r="AH40" t="s">
        <v>43</v>
      </c>
    </row>
    <row r="41" spans="1:34" x14ac:dyDescent="0.2">
      <c r="A41" s="17" t="s">
        <v>69</v>
      </c>
      <c r="B41" s="9"/>
      <c r="C41" s="30">
        <v>34238.428999999996</v>
      </c>
      <c r="D41" s="30"/>
      <c r="E41">
        <f t="shared" si="0"/>
        <v>39.01801242279133</v>
      </c>
      <c r="F41">
        <f t="shared" si="1"/>
        <v>39</v>
      </c>
      <c r="G41">
        <f t="shared" si="2"/>
        <v>1.0496209994016681E-2</v>
      </c>
      <c r="N41">
        <f t="shared" si="3"/>
        <v>1.0496209994016681E-2</v>
      </c>
      <c r="P41">
        <f t="shared" si="4"/>
        <v>-3.5092764095108964E-5</v>
      </c>
      <c r="Q41" s="3">
        <f t="shared" si="5"/>
        <v>19219.928999999996</v>
      </c>
      <c r="R41">
        <f t="shared" si="6"/>
        <v>1.1090833778301299E-4</v>
      </c>
      <c r="S41">
        <f t="shared" ref="S41:S48" si="8">S$15</f>
        <v>1</v>
      </c>
      <c r="T41">
        <f t="shared" si="7"/>
        <v>1.1090833778301299E-4</v>
      </c>
    </row>
    <row r="42" spans="1:34" x14ac:dyDescent="0.2">
      <c r="A42" s="17" t="s">
        <v>69</v>
      </c>
      <c r="B42" s="9"/>
      <c r="C42" s="30">
        <v>34601.478000000003</v>
      </c>
      <c r="D42" s="30"/>
      <c r="E42">
        <f t="shared" si="0"/>
        <v>662.04214057231115</v>
      </c>
      <c r="F42">
        <f t="shared" si="1"/>
        <v>662</v>
      </c>
      <c r="G42">
        <f t="shared" si="2"/>
        <v>2.4556180003855843E-2</v>
      </c>
      <c r="N42">
        <f t="shared" si="3"/>
        <v>2.4556180003855843E-2</v>
      </c>
      <c r="P42">
        <f t="shared" si="4"/>
        <v>-5.7293659253104855E-4</v>
      </c>
      <c r="Q42" s="3">
        <f t="shared" si="5"/>
        <v>19582.978000000003</v>
      </c>
      <c r="R42">
        <f t="shared" si="6"/>
        <v>6.3147250091480714E-4</v>
      </c>
      <c r="S42">
        <f t="shared" si="8"/>
        <v>1</v>
      </c>
      <c r="T42">
        <f t="shared" si="7"/>
        <v>6.3147250091480714E-4</v>
      </c>
    </row>
    <row r="43" spans="1:34" x14ac:dyDescent="0.2">
      <c r="A43" s="17" t="s">
        <v>69</v>
      </c>
      <c r="B43" s="9"/>
      <c r="C43" s="30">
        <v>34604.383000000002</v>
      </c>
      <c r="D43" s="30"/>
      <c r="E43">
        <f t="shared" si="0"/>
        <v>667.02737697916973</v>
      </c>
      <c r="F43">
        <f t="shared" si="1"/>
        <v>667</v>
      </c>
      <c r="G43">
        <f t="shared" si="2"/>
        <v>1.5953130001435056E-2</v>
      </c>
      <c r="N43">
        <f t="shared" si="3"/>
        <v>1.5953130001435056E-2</v>
      </c>
      <c r="P43">
        <f t="shared" si="4"/>
        <v>-5.7693805073837274E-4</v>
      </c>
      <c r="Q43" s="3">
        <f t="shared" si="5"/>
        <v>19585.883000000002</v>
      </c>
      <c r="R43">
        <f t="shared" si="6"/>
        <v>2.732431498094847E-4</v>
      </c>
      <c r="S43">
        <f t="shared" si="8"/>
        <v>1</v>
      </c>
      <c r="T43">
        <f t="shared" si="7"/>
        <v>2.732431498094847E-4</v>
      </c>
    </row>
    <row r="44" spans="1:34" x14ac:dyDescent="0.2">
      <c r="A44" s="17" t="s">
        <v>69</v>
      </c>
      <c r="B44" s="9"/>
      <c r="C44" s="30">
        <v>34622.440999999999</v>
      </c>
      <c r="D44" s="30"/>
      <c r="E44">
        <f t="shared" si="0"/>
        <v>698.01649885010761</v>
      </c>
      <c r="F44">
        <f t="shared" si="1"/>
        <v>698</v>
      </c>
      <c r="G44">
        <f t="shared" si="2"/>
        <v>9.6142199981841259E-3</v>
      </c>
      <c r="N44">
        <f t="shared" si="3"/>
        <v>9.6142199981841259E-3</v>
      </c>
      <c r="P44">
        <f t="shared" si="4"/>
        <v>-6.0163509874068045E-4</v>
      </c>
      <c r="Q44" s="3">
        <f t="shared" si="5"/>
        <v>19603.940999999999</v>
      </c>
      <c r="R44">
        <f t="shared" si="6"/>
        <v>1.0436369536136453E-4</v>
      </c>
      <c r="S44">
        <f t="shared" si="8"/>
        <v>1</v>
      </c>
      <c r="T44">
        <f t="shared" si="7"/>
        <v>1.0436369536136453E-4</v>
      </c>
    </row>
    <row r="45" spans="1:34" x14ac:dyDescent="0.2">
      <c r="A45" s="17" t="s">
        <v>69</v>
      </c>
      <c r="B45" s="9"/>
      <c r="C45" s="30">
        <v>34629.423999999999</v>
      </c>
      <c r="D45" s="30"/>
      <c r="E45">
        <f t="shared" si="0"/>
        <v>709.99994319747702</v>
      </c>
      <c r="F45">
        <f t="shared" si="1"/>
        <v>710</v>
      </c>
      <c r="G45">
        <f t="shared" si="2"/>
        <v>-3.3099997381214052E-5</v>
      </c>
      <c r="N45">
        <f t="shared" si="3"/>
        <v>-3.3099997381214052E-5</v>
      </c>
      <c r="P45">
        <f t="shared" si="4"/>
        <v>-6.1114346469884893E-4</v>
      </c>
      <c r="Q45" s="3">
        <f t="shared" si="5"/>
        <v>19610.923999999999</v>
      </c>
      <c r="R45">
        <f t="shared" si="6"/>
        <v>3.3413425010859359E-7</v>
      </c>
      <c r="S45">
        <f t="shared" si="8"/>
        <v>1</v>
      </c>
      <c r="T45">
        <f t="shared" si="7"/>
        <v>3.3413425010859359E-7</v>
      </c>
    </row>
    <row r="46" spans="1:34" x14ac:dyDescent="0.2">
      <c r="A46" s="17" t="s">
        <v>69</v>
      </c>
      <c r="B46" s="9"/>
      <c r="C46" s="30">
        <v>34636.447</v>
      </c>
      <c r="D46" s="30"/>
      <c r="E46">
        <f t="shared" si="0"/>
        <v>722.05203107540717</v>
      </c>
      <c r="F46">
        <f t="shared" si="1"/>
        <v>722</v>
      </c>
      <c r="G46">
        <f t="shared" si="2"/>
        <v>3.0319580000650603E-2</v>
      </c>
      <c r="N46">
        <f t="shared" si="3"/>
        <v>3.0319580000650603E-2</v>
      </c>
      <c r="P46">
        <f t="shared" si="4"/>
        <v>-6.2062292926782971E-4</v>
      </c>
      <c r="Q46" s="3">
        <f t="shared" si="5"/>
        <v>19617.947</v>
      </c>
      <c r="R46">
        <f t="shared" si="6"/>
        <v>9.5729615734453329E-4</v>
      </c>
      <c r="S46">
        <f t="shared" si="8"/>
        <v>1</v>
      </c>
      <c r="T46">
        <f t="shared" si="7"/>
        <v>9.5729615734453329E-4</v>
      </c>
    </row>
    <row r="47" spans="1:34" x14ac:dyDescent="0.2">
      <c r="A47" s="17" t="s">
        <v>69</v>
      </c>
      <c r="B47" s="9"/>
      <c r="C47" s="30">
        <v>34664.392</v>
      </c>
      <c r="D47" s="30"/>
      <c r="E47">
        <f t="shared" si="0"/>
        <v>770.008117612315</v>
      </c>
      <c r="F47">
        <f t="shared" si="1"/>
        <v>770</v>
      </c>
      <c r="G47">
        <f t="shared" si="2"/>
        <v>4.7303000028477982E-3</v>
      </c>
      <c r="N47">
        <f t="shared" si="3"/>
        <v>4.7303000028477982E-3</v>
      </c>
      <c r="P47">
        <f t="shared" si="4"/>
        <v>-6.5825177365187563E-4</v>
      </c>
      <c r="Q47" s="3">
        <f t="shared" si="5"/>
        <v>19645.892</v>
      </c>
      <c r="R47">
        <f t="shared" si="6"/>
        <v>2.9036490248017788E-5</v>
      </c>
      <c r="S47">
        <f t="shared" si="8"/>
        <v>1</v>
      </c>
      <c r="T47">
        <f t="shared" si="7"/>
        <v>2.9036490248017788E-5</v>
      </c>
    </row>
    <row r="48" spans="1:34" x14ac:dyDescent="0.2">
      <c r="A48" s="17" t="s">
        <v>69</v>
      </c>
      <c r="B48" s="9"/>
      <c r="C48" s="30">
        <v>34692.385000000002</v>
      </c>
      <c r="D48" s="30"/>
      <c r="E48">
        <f t="shared" si="0"/>
        <v>818.04657638589811</v>
      </c>
      <c r="F48">
        <f t="shared" si="1"/>
        <v>818</v>
      </c>
      <c r="G48">
        <f t="shared" si="2"/>
        <v>2.7141020000271965E-2</v>
      </c>
      <c r="N48">
        <f t="shared" si="3"/>
        <v>2.7141020000271965E-2</v>
      </c>
      <c r="P48">
        <f t="shared" si="4"/>
        <v>-6.9541819580891796E-4</v>
      </c>
      <c r="Q48" s="3">
        <f t="shared" si="5"/>
        <v>19673.885000000002</v>
      </c>
      <c r="R48">
        <f t="shared" si="6"/>
        <v>7.7486729144423067E-4</v>
      </c>
      <c r="S48">
        <f t="shared" si="8"/>
        <v>1</v>
      </c>
      <c r="T48">
        <f t="shared" si="7"/>
        <v>7.7486729144423067E-4</v>
      </c>
    </row>
    <row r="49" spans="1:34" x14ac:dyDescent="0.2">
      <c r="A49" s="17" t="s">
        <v>42</v>
      </c>
      <c r="B49" s="9"/>
      <c r="C49" s="30">
        <v>34923.701000000001</v>
      </c>
      <c r="D49" s="30" t="s">
        <v>41</v>
      </c>
      <c r="E49">
        <f t="shared" si="0"/>
        <v>1215.0052492565881</v>
      </c>
      <c r="F49">
        <f t="shared" si="1"/>
        <v>1215</v>
      </c>
      <c r="G49">
        <f t="shared" si="2"/>
        <v>3.058850001252722E-3</v>
      </c>
      <c r="N49">
        <f t="shared" si="3"/>
        <v>3.058850001252722E-3</v>
      </c>
      <c r="P49">
        <f t="shared" si="4"/>
        <v>-9.8508678489650546E-4</v>
      </c>
      <c r="Q49" s="3">
        <f t="shared" si="5"/>
        <v>19905.201000000001</v>
      </c>
      <c r="R49">
        <f t="shared" si="6"/>
        <v>1.6353424730370937E-5</v>
      </c>
      <c r="S49">
        <f>S$18</f>
        <v>0.05</v>
      </c>
      <c r="T49">
        <f t="shared" si="7"/>
        <v>8.1767123651854687E-7</v>
      </c>
      <c r="AC49" t="s">
        <v>41</v>
      </c>
      <c r="AH49" t="s">
        <v>43</v>
      </c>
    </row>
    <row r="50" spans="1:34" x14ac:dyDescent="0.2">
      <c r="A50" s="17" t="s">
        <v>69</v>
      </c>
      <c r="B50" s="9"/>
      <c r="C50" s="30">
        <v>34981.379000000001</v>
      </c>
      <c r="D50" s="30"/>
      <c r="E50">
        <f t="shared" si="0"/>
        <v>1313.9857881464</v>
      </c>
      <c r="F50">
        <f t="shared" si="1"/>
        <v>1314</v>
      </c>
      <c r="G50">
        <f t="shared" si="2"/>
        <v>-8.2815400019171648E-3</v>
      </c>
      <c r="N50">
        <f t="shared" si="3"/>
        <v>-8.2815400019171648E-3</v>
      </c>
      <c r="P50">
        <f t="shared" si="4"/>
        <v>-1.0523938343615876E-3</v>
      </c>
      <c r="Q50" s="3">
        <f t="shared" si="5"/>
        <v>19962.879000000001</v>
      </c>
      <c r="R50">
        <f t="shared" si="6"/>
        <v>5.2260554311883494E-5</v>
      </c>
      <c r="S50">
        <f>S$15</f>
        <v>1</v>
      </c>
      <c r="T50">
        <f t="shared" si="7"/>
        <v>5.2260554311883494E-5</v>
      </c>
    </row>
    <row r="51" spans="1:34" x14ac:dyDescent="0.2">
      <c r="A51" s="17" t="s">
        <v>69</v>
      </c>
      <c r="B51" s="9"/>
      <c r="C51" s="30">
        <v>35019.288</v>
      </c>
      <c r="D51" s="30"/>
      <c r="E51">
        <f t="shared" si="0"/>
        <v>1379.0409781455999</v>
      </c>
      <c r="F51">
        <f t="shared" si="1"/>
        <v>1379</v>
      </c>
      <c r="G51">
        <f t="shared" si="2"/>
        <v>2.3878810003225226E-2</v>
      </c>
      <c r="N51">
        <f t="shared" si="3"/>
        <v>2.3878810003225226E-2</v>
      </c>
      <c r="P51">
        <f t="shared" si="4"/>
        <v>-1.0955155786769978E-3</v>
      </c>
      <c r="Q51" s="3">
        <f t="shared" si="5"/>
        <v>20000.788</v>
      </c>
      <c r="R51">
        <f t="shared" si="6"/>
        <v>6.2371693827085583E-4</v>
      </c>
      <c r="S51">
        <f>S$15</f>
        <v>1</v>
      </c>
      <c r="T51">
        <f t="shared" si="7"/>
        <v>6.2371693827085583E-4</v>
      </c>
    </row>
    <row r="52" spans="1:34" x14ac:dyDescent="0.2">
      <c r="A52" s="17" t="s">
        <v>69</v>
      </c>
      <c r="B52" s="9"/>
      <c r="C52" s="30">
        <v>35020.42</v>
      </c>
      <c r="D52" s="30"/>
      <c r="E52">
        <f t="shared" si="0"/>
        <v>1380.983590060421</v>
      </c>
      <c r="F52">
        <f t="shared" si="1"/>
        <v>1381</v>
      </c>
      <c r="G52">
        <f t="shared" si="2"/>
        <v>-9.5624099994893186E-3</v>
      </c>
      <c r="N52">
        <f t="shared" si="3"/>
        <v>-9.5624099994893186E-3</v>
      </c>
      <c r="P52">
        <f t="shared" si="4"/>
        <v>-1.0968289544048744E-3</v>
      </c>
      <c r="Q52" s="3">
        <f t="shared" si="5"/>
        <v>20001.919999999998</v>
      </c>
      <c r="R52">
        <f t="shared" si="6"/>
        <v>7.1666062430893044E-5</v>
      </c>
      <c r="S52">
        <f>S$15</f>
        <v>1</v>
      </c>
      <c r="T52">
        <f t="shared" si="7"/>
        <v>7.1666062430893044E-5</v>
      </c>
    </row>
    <row r="53" spans="1:34" x14ac:dyDescent="0.2">
      <c r="A53" s="17" t="s">
        <v>42</v>
      </c>
      <c r="B53" s="9"/>
      <c r="C53" s="30">
        <v>35020.438000000002</v>
      </c>
      <c r="D53" s="30" t="s">
        <v>41</v>
      </c>
      <c r="E53">
        <f t="shared" ref="E53:E84" si="9">(C53-C$7)/C$8</f>
        <v>1381.0144796491788</v>
      </c>
      <c r="F53">
        <f t="shared" ref="F53:F84" si="10">+ROUND(2*E53,0)/2</f>
        <v>1381</v>
      </c>
      <c r="G53">
        <f t="shared" ref="G53:G84" si="11">C53-(C$7+C$8*F53)</f>
        <v>8.4375900041777641E-3</v>
      </c>
      <c r="N53">
        <f t="shared" ref="N53:N81" si="12">G53</f>
        <v>8.4375900041777641E-3</v>
      </c>
      <c r="P53">
        <f t="shared" ref="P53:P84" si="13">+D$11+D$12*F53+D$13*F53^2</f>
        <v>-1.0968289544048744E-3</v>
      </c>
      <c r="Q53" s="3">
        <f t="shared" ref="Q53:Q84" si="14">C53-15018.5</f>
        <v>20001.938000000002</v>
      </c>
      <c r="R53">
        <f t="shared" ref="R53:R84" si="15">+(P53-G53)^2</f>
        <v>9.0905144877780032E-5</v>
      </c>
      <c r="S53">
        <f>S$18</f>
        <v>0.05</v>
      </c>
      <c r="T53">
        <f t="shared" ref="T53:T84" si="16">S53*R53</f>
        <v>4.5452572438890021E-6</v>
      </c>
      <c r="AC53" t="s">
        <v>41</v>
      </c>
      <c r="AH53" t="s">
        <v>43</v>
      </c>
    </row>
    <row r="54" spans="1:34" x14ac:dyDescent="0.2">
      <c r="A54" s="17" t="s">
        <v>69</v>
      </c>
      <c r="B54" s="9"/>
      <c r="C54" s="30">
        <v>35044.351000000002</v>
      </c>
      <c r="D54" s="30"/>
      <c r="E54">
        <f t="shared" si="9"/>
        <v>1422.0512983057224</v>
      </c>
      <c r="F54">
        <f t="shared" si="10"/>
        <v>1422</v>
      </c>
      <c r="G54">
        <f t="shared" si="11"/>
        <v>2.9892580001614988E-2</v>
      </c>
      <c r="N54">
        <f t="shared" si="12"/>
        <v>2.9892580001614988E-2</v>
      </c>
      <c r="P54">
        <f t="shared" si="13"/>
        <v>-1.1235762361696171E-3</v>
      </c>
      <c r="Q54" s="3">
        <f t="shared" si="14"/>
        <v>20025.851000000002</v>
      </c>
      <c r="R54">
        <f t="shared" si="15"/>
        <v>9.6200194776666483E-4</v>
      </c>
      <c r="S54">
        <f>S$15</f>
        <v>1</v>
      </c>
      <c r="T54">
        <f t="shared" si="16"/>
        <v>9.6200194776666483E-4</v>
      </c>
    </row>
    <row r="55" spans="1:34" x14ac:dyDescent="0.2">
      <c r="A55" s="17" t="s">
        <v>69</v>
      </c>
      <c r="B55" s="9"/>
      <c r="C55" s="30">
        <v>35162.618999999999</v>
      </c>
      <c r="D55" s="30"/>
      <c r="E55">
        <f t="shared" si="9"/>
        <v>1625.0096251100488</v>
      </c>
      <c r="F55">
        <f t="shared" si="10"/>
        <v>1625</v>
      </c>
      <c r="G55">
        <f t="shared" si="11"/>
        <v>5.608749997918494E-3</v>
      </c>
      <c r="N55">
        <f t="shared" si="12"/>
        <v>5.608749997918494E-3</v>
      </c>
      <c r="P55">
        <f t="shared" si="13"/>
        <v>-1.2510372620092851E-3</v>
      </c>
      <c r="Q55" s="3">
        <f t="shared" si="14"/>
        <v>20144.118999999999</v>
      </c>
      <c r="R55">
        <f t="shared" si="15"/>
        <v>4.7056681251467468E-5</v>
      </c>
      <c r="S55">
        <f>S$15</f>
        <v>1</v>
      </c>
      <c r="T55">
        <f t="shared" si="16"/>
        <v>4.7056681251467468E-5</v>
      </c>
    </row>
    <row r="56" spans="1:34" x14ac:dyDescent="0.2">
      <c r="A56" s="17" t="s">
        <v>69</v>
      </c>
      <c r="B56" s="9"/>
      <c r="C56" s="30">
        <v>35309.455999999998</v>
      </c>
      <c r="D56" s="30"/>
      <c r="E56">
        <f t="shared" si="9"/>
        <v>1876.994877528012</v>
      </c>
      <c r="F56">
        <f t="shared" si="10"/>
        <v>1877</v>
      </c>
      <c r="G56">
        <f t="shared" si="11"/>
        <v>-2.9849700003978796E-3</v>
      </c>
      <c r="N56">
        <f t="shared" si="12"/>
        <v>-2.9849700003978796E-3</v>
      </c>
      <c r="P56">
        <f t="shared" si="13"/>
        <v>-1.3977583767916133E-3</v>
      </c>
      <c r="Q56" s="3">
        <f t="shared" si="14"/>
        <v>20290.955999999998</v>
      </c>
      <c r="R56">
        <f t="shared" si="15"/>
        <v>2.5192407381108399E-6</v>
      </c>
      <c r="S56">
        <f>S$15</f>
        <v>1</v>
      </c>
      <c r="T56">
        <f t="shared" si="16"/>
        <v>2.5192407381108399E-6</v>
      </c>
    </row>
    <row r="57" spans="1:34" x14ac:dyDescent="0.2">
      <c r="A57" s="17" t="s">
        <v>42</v>
      </c>
      <c r="B57" s="9"/>
      <c r="C57" s="30">
        <v>35335.67</v>
      </c>
      <c r="D57" s="30" t="s">
        <v>41</v>
      </c>
      <c r="E57">
        <f t="shared" si="9"/>
        <v>1921.9804152799716</v>
      </c>
      <c r="F57">
        <f t="shared" si="10"/>
        <v>1922</v>
      </c>
      <c r="G57">
        <f t="shared" si="11"/>
        <v>-1.1412420004489832E-2</v>
      </c>
      <c r="N57">
        <f t="shared" si="12"/>
        <v>-1.1412420004489832E-2</v>
      </c>
      <c r="P57">
        <f t="shared" si="13"/>
        <v>-1.4226173707678935E-3</v>
      </c>
      <c r="Q57" s="3">
        <f t="shared" si="14"/>
        <v>20317.169999999998</v>
      </c>
      <c r="R57">
        <f t="shared" si="15"/>
        <v>9.9796156660717782E-5</v>
      </c>
      <c r="S57">
        <f>S$18</f>
        <v>0.05</v>
      </c>
      <c r="T57">
        <f t="shared" si="16"/>
        <v>4.9898078330358896E-6</v>
      </c>
      <c r="AC57" t="s">
        <v>41</v>
      </c>
      <c r="AH57" t="s">
        <v>43</v>
      </c>
    </row>
    <row r="58" spans="1:34" x14ac:dyDescent="0.2">
      <c r="A58" s="17" t="s">
        <v>70</v>
      </c>
      <c r="B58" s="9"/>
      <c r="C58" s="30">
        <v>35335.970999999998</v>
      </c>
      <c r="D58" s="30"/>
      <c r="E58">
        <f t="shared" si="9"/>
        <v>1922.4969578474286</v>
      </c>
      <c r="F58">
        <f t="shared" si="10"/>
        <v>1922.5</v>
      </c>
      <c r="G58">
        <f t="shared" si="11"/>
        <v>-1.7727250015013851E-3</v>
      </c>
      <c r="N58">
        <f t="shared" si="12"/>
        <v>-1.7727250015013851E-3</v>
      </c>
      <c r="P58">
        <f t="shared" si="13"/>
        <v>-1.4228912988030326E-3</v>
      </c>
      <c r="Q58" s="3">
        <f t="shared" si="14"/>
        <v>20317.470999999998</v>
      </c>
      <c r="R58">
        <f t="shared" si="15"/>
        <v>1.2238361954363931E-7</v>
      </c>
      <c r="S58">
        <f>S$15</f>
        <v>1</v>
      </c>
      <c r="T58">
        <f t="shared" si="16"/>
        <v>1.2238361954363931E-7</v>
      </c>
    </row>
    <row r="59" spans="1:34" x14ac:dyDescent="0.2">
      <c r="A59" s="17" t="s">
        <v>69</v>
      </c>
      <c r="B59" s="9"/>
      <c r="C59" s="30">
        <v>35341.504000000001</v>
      </c>
      <c r="D59" s="30"/>
      <c r="E59">
        <f t="shared" si="9"/>
        <v>1931.9920742120328</v>
      </c>
      <c r="F59">
        <f t="shared" si="10"/>
        <v>1932</v>
      </c>
      <c r="G59">
        <f t="shared" si="11"/>
        <v>-4.618519997166004E-3</v>
      </c>
      <c r="N59">
        <f t="shared" si="12"/>
        <v>-4.618519997166004E-3</v>
      </c>
      <c r="P59">
        <f t="shared" si="13"/>
        <v>-1.4280863980263264E-3</v>
      </c>
      <c r="Q59" s="3">
        <f t="shared" si="14"/>
        <v>20323.004000000001</v>
      </c>
      <c r="R59">
        <f t="shared" si="15"/>
        <v>1.0178866550519356E-5</v>
      </c>
      <c r="S59">
        <f>S$15</f>
        <v>1</v>
      </c>
      <c r="T59">
        <f t="shared" si="16"/>
        <v>1.0178866550519356E-5</v>
      </c>
    </row>
    <row r="60" spans="1:34" x14ac:dyDescent="0.2">
      <c r="A60" s="17" t="s">
        <v>42</v>
      </c>
      <c r="B60" s="9"/>
      <c r="C60" s="30">
        <v>35344.419000000002</v>
      </c>
      <c r="D60" s="30" t="s">
        <v>41</v>
      </c>
      <c r="E60">
        <f t="shared" si="9"/>
        <v>1936.9944715015345</v>
      </c>
      <c r="F60">
        <f t="shared" si="10"/>
        <v>1937</v>
      </c>
      <c r="G60">
        <f t="shared" si="11"/>
        <v>-3.2215699975495227E-3</v>
      </c>
      <c r="N60">
        <f t="shared" si="12"/>
        <v>-3.2215699975495227E-3</v>
      </c>
      <c r="P60">
        <f t="shared" si="13"/>
        <v>-1.4308133852521084E-3</v>
      </c>
      <c r="Q60" s="3">
        <f t="shared" si="14"/>
        <v>20325.919000000002</v>
      </c>
      <c r="R60">
        <f t="shared" si="15"/>
        <v>3.2068092444869118E-6</v>
      </c>
      <c r="S60">
        <f>S$18</f>
        <v>0.05</v>
      </c>
      <c r="T60">
        <f t="shared" si="16"/>
        <v>1.603404622243456E-7</v>
      </c>
      <c r="AC60" t="s">
        <v>41</v>
      </c>
      <c r="AH60" t="s">
        <v>43</v>
      </c>
    </row>
    <row r="61" spans="1:34" x14ac:dyDescent="0.2">
      <c r="A61" s="17" t="s">
        <v>69</v>
      </c>
      <c r="B61" s="9"/>
      <c r="C61" s="30">
        <v>35344.44</v>
      </c>
      <c r="D61" s="30"/>
      <c r="E61">
        <f t="shared" si="9"/>
        <v>1937.0305093550792</v>
      </c>
      <c r="F61">
        <f t="shared" si="10"/>
        <v>1937</v>
      </c>
      <c r="G61">
        <f t="shared" si="11"/>
        <v>1.7778430003090762E-2</v>
      </c>
      <c r="N61">
        <f t="shared" si="12"/>
        <v>1.7778430003090762E-2</v>
      </c>
      <c r="P61">
        <f t="shared" si="13"/>
        <v>-1.4308133852521084E-3</v>
      </c>
      <c r="Q61" s="3">
        <f t="shared" si="14"/>
        <v>20325.940000000002</v>
      </c>
      <c r="R61">
        <f t="shared" si="15"/>
        <v>3.6899503155259425E-4</v>
      </c>
      <c r="S61">
        <f>S$15</f>
        <v>1</v>
      </c>
      <c r="T61">
        <f t="shared" si="16"/>
        <v>3.6899503155259425E-4</v>
      </c>
    </row>
    <row r="62" spans="1:34" x14ac:dyDescent="0.2">
      <c r="A62" s="17" t="s">
        <v>69</v>
      </c>
      <c r="B62" s="9"/>
      <c r="C62" s="30">
        <v>35369.455000000002</v>
      </c>
      <c r="D62" s="30"/>
      <c r="E62">
        <f t="shared" si="9"/>
        <v>1979.9584572785266</v>
      </c>
      <c r="F62">
        <f t="shared" si="10"/>
        <v>1980</v>
      </c>
      <c r="G62">
        <f t="shared" si="11"/>
        <v>-2.4207800001022406E-2</v>
      </c>
      <c r="N62">
        <f t="shared" si="12"/>
        <v>-2.4207800001022406E-2</v>
      </c>
      <c r="P62">
        <f t="shared" si="13"/>
        <v>-1.4540583487713228E-3</v>
      </c>
      <c r="Q62" s="3">
        <f t="shared" si="14"/>
        <v>20350.955000000002</v>
      </c>
      <c r="R62">
        <f t="shared" si="15"/>
        <v>5.1773275917738591E-4</v>
      </c>
      <c r="S62">
        <f>S$15</f>
        <v>1</v>
      </c>
      <c r="T62">
        <f t="shared" si="16"/>
        <v>5.1773275917738591E-4</v>
      </c>
    </row>
    <row r="63" spans="1:34" x14ac:dyDescent="0.2">
      <c r="A63" s="17" t="s">
        <v>69</v>
      </c>
      <c r="B63" s="9"/>
      <c r="C63" s="30">
        <v>35428.332999999999</v>
      </c>
      <c r="D63" s="30"/>
      <c r="E63">
        <f t="shared" si="9"/>
        <v>2080.9983020851087</v>
      </c>
      <c r="F63">
        <f t="shared" si="10"/>
        <v>2081</v>
      </c>
      <c r="G63">
        <f t="shared" si="11"/>
        <v>-9.8941000032937154E-4</v>
      </c>
      <c r="N63">
        <f t="shared" si="12"/>
        <v>-9.8941000032937154E-4</v>
      </c>
      <c r="P63">
        <f t="shared" si="13"/>
        <v>-1.5071974638601487E-3</v>
      </c>
      <c r="Q63" s="3">
        <f t="shared" si="14"/>
        <v>20409.832999999999</v>
      </c>
      <c r="R63">
        <f t="shared" si="15"/>
        <v>2.6810385738963588E-7</v>
      </c>
      <c r="S63">
        <f>S$15</f>
        <v>1</v>
      </c>
      <c r="T63">
        <f t="shared" si="16"/>
        <v>2.6810385738963588E-7</v>
      </c>
    </row>
    <row r="64" spans="1:34" x14ac:dyDescent="0.2">
      <c r="A64" s="17" t="s">
        <v>42</v>
      </c>
      <c r="B64" s="9"/>
      <c r="C64" s="30">
        <v>35598.476000000002</v>
      </c>
      <c r="D64" s="30" t="s">
        <v>41</v>
      </c>
      <c r="E64">
        <f t="shared" si="9"/>
        <v>2372.9787075833865</v>
      </c>
      <c r="F64">
        <f t="shared" si="10"/>
        <v>2373</v>
      </c>
      <c r="G64">
        <f t="shared" si="11"/>
        <v>-1.2407529997290112E-2</v>
      </c>
      <c r="N64">
        <f t="shared" si="12"/>
        <v>-1.2407529997290112E-2</v>
      </c>
      <c r="P64">
        <f t="shared" si="13"/>
        <v>-1.649311381383856E-3</v>
      </c>
      <c r="Q64" s="3">
        <f t="shared" si="14"/>
        <v>20579.976000000002</v>
      </c>
      <c r="R64">
        <f t="shared" si="15"/>
        <v>1.1573926778763192E-4</v>
      </c>
      <c r="S64">
        <f>S$18</f>
        <v>0.05</v>
      </c>
      <c r="T64">
        <f t="shared" si="16"/>
        <v>5.7869633893815967E-6</v>
      </c>
      <c r="AC64" t="s">
        <v>45</v>
      </c>
      <c r="AH64" t="s">
        <v>43</v>
      </c>
    </row>
    <row r="65" spans="1:34" x14ac:dyDescent="0.2">
      <c r="A65" s="17" t="s">
        <v>71</v>
      </c>
      <c r="B65" s="9"/>
      <c r="C65" s="30">
        <v>36379.9139</v>
      </c>
      <c r="D65" s="30"/>
      <c r="E65">
        <f t="shared" si="9"/>
        <v>3713.9951168022008</v>
      </c>
      <c r="F65">
        <f t="shared" si="10"/>
        <v>3714</v>
      </c>
      <c r="G65">
        <f t="shared" si="11"/>
        <v>-2.8455400024540722E-3</v>
      </c>
      <c r="N65">
        <f t="shared" si="12"/>
        <v>-2.8455400024540722E-3</v>
      </c>
      <c r="P65">
        <f t="shared" si="13"/>
        <v>-2.0822084521655631E-3</v>
      </c>
      <c r="Q65" s="3">
        <f t="shared" si="14"/>
        <v>21361.4139</v>
      </c>
      <c r="R65">
        <f t="shared" si="15"/>
        <v>5.8267505566585872E-7</v>
      </c>
      <c r="S65">
        <f t="shared" ref="S65:S70" si="17">S$15</f>
        <v>1</v>
      </c>
      <c r="T65">
        <f t="shared" si="16"/>
        <v>5.8267505566585872E-7</v>
      </c>
    </row>
    <row r="66" spans="1:34" x14ac:dyDescent="0.2">
      <c r="A66" s="17" t="s">
        <v>42</v>
      </c>
      <c r="B66" s="9"/>
      <c r="C66" s="30">
        <v>36379.917999999998</v>
      </c>
      <c r="D66" s="30" t="s">
        <v>171</v>
      </c>
      <c r="E66">
        <f t="shared" si="9"/>
        <v>3714.0021527640802</v>
      </c>
      <c r="F66">
        <f t="shared" si="10"/>
        <v>3714</v>
      </c>
      <c r="G66">
        <f t="shared" si="11"/>
        <v>1.2544599958346225E-3</v>
      </c>
      <c r="N66">
        <f t="shared" si="12"/>
        <v>1.2544599958346225E-3</v>
      </c>
      <c r="P66">
        <f t="shared" si="13"/>
        <v>-2.0822084521655631E-3</v>
      </c>
      <c r="Q66" s="3">
        <f t="shared" si="14"/>
        <v>21361.417999999998</v>
      </c>
      <c r="R66">
        <f t="shared" si="15"/>
        <v>1.1133356331879967E-5</v>
      </c>
      <c r="S66">
        <f t="shared" si="17"/>
        <v>1</v>
      </c>
      <c r="T66">
        <f t="shared" si="16"/>
        <v>1.1133356331879967E-5</v>
      </c>
      <c r="AC66" t="s">
        <v>41</v>
      </c>
      <c r="AH66" t="s">
        <v>43</v>
      </c>
    </row>
    <row r="67" spans="1:34" x14ac:dyDescent="0.2">
      <c r="A67" s="17" t="s">
        <v>69</v>
      </c>
      <c r="B67" s="9"/>
      <c r="C67" s="30">
        <v>36788.428999999996</v>
      </c>
      <c r="D67" s="30"/>
      <c r="E67">
        <f t="shared" si="9"/>
        <v>4415.0430855706245</v>
      </c>
      <c r="F67">
        <f t="shared" si="10"/>
        <v>4415</v>
      </c>
      <c r="G67">
        <f t="shared" si="11"/>
        <v>2.5106850000156555E-2</v>
      </c>
      <c r="N67">
        <f t="shared" si="12"/>
        <v>2.5106850000156555E-2</v>
      </c>
      <c r="P67">
        <f t="shared" si="13"/>
        <v>-2.164854760957239E-3</v>
      </c>
      <c r="Q67" s="3">
        <f t="shared" si="14"/>
        <v>21769.928999999996</v>
      </c>
      <c r="R67">
        <f t="shared" si="15"/>
        <v>7.4374588057735678E-4</v>
      </c>
      <c r="S67">
        <f t="shared" si="17"/>
        <v>1</v>
      </c>
      <c r="T67">
        <f t="shared" si="16"/>
        <v>7.4374588057735678E-4</v>
      </c>
    </row>
    <row r="68" spans="1:34" x14ac:dyDescent="0.2">
      <c r="A68" s="17" t="s">
        <v>69</v>
      </c>
      <c r="B68" s="9"/>
      <c r="C68" s="30">
        <v>36809.4</v>
      </c>
      <c r="D68" s="30"/>
      <c r="E68">
        <f t="shared" si="9"/>
        <v>4451.031172554548</v>
      </c>
      <c r="F68">
        <f t="shared" si="10"/>
        <v>4451</v>
      </c>
      <c r="G68">
        <f t="shared" si="11"/>
        <v>1.816489000339061E-2</v>
      </c>
      <c r="N68">
        <f t="shared" si="12"/>
        <v>1.816489000339061E-2</v>
      </c>
      <c r="P68">
        <f t="shared" si="13"/>
        <v>-2.1664365387614871E-3</v>
      </c>
      <c r="Q68" s="3">
        <f t="shared" si="14"/>
        <v>21790.9</v>
      </c>
      <c r="R68">
        <f t="shared" si="15"/>
        <v>4.1336283896361838E-4</v>
      </c>
      <c r="S68">
        <f t="shared" si="17"/>
        <v>1</v>
      </c>
      <c r="T68">
        <f t="shared" si="16"/>
        <v>4.1336283896361838E-4</v>
      </c>
    </row>
    <row r="69" spans="1:34" x14ac:dyDescent="0.2">
      <c r="A69" s="17" t="s">
        <v>69</v>
      </c>
      <c r="B69" s="9"/>
      <c r="C69" s="30">
        <v>36810.550000000003</v>
      </c>
      <c r="D69" s="30"/>
      <c r="E69">
        <f t="shared" si="9"/>
        <v>4453.0046740581274</v>
      </c>
      <c r="F69">
        <f t="shared" si="10"/>
        <v>4453</v>
      </c>
      <c r="G69">
        <f t="shared" si="11"/>
        <v>2.7236700043431483E-3</v>
      </c>
      <c r="N69">
        <f t="shared" si="12"/>
        <v>2.7236700043431483E-3</v>
      </c>
      <c r="P69">
        <f t="shared" si="13"/>
        <v>-2.1665167885506877E-3</v>
      </c>
      <c r="Q69" s="3">
        <f t="shared" si="14"/>
        <v>21792.050000000003</v>
      </c>
      <c r="R69">
        <f t="shared" si="15"/>
        <v>2.3913926869393302E-5</v>
      </c>
      <c r="S69">
        <f t="shared" si="17"/>
        <v>1</v>
      </c>
      <c r="T69">
        <f t="shared" si="16"/>
        <v>2.3913926869393302E-5</v>
      </c>
    </row>
    <row r="70" spans="1:34" x14ac:dyDescent="0.2">
      <c r="A70" s="17" t="s">
        <v>69</v>
      </c>
      <c r="B70" s="9"/>
      <c r="C70" s="30">
        <v>36813.46</v>
      </c>
      <c r="D70" s="30"/>
      <c r="E70">
        <f t="shared" si="9"/>
        <v>4457.9984909063014</v>
      </c>
      <c r="F70">
        <f t="shared" si="10"/>
        <v>4458</v>
      </c>
      <c r="G70">
        <f t="shared" si="11"/>
        <v>-8.7938000069698319E-4</v>
      </c>
      <c r="N70">
        <f t="shared" si="12"/>
        <v>-8.7938000069698319E-4</v>
      </c>
      <c r="P70">
        <f t="shared" si="13"/>
        <v>-2.1667139007020856E-3</v>
      </c>
      <c r="Q70" s="3">
        <f t="shared" si="14"/>
        <v>21794.959999999999</v>
      </c>
      <c r="R70">
        <f t="shared" si="15"/>
        <v>1.6572285701023471E-6</v>
      </c>
      <c r="S70">
        <f t="shared" si="17"/>
        <v>1</v>
      </c>
      <c r="T70">
        <f t="shared" si="16"/>
        <v>1.6572285701023471E-6</v>
      </c>
    </row>
    <row r="71" spans="1:34" x14ac:dyDescent="0.2">
      <c r="A71" s="17" t="s">
        <v>42</v>
      </c>
      <c r="B71" s="9"/>
      <c r="C71" s="30">
        <v>36816.385000000002</v>
      </c>
      <c r="D71" s="30" t="s">
        <v>41</v>
      </c>
      <c r="E71">
        <f t="shared" si="9"/>
        <v>4463.0180490784469</v>
      </c>
      <c r="F71">
        <f t="shared" si="10"/>
        <v>4463</v>
      </c>
      <c r="G71">
        <f t="shared" si="11"/>
        <v>1.0517570000956766E-2</v>
      </c>
      <c r="N71">
        <f t="shared" si="12"/>
        <v>1.0517570000956766E-2</v>
      </c>
      <c r="P71">
        <f t="shared" si="13"/>
        <v>-2.1669059952511942E-3</v>
      </c>
      <c r="Q71" s="3">
        <f t="shared" si="14"/>
        <v>21797.885000000002</v>
      </c>
      <c r="R71">
        <f t="shared" si="15"/>
        <v>1.6089593129837594E-4</v>
      </c>
      <c r="S71">
        <f>S$18</f>
        <v>0.05</v>
      </c>
      <c r="T71">
        <f t="shared" si="16"/>
        <v>8.0447965649187972E-6</v>
      </c>
      <c r="AC71" t="s">
        <v>41</v>
      </c>
      <c r="AH71" t="s">
        <v>43</v>
      </c>
    </row>
    <row r="72" spans="1:34" x14ac:dyDescent="0.2">
      <c r="A72" s="17" t="s">
        <v>69</v>
      </c>
      <c r="B72" s="9"/>
      <c r="C72" s="30">
        <v>36816.396000000001</v>
      </c>
      <c r="D72" s="30"/>
      <c r="E72">
        <f t="shared" si="9"/>
        <v>4463.036926049348</v>
      </c>
      <c r="F72">
        <f t="shared" si="10"/>
        <v>4463</v>
      </c>
      <c r="G72">
        <f t="shared" si="11"/>
        <v>2.1517569999559782E-2</v>
      </c>
      <c r="N72">
        <f t="shared" si="12"/>
        <v>2.1517569999559782E-2</v>
      </c>
      <c r="P72">
        <f t="shared" si="13"/>
        <v>-2.1669059952511942E-3</v>
      </c>
      <c r="Q72" s="3">
        <f t="shared" si="14"/>
        <v>21797.896000000001</v>
      </c>
      <c r="R72">
        <f t="shared" si="15"/>
        <v>5.6095440314877739E-4</v>
      </c>
      <c r="S72">
        <f t="shared" ref="S72:S81" si="18">S$15</f>
        <v>1</v>
      </c>
      <c r="T72">
        <f t="shared" si="16"/>
        <v>5.6095440314877739E-4</v>
      </c>
    </row>
    <row r="73" spans="1:34" x14ac:dyDescent="0.2">
      <c r="A73" s="17" t="s">
        <v>46</v>
      </c>
      <c r="B73" s="9"/>
      <c r="C73" s="30">
        <v>36818.411</v>
      </c>
      <c r="D73" s="30"/>
      <c r="E73">
        <f t="shared" si="9"/>
        <v>4466.494843901266</v>
      </c>
      <c r="F73">
        <f t="shared" si="10"/>
        <v>4466.5</v>
      </c>
      <c r="G73">
        <f t="shared" si="11"/>
        <v>-3.0045649982639588E-3</v>
      </c>
      <c r="N73">
        <f t="shared" si="12"/>
        <v>-3.0045649982639588E-3</v>
      </c>
      <c r="P73">
        <f t="shared" si="13"/>
        <v>-2.1670374759622081E-3</v>
      </c>
      <c r="Q73" s="3">
        <f t="shared" si="14"/>
        <v>21799.911</v>
      </c>
      <c r="R73">
        <f t="shared" si="15"/>
        <v>7.0145235061290947E-7</v>
      </c>
      <c r="S73">
        <f t="shared" si="18"/>
        <v>1</v>
      </c>
      <c r="T73">
        <f t="shared" si="16"/>
        <v>7.0145235061290947E-7</v>
      </c>
      <c r="AC73" t="s">
        <v>41</v>
      </c>
      <c r="AH73" t="s">
        <v>43</v>
      </c>
    </row>
    <row r="74" spans="1:34" x14ac:dyDescent="0.2">
      <c r="A74" s="17" t="s">
        <v>69</v>
      </c>
      <c r="B74" s="9"/>
      <c r="C74" s="30">
        <v>36820.442000000003</v>
      </c>
      <c r="D74" s="30"/>
      <c r="E74">
        <f t="shared" si="9"/>
        <v>4469.9802191654126</v>
      </c>
      <c r="F74">
        <f t="shared" si="10"/>
        <v>4470</v>
      </c>
      <c r="G74">
        <f t="shared" si="11"/>
        <v>-1.1526700000104029E-2</v>
      </c>
      <c r="N74">
        <f t="shared" si="12"/>
        <v>-1.1526700000104029E-2</v>
      </c>
      <c r="P74">
        <f t="shared" si="13"/>
        <v>-2.1671664980481E-3</v>
      </c>
      <c r="Q74" s="3">
        <f t="shared" si="14"/>
        <v>21801.942000000003</v>
      </c>
      <c r="R74">
        <f t="shared" si="15"/>
        <v>8.7600867376107301E-5</v>
      </c>
      <c r="S74">
        <f t="shared" si="18"/>
        <v>1</v>
      </c>
      <c r="T74">
        <f t="shared" si="16"/>
        <v>8.7600867376107301E-5</v>
      </c>
    </row>
    <row r="75" spans="1:34" x14ac:dyDescent="0.2">
      <c r="A75" s="17" t="s">
        <v>46</v>
      </c>
      <c r="B75" s="9"/>
      <c r="C75" s="30">
        <v>36844.368999999999</v>
      </c>
      <c r="D75" s="30"/>
      <c r="E75">
        <f t="shared" si="9"/>
        <v>4511.0410630576444</v>
      </c>
      <c r="F75">
        <f t="shared" si="10"/>
        <v>4511</v>
      </c>
      <c r="G75">
        <f t="shared" si="11"/>
        <v>2.392829000018537E-2</v>
      </c>
      <c r="N75">
        <f t="shared" si="12"/>
        <v>2.392829000018537E-2</v>
      </c>
      <c r="P75">
        <f t="shared" si="13"/>
        <v>-2.1684948073181463E-3</v>
      </c>
      <c r="Q75" s="3">
        <f t="shared" si="14"/>
        <v>21825.868999999999</v>
      </c>
      <c r="R75">
        <f t="shared" si="15"/>
        <v>6.8104217728914634E-4</v>
      </c>
      <c r="S75">
        <f t="shared" si="18"/>
        <v>1</v>
      </c>
      <c r="T75">
        <f t="shared" si="16"/>
        <v>6.8104217728914634E-4</v>
      </c>
      <c r="AC75" t="s">
        <v>41</v>
      </c>
      <c r="AH75" t="s">
        <v>43</v>
      </c>
    </row>
    <row r="76" spans="1:34" x14ac:dyDescent="0.2">
      <c r="A76" s="17" t="s">
        <v>46</v>
      </c>
      <c r="B76" s="9"/>
      <c r="C76" s="30">
        <v>36848.436000000002</v>
      </c>
      <c r="D76" s="30"/>
      <c r="E76">
        <f t="shared" si="9"/>
        <v>4518.020394027254</v>
      </c>
      <c r="F76">
        <f t="shared" si="10"/>
        <v>4518</v>
      </c>
      <c r="G76">
        <f t="shared" si="11"/>
        <v>1.1884020001161844E-2</v>
      </c>
      <c r="N76">
        <f t="shared" si="12"/>
        <v>1.1884020001161844E-2</v>
      </c>
      <c r="P76">
        <f t="shared" si="13"/>
        <v>-2.1686878735402803E-3</v>
      </c>
      <c r="Q76" s="3">
        <f t="shared" si="14"/>
        <v>21829.936000000002</v>
      </c>
      <c r="R76">
        <f t="shared" si="15"/>
        <v>1.9747859861171508E-4</v>
      </c>
      <c r="S76">
        <f t="shared" si="18"/>
        <v>1</v>
      </c>
      <c r="T76">
        <f t="shared" si="16"/>
        <v>1.9747859861171508E-4</v>
      </c>
      <c r="AC76" t="s">
        <v>41</v>
      </c>
      <c r="AH76" t="s">
        <v>43</v>
      </c>
    </row>
    <row r="77" spans="1:34" x14ac:dyDescent="0.2">
      <c r="A77" s="17" t="s">
        <v>46</v>
      </c>
      <c r="B77" s="9"/>
      <c r="C77" s="30">
        <v>36895.324999999997</v>
      </c>
      <c r="D77" s="30"/>
      <c r="E77">
        <f t="shared" si="9"/>
        <v>4598.4860566369834</v>
      </c>
      <c r="F77">
        <f t="shared" si="10"/>
        <v>4598.5</v>
      </c>
      <c r="G77">
        <f t="shared" si="11"/>
        <v>-8.1250850053038448E-3</v>
      </c>
      <c r="N77">
        <f t="shared" si="12"/>
        <v>-8.1250850053038448E-3</v>
      </c>
      <c r="P77">
        <f t="shared" si="13"/>
        <v>-2.170201280372288E-3</v>
      </c>
      <c r="Q77" s="3">
        <f t="shared" si="14"/>
        <v>21876.824999999997</v>
      </c>
      <c r="R77">
        <f t="shared" si="15"/>
        <v>3.5460640177454731E-5</v>
      </c>
      <c r="S77">
        <f t="shared" si="18"/>
        <v>1</v>
      </c>
      <c r="T77">
        <f t="shared" si="16"/>
        <v>3.5460640177454731E-5</v>
      </c>
      <c r="AC77" t="s">
        <v>45</v>
      </c>
      <c r="AH77" t="s">
        <v>43</v>
      </c>
    </row>
    <row r="78" spans="1:34" x14ac:dyDescent="0.2">
      <c r="A78" s="17" t="s">
        <v>69</v>
      </c>
      <c r="B78" s="9"/>
      <c r="C78" s="30">
        <v>36903.213000000003</v>
      </c>
      <c r="D78" s="30"/>
      <c r="E78">
        <f t="shared" si="9"/>
        <v>4612.0225608632645</v>
      </c>
      <c r="F78">
        <f t="shared" si="10"/>
        <v>4612</v>
      </c>
      <c r="G78">
        <f t="shared" si="11"/>
        <v>1.3146680001227651E-2</v>
      </c>
      <c r="N78">
        <f t="shared" si="12"/>
        <v>1.3146680001227651E-2</v>
      </c>
      <c r="P78">
        <f t="shared" si="13"/>
        <v>-2.1703277347719196E-3</v>
      </c>
      <c r="Q78" s="3">
        <f t="shared" si="14"/>
        <v>21884.713000000003</v>
      </c>
      <c r="R78">
        <f t="shared" si="15"/>
        <v>2.3461072598467069E-4</v>
      </c>
      <c r="S78">
        <f t="shared" si="18"/>
        <v>1</v>
      </c>
      <c r="T78">
        <f t="shared" si="16"/>
        <v>2.3461072598467069E-4</v>
      </c>
    </row>
    <row r="79" spans="1:34" x14ac:dyDescent="0.2">
      <c r="A79" s="17" t="s">
        <v>72</v>
      </c>
      <c r="B79" s="9"/>
      <c r="C79" s="30">
        <v>37202.421999999999</v>
      </c>
      <c r="D79" s="30"/>
      <c r="E79">
        <f t="shared" si="9"/>
        <v>5125.4916142403117</v>
      </c>
      <c r="F79">
        <f t="shared" si="10"/>
        <v>5125.5</v>
      </c>
      <c r="G79">
        <f t="shared" si="11"/>
        <v>-4.8865549979382195E-3</v>
      </c>
      <c r="N79">
        <f t="shared" si="12"/>
        <v>-4.8865549979382195E-3</v>
      </c>
      <c r="P79">
        <f t="shared" si="13"/>
        <v>-2.1479809667585832E-3</v>
      </c>
      <c r="Q79" s="3">
        <f t="shared" si="14"/>
        <v>22183.921999999999</v>
      </c>
      <c r="R79">
        <f t="shared" si="15"/>
        <v>7.4997877242514838E-6</v>
      </c>
      <c r="S79">
        <f t="shared" si="18"/>
        <v>1</v>
      </c>
      <c r="T79">
        <f t="shared" si="16"/>
        <v>7.4997877242514838E-6</v>
      </c>
    </row>
    <row r="80" spans="1:34" x14ac:dyDescent="0.2">
      <c r="A80" s="17" t="s">
        <v>42</v>
      </c>
      <c r="B80" s="9"/>
      <c r="C80" s="30">
        <v>37526.713000000003</v>
      </c>
      <c r="D80" s="30" t="s">
        <v>171</v>
      </c>
      <c r="E80">
        <f t="shared" si="9"/>
        <v>5682.0035934545094</v>
      </c>
      <c r="F80">
        <f t="shared" si="10"/>
        <v>5682</v>
      </c>
      <c r="G80">
        <f t="shared" si="11"/>
        <v>2.0939800015185028E-3</v>
      </c>
      <c r="N80">
        <f t="shared" si="12"/>
        <v>2.0939800015185028E-3</v>
      </c>
      <c r="P80">
        <f t="shared" si="13"/>
        <v>-2.0640077742895818E-3</v>
      </c>
      <c r="Q80" s="3">
        <f t="shared" si="14"/>
        <v>22508.213000000003</v>
      </c>
      <c r="R80">
        <f t="shared" si="15"/>
        <v>1.7288862343769463E-5</v>
      </c>
      <c r="S80">
        <f t="shared" si="18"/>
        <v>1</v>
      </c>
      <c r="T80">
        <f t="shared" si="16"/>
        <v>1.7288862343769463E-5</v>
      </c>
      <c r="AC80" t="s">
        <v>44</v>
      </c>
      <c r="AH80" t="s">
        <v>43</v>
      </c>
    </row>
    <row r="81" spans="1:34" x14ac:dyDescent="0.2">
      <c r="A81" s="17" t="s">
        <v>73</v>
      </c>
      <c r="B81" s="9"/>
      <c r="C81" s="30">
        <v>37547.691299999999</v>
      </c>
      <c r="D81" s="30"/>
      <c r="E81">
        <f t="shared" si="9"/>
        <v>5718.0042078827428</v>
      </c>
      <c r="F81">
        <f t="shared" si="10"/>
        <v>5718</v>
      </c>
      <c r="G81">
        <f t="shared" si="11"/>
        <v>2.4520200022379868E-3</v>
      </c>
      <c r="N81">
        <f t="shared" si="12"/>
        <v>2.4520200022379868E-3</v>
      </c>
      <c r="P81">
        <f t="shared" si="13"/>
        <v>-2.0564350370686183E-3</v>
      </c>
      <c r="Q81" s="3">
        <f t="shared" si="14"/>
        <v>22529.191299999999</v>
      </c>
      <c r="R81">
        <f t="shared" si="15"/>
        <v>2.0326166841449119E-5</v>
      </c>
      <c r="S81">
        <f t="shared" si="18"/>
        <v>1</v>
      </c>
      <c r="T81">
        <f t="shared" si="16"/>
        <v>2.0326166841449119E-5</v>
      </c>
    </row>
    <row r="82" spans="1:34" x14ac:dyDescent="0.2">
      <c r="A82" s="17" t="s">
        <v>173</v>
      </c>
      <c r="B82" s="9"/>
      <c r="C82" s="30">
        <v>40033.542999999998</v>
      </c>
      <c r="D82" s="30"/>
      <c r="E82">
        <f t="shared" si="9"/>
        <v>9983.9451362463369</v>
      </c>
      <c r="F82">
        <f t="shared" si="10"/>
        <v>9984</v>
      </c>
      <c r="G82">
        <f t="shared" si="11"/>
        <v>-3.1970240001101047E-2</v>
      </c>
      <c r="I82">
        <f>G82</f>
        <v>-3.1970240001101047E-2</v>
      </c>
      <c r="P82">
        <f t="shared" si="13"/>
        <v>6.8262838484601032E-4</v>
      </c>
      <c r="Q82" s="3">
        <f t="shared" si="14"/>
        <v>25015.042999999998</v>
      </c>
      <c r="R82">
        <f t="shared" si="15"/>
        <v>1.0662098138299804E-3</v>
      </c>
      <c r="S82">
        <f>S$17</f>
        <v>0.1</v>
      </c>
      <c r="T82">
        <f t="shared" si="16"/>
        <v>1.0662098138299805E-4</v>
      </c>
      <c r="AC82" t="s">
        <v>44</v>
      </c>
      <c r="AH82" t="s">
        <v>43</v>
      </c>
    </row>
    <row r="83" spans="1:34" x14ac:dyDescent="0.2">
      <c r="A83" s="17" t="s">
        <v>173</v>
      </c>
      <c r="B83" s="9" t="s">
        <v>58</v>
      </c>
      <c r="C83" s="30">
        <v>40059.481</v>
      </c>
      <c r="D83" s="30"/>
      <c r="E83">
        <f t="shared" si="9"/>
        <v>10028.457033637442</v>
      </c>
      <c r="F83">
        <f t="shared" si="10"/>
        <v>10028.5</v>
      </c>
      <c r="G83">
        <f t="shared" si="11"/>
        <v>-2.5037384999450296E-2</v>
      </c>
      <c r="I83">
        <f>G83</f>
        <v>-2.5037384999450296E-2</v>
      </c>
      <c r="P83">
        <f t="shared" si="13"/>
        <v>7.3044967821594628E-4</v>
      </c>
      <c r="Q83" s="3">
        <f t="shared" si="14"/>
        <v>25040.981</v>
      </c>
      <c r="R83">
        <f t="shared" si="15"/>
        <v>6.6398130397553898E-4</v>
      </c>
      <c r="S83">
        <f>S$17</f>
        <v>0.1</v>
      </c>
      <c r="T83">
        <f t="shared" si="16"/>
        <v>6.6398130397553903E-5</v>
      </c>
      <c r="AC83" t="s">
        <v>44</v>
      </c>
      <c r="AH83" t="s">
        <v>43</v>
      </c>
    </row>
    <row r="84" spans="1:34" x14ac:dyDescent="0.2">
      <c r="A84" s="17" t="s">
        <v>173</v>
      </c>
      <c r="B84" s="9" t="s">
        <v>58</v>
      </c>
      <c r="C84" s="30">
        <v>40073.449000000001</v>
      </c>
      <c r="D84" s="30"/>
      <c r="E84">
        <f t="shared" si="9"/>
        <v>10052.427354508709</v>
      </c>
      <c r="F84">
        <f t="shared" si="10"/>
        <v>10052.5</v>
      </c>
      <c r="G84">
        <f t="shared" si="11"/>
        <v>-4.233202499744948E-2</v>
      </c>
      <c r="I84">
        <f>G84</f>
        <v>-4.233202499744948E-2</v>
      </c>
      <c r="P84">
        <f t="shared" si="13"/>
        <v>7.5640591632480936E-4</v>
      </c>
      <c r="Q84" s="3">
        <f t="shared" si="14"/>
        <v>25054.949000000001</v>
      </c>
      <c r="R84">
        <f t="shared" si="15"/>
        <v>1.8566128786110998E-3</v>
      </c>
      <c r="S84">
        <f>S$17</f>
        <v>0.1</v>
      </c>
      <c r="T84">
        <f t="shared" si="16"/>
        <v>1.8566128786111E-4</v>
      </c>
      <c r="AD84">
        <v>8</v>
      </c>
      <c r="AF84" t="s">
        <v>47</v>
      </c>
      <c r="AH84" t="s">
        <v>48</v>
      </c>
    </row>
    <row r="85" spans="1:34" x14ac:dyDescent="0.2">
      <c r="A85" s="17" t="s">
        <v>174</v>
      </c>
      <c r="B85" s="9"/>
      <c r="C85" s="30">
        <v>40141.396999999997</v>
      </c>
      <c r="D85" s="30"/>
      <c r="E85">
        <f t="shared" ref="E85:E116" si="19">(C85-C$7)/C$8</f>
        <v>10169.032119869586</v>
      </c>
      <c r="F85">
        <f t="shared" ref="F85:F116" si="20">+ROUND(2*E85,0)/2</f>
        <v>10169</v>
      </c>
      <c r="G85">
        <f t="shared" ref="G85:G116" si="21">C85-(C$7+C$8*F85)</f>
        <v>1.8716909995418973E-2</v>
      </c>
      <c r="I85">
        <f>G85</f>
        <v>1.8716909995418973E-2</v>
      </c>
      <c r="P85">
        <f t="shared" ref="P85:P116" si="22">+D$11+D$12*F85+D$13*F85^2</f>
        <v>8.8404440951843008E-4</v>
      </c>
      <c r="Q85" s="3">
        <f t="shared" ref="Q85:Q116" si="23">C85-15018.5</f>
        <v>25122.896999999997</v>
      </c>
      <c r="R85">
        <f t="shared" ref="R85:R116" si="24">+(P85-G85)^2</f>
        <v>3.180110950047959E-4</v>
      </c>
      <c r="S85">
        <f>S$17</f>
        <v>0.1</v>
      </c>
      <c r="T85">
        <f t="shared" ref="T85:T116" si="25">S85*R85</f>
        <v>3.1801109500479589E-5</v>
      </c>
      <c r="AC85" t="s">
        <v>44</v>
      </c>
      <c r="AH85" t="s">
        <v>43</v>
      </c>
    </row>
    <row r="86" spans="1:34" x14ac:dyDescent="0.2">
      <c r="A86" s="18" t="s">
        <v>61</v>
      </c>
      <c r="B86" s="16"/>
      <c r="C86" s="31">
        <v>41156.480000000003</v>
      </c>
      <c r="D86" s="31">
        <v>8.9999999999999993E-3</v>
      </c>
      <c r="E86">
        <f t="shared" si="19"/>
        <v>11911.004143134742</v>
      </c>
      <c r="F86">
        <f t="shared" si="20"/>
        <v>11911</v>
      </c>
      <c r="G86">
        <f t="shared" si="21"/>
        <v>2.4142900001606904E-3</v>
      </c>
      <c r="J86">
        <f>G86</f>
        <v>2.4142900001606904E-3</v>
      </c>
      <c r="P86">
        <f t="shared" si="22"/>
        <v>3.1174864065245077E-3</v>
      </c>
      <c r="Q86" s="3">
        <f t="shared" si="23"/>
        <v>26137.980000000003</v>
      </c>
      <c r="R86">
        <f t="shared" si="24"/>
        <v>4.9448518592298685E-7</v>
      </c>
      <c r="S86">
        <f>S$15</f>
        <v>1</v>
      </c>
      <c r="T86">
        <f t="shared" si="25"/>
        <v>4.9448518592298685E-7</v>
      </c>
    </row>
    <row r="87" spans="1:34" x14ac:dyDescent="0.2">
      <c r="A87" s="18" t="s">
        <v>61</v>
      </c>
      <c r="B87" s="16"/>
      <c r="C87" s="31">
        <v>41156.481</v>
      </c>
      <c r="D87" s="31">
        <v>7.0000000000000001E-3</v>
      </c>
      <c r="E87">
        <f t="shared" si="19"/>
        <v>11911.005859223</v>
      </c>
      <c r="F87">
        <f t="shared" si="20"/>
        <v>11911</v>
      </c>
      <c r="G87">
        <f t="shared" si="21"/>
        <v>3.4142899967264384E-3</v>
      </c>
      <c r="J87">
        <f>G87</f>
        <v>3.4142899967264384E-3</v>
      </c>
      <c r="P87">
        <f t="shared" si="22"/>
        <v>3.1174864065245077E-3</v>
      </c>
      <c r="Q87" s="3">
        <f t="shared" si="23"/>
        <v>26137.981</v>
      </c>
      <c r="R87">
        <f t="shared" si="24"/>
        <v>8.8092371156755624E-8</v>
      </c>
      <c r="S87">
        <f>S$15</f>
        <v>1</v>
      </c>
      <c r="T87">
        <f t="shared" si="25"/>
        <v>8.8092371156755624E-8</v>
      </c>
    </row>
    <row r="88" spans="1:34" x14ac:dyDescent="0.2">
      <c r="A88" s="18" t="s">
        <v>61</v>
      </c>
      <c r="B88" s="16"/>
      <c r="C88" s="31">
        <v>41156.489000000001</v>
      </c>
      <c r="D88" s="31">
        <v>8.0000000000000002E-3</v>
      </c>
      <c r="E88">
        <f t="shared" si="19"/>
        <v>11911.019587929113</v>
      </c>
      <c r="F88">
        <f t="shared" si="20"/>
        <v>11911</v>
      </c>
      <c r="G88">
        <f t="shared" si="21"/>
        <v>1.1414289998356253E-2</v>
      </c>
      <c r="J88">
        <f>G88</f>
        <v>1.1414289998356253E-2</v>
      </c>
      <c r="P88">
        <f t="shared" si="22"/>
        <v>3.1174864065245077E-3</v>
      </c>
      <c r="Q88" s="3">
        <f t="shared" si="23"/>
        <v>26137.989000000001</v>
      </c>
      <c r="R88">
        <f t="shared" si="24"/>
        <v>6.8836949841432154E-5</v>
      </c>
      <c r="S88">
        <f>S$15</f>
        <v>1</v>
      </c>
      <c r="T88">
        <f t="shared" si="25"/>
        <v>6.8836949841432154E-5</v>
      </c>
    </row>
    <row r="89" spans="1:34" x14ac:dyDescent="0.2">
      <c r="A89" s="18" t="s">
        <v>62</v>
      </c>
      <c r="B89" s="16" t="s">
        <v>63</v>
      </c>
      <c r="C89" s="31">
        <v>41543.408000000003</v>
      </c>
      <c r="D89" s="31">
        <v>8.0000000000000002E-3</v>
      </c>
      <c r="E89">
        <f t="shared" si="19"/>
        <v>12575.006742939817</v>
      </c>
      <c r="F89">
        <f t="shared" si="20"/>
        <v>12575</v>
      </c>
      <c r="G89">
        <f t="shared" si="21"/>
        <v>3.9292500005103648E-3</v>
      </c>
      <c r="J89">
        <f>G89</f>
        <v>3.9292500005103648E-3</v>
      </c>
      <c r="P89">
        <f t="shared" si="22"/>
        <v>4.1291306999772358E-3</v>
      </c>
      <c r="Q89" s="3">
        <f t="shared" si="23"/>
        <v>26524.908000000003</v>
      </c>
      <c r="R89">
        <f t="shared" si="24"/>
        <v>3.9952294019365635E-8</v>
      </c>
      <c r="S89">
        <f>S$15</f>
        <v>1</v>
      </c>
      <c r="T89">
        <f t="shared" si="25"/>
        <v>3.9952294019365635E-8</v>
      </c>
    </row>
    <row r="90" spans="1:34" x14ac:dyDescent="0.2">
      <c r="A90" s="18" t="s">
        <v>62</v>
      </c>
      <c r="B90" s="16" t="s">
        <v>58</v>
      </c>
      <c r="C90" s="31">
        <v>41543.701000000001</v>
      </c>
      <c r="D90" s="31">
        <v>1.4999999999999999E-2</v>
      </c>
      <c r="E90">
        <f t="shared" si="19"/>
        <v>12575.50955680116</v>
      </c>
      <c r="F90">
        <f t="shared" si="20"/>
        <v>12575.5</v>
      </c>
      <c r="G90">
        <f t="shared" si="21"/>
        <v>5.5689450018689968E-3</v>
      </c>
      <c r="J90">
        <f>G90</f>
        <v>5.5689450018689968E-3</v>
      </c>
      <c r="P90">
        <f t="shared" si="22"/>
        <v>4.1299258222859039E-3</v>
      </c>
      <c r="Q90" s="3">
        <f t="shared" si="23"/>
        <v>26525.201000000001</v>
      </c>
      <c r="R90">
        <f t="shared" si="24"/>
        <v>2.0707761992079977E-6</v>
      </c>
      <c r="S90">
        <f>S$15</f>
        <v>1</v>
      </c>
      <c r="T90">
        <f t="shared" si="25"/>
        <v>2.0707761992079977E-6</v>
      </c>
    </row>
    <row r="91" spans="1:34" x14ac:dyDescent="0.2">
      <c r="A91" s="17" t="s">
        <v>175</v>
      </c>
      <c r="B91" s="9" t="s">
        <v>58</v>
      </c>
      <c r="C91" s="30">
        <v>42570.45</v>
      </c>
      <c r="D91" s="30"/>
      <c r="E91">
        <f t="shared" si="19"/>
        <v>14337.501465753885</v>
      </c>
      <c r="F91">
        <f t="shared" si="20"/>
        <v>14337.5</v>
      </c>
      <c r="G91">
        <f t="shared" si="21"/>
        <v>8.5412499902304262E-4</v>
      </c>
      <c r="I91">
        <f t="shared" ref="I91:I96" si="26">G91</f>
        <v>8.5412499902304262E-4</v>
      </c>
      <c r="P91">
        <f t="shared" si="22"/>
        <v>7.2435826250408439E-3</v>
      </c>
      <c r="Q91" s="3">
        <f t="shared" si="23"/>
        <v>27551.949999999997</v>
      </c>
      <c r="R91">
        <f t="shared" si="24"/>
        <v>4.0825168754677038E-5</v>
      </c>
      <c r="S91">
        <f t="shared" ref="S91:S96" si="27">S$17</f>
        <v>0.1</v>
      </c>
      <c r="T91">
        <f t="shared" si="25"/>
        <v>4.0825168754677043E-6</v>
      </c>
      <c r="AC91" t="s">
        <v>44</v>
      </c>
      <c r="AD91">
        <v>8</v>
      </c>
      <c r="AF91" t="s">
        <v>47</v>
      </c>
      <c r="AH91" t="s">
        <v>48</v>
      </c>
    </row>
    <row r="92" spans="1:34" x14ac:dyDescent="0.2">
      <c r="A92" s="17" t="s">
        <v>175</v>
      </c>
      <c r="B92" s="9"/>
      <c r="C92" s="30">
        <v>42621.413</v>
      </c>
      <c r="D92" s="30"/>
      <c r="E92">
        <f t="shared" si="19"/>
        <v>14424.95847195108</v>
      </c>
      <c r="F92">
        <f t="shared" si="20"/>
        <v>14425</v>
      </c>
      <c r="G92">
        <f t="shared" si="21"/>
        <v>-2.4199250001402106E-2</v>
      </c>
      <c r="I92">
        <f t="shared" si="26"/>
        <v>-2.4199250001402106E-2</v>
      </c>
      <c r="P92">
        <f t="shared" si="22"/>
        <v>7.41444529313013E-3</v>
      </c>
      <c r="Q92" s="3">
        <f t="shared" si="23"/>
        <v>27602.913</v>
      </c>
      <c r="R92">
        <f t="shared" si="24"/>
        <v>9.994257301755296E-4</v>
      </c>
      <c r="S92">
        <f t="shared" si="27"/>
        <v>0.1</v>
      </c>
      <c r="T92">
        <f t="shared" si="25"/>
        <v>9.9942573017552962E-5</v>
      </c>
      <c r="AC92" t="s">
        <v>44</v>
      </c>
      <c r="AD92">
        <v>9</v>
      </c>
      <c r="AF92" t="s">
        <v>49</v>
      </c>
      <c r="AH92" t="s">
        <v>48</v>
      </c>
    </row>
    <row r="93" spans="1:34" x14ac:dyDescent="0.2">
      <c r="A93" s="17" t="s">
        <v>176</v>
      </c>
      <c r="B93" s="9" t="s">
        <v>58</v>
      </c>
      <c r="C93" s="30">
        <v>42922.417000000001</v>
      </c>
      <c r="D93" s="30"/>
      <c r="E93">
        <f t="shared" si="19"/>
        <v>14941.50790376198</v>
      </c>
      <c r="F93">
        <f t="shared" si="20"/>
        <v>14941.5</v>
      </c>
      <c r="G93">
        <f t="shared" si="21"/>
        <v>4.6056850042077713E-3</v>
      </c>
      <c r="I93">
        <f t="shared" si="26"/>
        <v>4.6056850042077713E-3</v>
      </c>
      <c r="P93">
        <f t="shared" si="22"/>
        <v>8.4543296402257648E-3</v>
      </c>
      <c r="Q93" s="3">
        <f t="shared" si="23"/>
        <v>27903.917000000001</v>
      </c>
      <c r="R93">
        <f t="shared" si="24"/>
        <v>1.4812065534350073E-5</v>
      </c>
      <c r="S93">
        <f t="shared" si="27"/>
        <v>0.1</v>
      </c>
      <c r="T93">
        <f t="shared" si="25"/>
        <v>1.4812065534350074E-6</v>
      </c>
      <c r="AC93" t="s">
        <v>44</v>
      </c>
      <c r="AD93">
        <v>10</v>
      </c>
      <c r="AF93" t="s">
        <v>49</v>
      </c>
      <c r="AH93" t="s">
        <v>48</v>
      </c>
    </row>
    <row r="94" spans="1:34" x14ac:dyDescent="0.2">
      <c r="A94" s="17" t="s">
        <v>176</v>
      </c>
      <c r="B94" s="9"/>
      <c r="C94" s="30">
        <v>42935.531000000003</v>
      </c>
      <c r="D94" s="30"/>
      <c r="E94">
        <f t="shared" si="19"/>
        <v>14964.01268525581</v>
      </c>
      <c r="F94">
        <f t="shared" si="20"/>
        <v>14964</v>
      </c>
      <c r="G94">
        <f t="shared" si="21"/>
        <v>7.391960003587883E-3</v>
      </c>
      <c r="I94">
        <f t="shared" si="26"/>
        <v>7.391960003587883E-3</v>
      </c>
      <c r="P94">
        <f t="shared" si="22"/>
        <v>8.5008465586149159E-3</v>
      </c>
      <c r="Q94" s="3">
        <f t="shared" si="23"/>
        <v>27917.031000000003</v>
      </c>
      <c r="R94">
        <f t="shared" si="24"/>
        <v>1.2296293919197209E-6</v>
      </c>
      <c r="S94">
        <f t="shared" si="27"/>
        <v>0.1</v>
      </c>
      <c r="T94">
        <f t="shared" si="25"/>
        <v>1.2296293919197211E-7</v>
      </c>
      <c r="AC94" t="s">
        <v>44</v>
      </c>
      <c r="AD94">
        <v>8</v>
      </c>
      <c r="AF94" t="s">
        <v>49</v>
      </c>
      <c r="AH94" t="s">
        <v>48</v>
      </c>
    </row>
    <row r="95" spans="1:34" x14ac:dyDescent="0.2">
      <c r="A95" s="17" t="s">
        <v>177</v>
      </c>
      <c r="B95" s="9"/>
      <c r="C95" s="30">
        <v>42980.411</v>
      </c>
      <c r="D95" s="30"/>
      <c r="E95">
        <f t="shared" si="19"/>
        <v>15041.030726543207</v>
      </c>
      <c r="F95">
        <f t="shared" si="20"/>
        <v>15041</v>
      </c>
      <c r="G95">
        <f t="shared" si="21"/>
        <v>1.7904989996168297E-2</v>
      </c>
      <c r="I95">
        <f t="shared" si="26"/>
        <v>1.7904989996168297E-2</v>
      </c>
      <c r="P95">
        <f t="shared" si="22"/>
        <v>8.6608066376344037E-3</v>
      </c>
      <c r="Q95" s="3">
        <f t="shared" si="23"/>
        <v>27961.911</v>
      </c>
      <c r="R95">
        <f t="shared" si="24"/>
        <v>8.5454925966194968E-5</v>
      </c>
      <c r="S95">
        <f t="shared" si="27"/>
        <v>0.1</v>
      </c>
      <c r="T95">
        <f t="shared" si="25"/>
        <v>8.5454925966194974E-6</v>
      </c>
      <c r="AC95" t="s">
        <v>44</v>
      </c>
      <c r="AD95">
        <v>8</v>
      </c>
      <c r="AF95" t="s">
        <v>49</v>
      </c>
      <c r="AH95" t="s">
        <v>48</v>
      </c>
    </row>
    <row r="96" spans="1:34" x14ac:dyDescent="0.2">
      <c r="A96" s="17" t="s">
        <v>177</v>
      </c>
      <c r="B96" s="9"/>
      <c r="C96" s="30">
        <v>43012.470999999998</v>
      </c>
      <c r="D96" s="30"/>
      <c r="E96">
        <f t="shared" si="19"/>
        <v>15096.048516286386</v>
      </c>
      <c r="F96">
        <f t="shared" si="20"/>
        <v>15096</v>
      </c>
      <c r="G96">
        <f t="shared" si="21"/>
        <v>2.8271440001844894E-2</v>
      </c>
      <c r="I96">
        <f t="shared" si="26"/>
        <v>2.8271440001844894E-2</v>
      </c>
      <c r="P96">
        <f t="shared" si="22"/>
        <v>8.775792392786478E-3</v>
      </c>
      <c r="Q96" s="3">
        <f t="shared" si="23"/>
        <v>27993.970999999998</v>
      </c>
      <c r="R96">
        <f t="shared" si="24"/>
        <v>3.8008027569658512E-4</v>
      </c>
      <c r="S96">
        <f t="shared" si="27"/>
        <v>0.1</v>
      </c>
      <c r="T96">
        <f t="shared" si="25"/>
        <v>3.8008027569658517E-5</v>
      </c>
      <c r="AC96" t="s">
        <v>44</v>
      </c>
      <c r="AD96">
        <v>9</v>
      </c>
      <c r="AF96" t="s">
        <v>49</v>
      </c>
      <c r="AH96" t="s">
        <v>48</v>
      </c>
    </row>
    <row r="97" spans="1:34" x14ac:dyDescent="0.2">
      <c r="A97" s="17" t="s">
        <v>24</v>
      </c>
      <c r="B97" s="9" t="s">
        <v>57</v>
      </c>
      <c r="C97" s="30">
        <v>43127.248</v>
      </c>
      <c r="D97" s="30"/>
      <c r="E97">
        <f t="shared" si="19"/>
        <v>15293.01597896117</v>
      </c>
      <c r="F97">
        <f t="shared" si="20"/>
        <v>15293</v>
      </c>
      <c r="G97">
        <f t="shared" si="21"/>
        <v>9.3112699978519231E-3</v>
      </c>
      <c r="N97">
        <f>G97</f>
        <v>9.3112699978519231E-3</v>
      </c>
      <c r="P97">
        <f t="shared" si="22"/>
        <v>9.1926323382015025E-3</v>
      </c>
      <c r="Q97" s="3">
        <f t="shared" si="23"/>
        <v>28108.748</v>
      </c>
      <c r="R97">
        <f t="shared" si="24"/>
        <v>1.4074894287329049E-8</v>
      </c>
      <c r="S97">
        <f>S$15</f>
        <v>1</v>
      </c>
      <c r="T97">
        <f t="shared" si="25"/>
        <v>1.4074894287329049E-8</v>
      </c>
    </row>
    <row r="98" spans="1:34" x14ac:dyDescent="0.2">
      <c r="A98" s="17" t="s">
        <v>178</v>
      </c>
      <c r="B98" s="9"/>
      <c r="C98" s="30">
        <v>43127.252</v>
      </c>
      <c r="D98" s="30"/>
      <c r="E98">
        <f t="shared" si="19"/>
        <v>15293.022843314227</v>
      </c>
      <c r="F98">
        <f t="shared" si="20"/>
        <v>15293</v>
      </c>
      <c r="G98">
        <f t="shared" si="21"/>
        <v>1.331126999866683E-2</v>
      </c>
      <c r="I98">
        <f>G98</f>
        <v>1.331126999866683E-2</v>
      </c>
      <c r="P98">
        <f t="shared" si="22"/>
        <v>9.1926323382015025E-3</v>
      </c>
      <c r="Q98" s="3">
        <f t="shared" si="23"/>
        <v>28108.752</v>
      </c>
      <c r="R98">
        <f t="shared" si="24"/>
        <v>1.6963176178203309E-5</v>
      </c>
      <c r="S98">
        <f>S$17</f>
        <v>0.1</v>
      </c>
      <c r="T98">
        <f t="shared" si="25"/>
        <v>1.6963176178203311E-6</v>
      </c>
      <c r="AC98" t="s">
        <v>44</v>
      </c>
      <c r="AD98">
        <v>9</v>
      </c>
      <c r="AF98" t="s">
        <v>49</v>
      </c>
      <c r="AH98" t="s">
        <v>48</v>
      </c>
    </row>
    <row r="99" spans="1:34" x14ac:dyDescent="0.2">
      <c r="A99" s="17" t="s">
        <v>179</v>
      </c>
      <c r="B99" s="9" t="s">
        <v>58</v>
      </c>
      <c r="C99" s="30">
        <v>43429.379000000001</v>
      </c>
      <c r="D99" s="30"/>
      <c r="E99">
        <f t="shared" si="19"/>
        <v>15811.499442245575</v>
      </c>
      <c r="F99">
        <f t="shared" si="20"/>
        <v>15811.5</v>
      </c>
      <c r="G99">
        <f t="shared" si="21"/>
        <v>-3.2501499663339928E-4</v>
      </c>
      <c r="I99">
        <f>G99</f>
        <v>-3.2501499663339928E-4</v>
      </c>
      <c r="P99">
        <f t="shared" si="22"/>
        <v>1.0326975890102357E-2</v>
      </c>
      <c r="Q99" s="3">
        <f t="shared" si="23"/>
        <v>28410.879000000001</v>
      </c>
      <c r="R99">
        <f t="shared" si="24"/>
        <v>1.134649098511016E-4</v>
      </c>
      <c r="S99">
        <f>S$17</f>
        <v>0.1</v>
      </c>
      <c r="T99">
        <f t="shared" si="25"/>
        <v>1.1346490985110161E-5</v>
      </c>
      <c r="AC99" t="s">
        <v>44</v>
      </c>
      <c r="AD99">
        <v>7</v>
      </c>
      <c r="AF99" t="s">
        <v>49</v>
      </c>
      <c r="AH99" t="s">
        <v>48</v>
      </c>
    </row>
    <row r="100" spans="1:34" x14ac:dyDescent="0.2">
      <c r="A100" s="17" t="s">
        <v>24</v>
      </c>
      <c r="B100" s="9" t="s">
        <v>25</v>
      </c>
      <c r="C100" s="30">
        <v>43429.387000000002</v>
      </c>
      <c r="D100" s="30"/>
      <c r="E100">
        <f t="shared" si="19"/>
        <v>15811.51317095169</v>
      </c>
      <c r="F100">
        <f t="shared" si="20"/>
        <v>15811.5</v>
      </c>
      <c r="G100">
        <f t="shared" si="21"/>
        <v>7.6749850049964152E-3</v>
      </c>
      <c r="N100">
        <f>G100</f>
        <v>7.6749850049964152E-3</v>
      </c>
      <c r="P100">
        <f t="shared" si="22"/>
        <v>1.0326975890102357E-2</v>
      </c>
      <c r="Q100" s="3">
        <f t="shared" si="23"/>
        <v>28410.887000000002</v>
      </c>
      <c r="R100">
        <f t="shared" si="24"/>
        <v>7.0330556546849955E-6</v>
      </c>
      <c r="S100">
        <f>S$15</f>
        <v>1</v>
      </c>
      <c r="T100">
        <f t="shared" si="25"/>
        <v>7.0330556546849955E-6</v>
      </c>
    </row>
    <row r="101" spans="1:34" x14ac:dyDescent="0.2">
      <c r="A101" s="17" t="s">
        <v>180</v>
      </c>
      <c r="B101" s="9" t="s">
        <v>58</v>
      </c>
      <c r="C101" s="30">
        <v>43732.411999999997</v>
      </c>
      <c r="D101" s="30"/>
      <c r="E101">
        <f t="shared" si="19"/>
        <v>16331.530817144081</v>
      </c>
      <c r="F101">
        <f t="shared" si="20"/>
        <v>16331.5</v>
      </c>
      <c r="G101">
        <f t="shared" si="21"/>
        <v>1.7957784999452997E-2</v>
      </c>
      <c r="I101">
        <f>G101</f>
        <v>1.7957784999452997E-2</v>
      </c>
      <c r="P101">
        <f t="shared" si="22"/>
        <v>1.1518793164818082E-2</v>
      </c>
      <c r="Q101" s="3">
        <f t="shared" si="23"/>
        <v>28713.911999999997</v>
      </c>
      <c r="R101">
        <f t="shared" si="24"/>
        <v>4.1460615846495103E-5</v>
      </c>
      <c r="S101">
        <f t="shared" ref="S101:S131" si="28">S$17</f>
        <v>0.1</v>
      </c>
      <c r="T101">
        <f t="shared" si="25"/>
        <v>4.1460615846495103E-6</v>
      </c>
      <c r="AC101" t="s">
        <v>44</v>
      </c>
      <c r="AD101">
        <v>5</v>
      </c>
      <c r="AF101" t="s">
        <v>49</v>
      </c>
      <c r="AH101" t="s">
        <v>48</v>
      </c>
    </row>
    <row r="102" spans="1:34" x14ac:dyDescent="0.2">
      <c r="A102" s="17" t="s">
        <v>181</v>
      </c>
      <c r="B102" s="9"/>
      <c r="C102" s="30">
        <v>43755.421000000002</v>
      </c>
      <c r="D102" s="30"/>
      <c r="E102">
        <f t="shared" si="19"/>
        <v>16371.016292009996</v>
      </c>
      <c r="F102">
        <f t="shared" si="20"/>
        <v>16371</v>
      </c>
      <c r="G102">
        <f t="shared" si="21"/>
        <v>9.4936899986350909E-3</v>
      </c>
      <c r="I102">
        <f>G102</f>
        <v>9.4936899986350909E-3</v>
      </c>
      <c r="P102">
        <f t="shared" si="22"/>
        <v>1.1611543243870513E-2</v>
      </c>
      <c r="Q102" s="3">
        <f t="shared" si="23"/>
        <v>28736.921000000002</v>
      </c>
      <c r="R102">
        <f t="shared" si="24"/>
        <v>4.4853023683542073E-6</v>
      </c>
      <c r="S102">
        <f t="shared" si="28"/>
        <v>0.1</v>
      </c>
      <c r="T102">
        <f t="shared" si="25"/>
        <v>4.4853023683542078E-7</v>
      </c>
      <c r="AC102" t="s">
        <v>44</v>
      </c>
      <c r="AD102">
        <v>8</v>
      </c>
      <c r="AF102" t="s">
        <v>49</v>
      </c>
      <c r="AH102" t="s">
        <v>48</v>
      </c>
    </row>
    <row r="103" spans="1:34" x14ac:dyDescent="0.2">
      <c r="A103" s="17" t="s">
        <v>181</v>
      </c>
      <c r="B103" s="9"/>
      <c r="C103" s="30">
        <v>43762.425999999999</v>
      </c>
      <c r="D103" s="30"/>
      <c r="E103">
        <f t="shared" si="19"/>
        <v>16383.037490299168</v>
      </c>
      <c r="F103">
        <f t="shared" si="20"/>
        <v>16383</v>
      </c>
      <c r="G103">
        <f t="shared" si="21"/>
        <v>2.1846370000275783E-2</v>
      </c>
      <c r="I103">
        <f>G103</f>
        <v>2.1846370000275783E-2</v>
      </c>
      <c r="P103">
        <f t="shared" si="22"/>
        <v>1.1639782500640614E-2</v>
      </c>
      <c r="Q103" s="3">
        <f t="shared" si="23"/>
        <v>28743.925999999999</v>
      </c>
      <c r="R103">
        <f t="shared" si="24"/>
        <v>1.041744283877089E-4</v>
      </c>
      <c r="S103">
        <f t="shared" si="28"/>
        <v>0.1</v>
      </c>
      <c r="T103">
        <f t="shared" si="25"/>
        <v>1.0417442838770891E-5</v>
      </c>
      <c r="AC103" t="s">
        <v>44</v>
      </c>
      <c r="AD103">
        <v>9</v>
      </c>
      <c r="AF103" t="s">
        <v>49</v>
      </c>
      <c r="AH103" t="s">
        <v>48</v>
      </c>
    </row>
    <row r="104" spans="1:34" x14ac:dyDescent="0.2">
      <c r="A104" s="17" t="s">
        <v>181</v>
      </c>
      <c r="B104" s="9" t="s">
        <v>58</v>
      </c>
      <c r="C104" s="30">
        <v>43795.343000000001</v>
      </c>
      <c r="D104" s="30"/>
      <c r="E104">
        <f t="shared" si="19"/>
        <v>16439.525967684585</v>
      </c>
      <c r="F104">
        <f t="shared" si="20"/>
        <v>16439.5</v>
      </c>
      <c r="G104">
        <f t="shared" si="21"/>
        <v>1.5131904998270329E-2</v>
      </c>
      <c r="I104">
        <f>G104</f>
        <v>1.5131904998270329E-2</v>
      </c>
      <c r="P104">
        <f t="shared" si="22"/>
        <v>1.1773130722105056E-2</v>
      </c>
      <c r="Q104" s="3">
        <f t="shared" si="23"/>
        <v>28776.843000000001</v>
      </c>
      <c r="R104">
        <f t="shared" si="24"/>
        <v>1.1281364638229554E-5</v>
      </c>
      <c r="S104">
        <f t="shared" si="28"/>
        <v>0.1</v>
      </c>
      <c r="T104">
        <f t="shared" si="25"/>
        <v>1.1281364638229555E-6</v>
      </c>
      <c r="AC104" t="s">
        <v>44</v>
      </c>
      <c r="AD104">
        <v>7</v>
      </c>
      <c r="AF104" t="s">
        <v>49</v>
      </c>
      <c r="AH104" t="s">
        <v>48</v>
      </c>
    </row>
    <row r="105" spans="1:34" x14ac:dyDescent="0.2">
      <c r="A105" s="17" t="s">
        <v>182</v>
      </c>
      <c r="B105" s="9"/>
      <c r="C105" s="30">
        <v>43835.252</v>
      </c>
      <c r="D105" s="30"/>
      <c r="E105">
        <f t="shared" si="19"/>
        <v>16508.013334211744</v>
      </c>
      <c r="F105">
        <f t="shared" si="20"/>
        <v>16508</v>
      </c>
      <c r="G105">
        <f t="shared" si="21"/>
        <v>7.7701199988950975E-3</v>
      </c>
      <c r="I105">
        <f>G105</f>
        <v>7.7701199988950975E-3</v>
      </c>
      <c r="P105">
        <f t="shared" si="22"/>
        <v>1.1935659954113324E-2</v>
      </c>
      <c r="Q105" s="3">
        <f t="shared" si="23"/>
        <v>28816.752</v>
      </c>
      <c r="R105">
        <f t="shared" si="24"/>
        <v>1.7351723118519467E-5</v>
      </c>
      <c r="S105">
        <f t="shared" si="28"/>
        <v>0.1</v>
      </c>
      <c r="T105">
        <f t="shared" si="25"/>
        <v>1.7351723118519468E-6</v>
      </c>
      <c r="AC105" t="s">
        <v>45</v>
      </c>
      <c r="AH105" t="s">
        <v>43</v>
      </c>
    </row>
    <row r="106" spans="1:34" x14ac:dyDescent="0.2">
      <c r="A106" s="17" t="s">
        <v>22</v>
      </c>
      <c r="B106" s="9"/>
      <c r="C106" s="30">
        <v>43835.258999999998</v>
      </c>
      <c r="D106" s="30"/>
      <c r="E106">
        <f t="shared" si="19"/>
        <v>16508.025346829589</v>
      </c>
      <c r="F106">
        <f t="shared" si="20"/>
        <v>16508</v>
      </c>
      <c r="G106">
        <f t="shared" si="21"/>
        <v>1.4770119996683206E-2</v>
      </c>
      <c r="H106">
        <f>G106</f>
        <v>1.4770119996683206E-2</v>
      </c>
      <c r="P106">
        <f t="shared" si="22"/>
        <v>1.1935659954113324E-2</v>
      </c>
      <c r="Q106" s="3">
        <f t="shared" si="23"/>
        <v>28816.758999999998</v>
      </c>
      <c r="R106">
        <f t="shared" si="24"/>
        <v>8.0341637329252584E-6</v>
      </c>
      <c r="S106">
        <f t="shared" si="28"/>
        <v>0.1</v>
      </c>
      <c r="T106">
        <f t="shared" si="25"/>
        <v>8.034163732925259E-7</v>
      </c>
    </row>
    <row r="107" spans="1:34" x14ac:dyDescent="0.2">
      <c r="A107" s="17" t="s">
        <v>42</v>
      </c>
      <c r="B107" s="9" t="s">
        <v>58</v>
      </c>
      <c r="C107" s="30">
        <v>44498.696600000003</v>
      </c>
      <c r="D107" s="30"/>
      <c r="E107">
        <f t="shared" si="19"/>
        <v>17646.542826072349</v>
      </c>
      <c r="F107">
        <f t="shared" si="20"/>
        <v>17646.5</v>
      </c>
      <c r="G107">
        <f t="shared" si="21"/>
        <v>2.4955635002697818E-2</v>
      </c>
      <c r="N107">
        <f>G107</f>
        <v>2.4955635002697818E-2</v>
      </c>
      <c r="P107">
        <f t="shared" si="22"/>
        <v>1.4774867691364484E-2</v>
      </c>
      <c r="Q107" s="3">
        <f t="shared" si="23"/>
        <v>29480.196600000003</v>
      </c>
      <c r="R107">
        <f t="shared" si="24"/>
        <v>1.0364802304751337E-4</v>
      </c>
      <c r="S107">
        <f t="shared" si="28"/>
        <v>0.1</v>
      </c>
      <c r="T107">
        <f t="shared" si="25"/>
        <v>1.0364802304751338E-5</v>
      </c>
      <c r="AC107" t="s">
        <v>45</v>
      </c>
      <c r="AH107" t="s">
        <v>43</v>
      </c>
    </row>
    <row r="108" spans="1:34" x14ac:dyDescent="0.2">
      <c r="A108" s="17" t="s">
        <v>42</v>
      </c>
      <c r="B108" s="9"/>
      <c r="C108" s="30">
        <v>44514.716699999997</v>
      </c>
      <c r="D108" s="30"/>
      <c r="E108">
        <f t="shared" si="19"/>
        <v>17674.034731670119</v>
      </c>
      <c r="F108">
        <f t="shared" si="20"/>
        <v>17674</v>
      </c>
      <c r="G108">
        <f t="shared" si="21"/>
        <v>2.0238859993696678E-2</v>
      </c>
      <c r="N108">
        <f>G108</f>
        <v>2.0238859993696678E-2</v>
      </c>
      <c r="P108">
        <f t="shared" si="22"/>
        <v>1.4846665376747819E-2</v>
      </c>
      <c r="Q108" s="3">
        <f t="shared" si="23"/>
        <v>29496.216699999997</v>
      </c>
      <c r="R108">
        <f t="shared" si="24"/>
        <v>2.9075762787052257E-5</v>
      </c>
      <c r="S108">
        <f t="shared" si="28"/>
        <v>0.1</v>
      </c>
      <c r="T108">
        <f t="shared" si="25"/>
        <v>2.9075762787052257E-6</v>
      </c>
      <c r="AC108" t="s">
        <v>44</v>
      </c>
      <c r="AD108">
        <v>4</v>
      </c>
      <c r="AF108" t="s">
        <v>49</v>
      </c>
      <c r="AH108" t="s">
        <v>48</v>
      </c>
    </row>
    <row r="109" spans="1:34" x14ac:dyDescent="0.2">
      <c r="A109" s="17" t="s">
        <v>183</v>
      </c>
      <c r="B109" s="9" t="s">
        <v>58</v>
      </c>
      <c r="C109" s="30">
        <v>47353.438000000002</v>
      </c>
      <c r="D109" s="30"/>
      <c r="E109">
        <f t="shared" si="19"/>
        <v>22545.531039308877</v>
      </c>
      <c r="F109">
        <f t="shared" si="20"/>
        <v>22545.5</v>
      </c>
      <c r="G109">
        <f t="shared" si="21"/>
        <v>1.8087245000060648E-2</v>
      </c>
      <c r="I109">
        <f t="shared" ref="I109:I117" si="29">G109</f>
        <v>1.8087245000060648E-2</v>
      </c>
      <c r="P109">
        <f t="shared" si="22"/>
        <v>2.996024858053891E-2</v>
      </c>
      <c r="Q109" s="3">
        <f t="shared" si="23"/>
        <v>32334.938000000002</v>
      </c>
      <c r="R109">
        <f t="shared" si="24"/>
        <v>1.4096821402204964E-4</v>
      </c>
      <c r="S109">
        <f t="shared" si="28"/>
        <v>0.1</v>
      </c>
      <c r="T109">
        <f t="shared" si="25"/>
        <v>1.4096821402204965E-5</v>
      </c>
      <c r="AC109" t="s">
        <v>44</v>
      </c>
      <c r="AD109">
        <v>6</v>
      </c>
      <c r="AF109" t="s">
        <v>49</v>
      </c>
      <c r="AH109" t="s">
        <v>48</v>
      </c>
    </row>
    <row r="110" spans="1:34" x14ac:dyDescent="0.2">
      <c r="A110" s="17" t="s">
        <v>183</v>
      </c>
      <c r="B110" s="9"/>
      <c r="C110" s="30">
        <v>47362.470999999998</v>
      </c>
      <c r="D110" s="30"/>
      <c r="E110">
        <f t="shared" si="19"/>
        <v>22561.032464597396</v>
      </c>
      <c r="F110">
        <f t="shared" si="20"/>
        <v>22561</v>
      </c>
      <c r="G110">
        <f t="shared" si="21"/>
        <v>1.8917789995612111E-2</v>
      </c>
      <c r="I110">
        <f t="shared" si="29"/>
        <v>1.8917789995612111E-2</v>
      </c>
      <c r="P110">
        <f t="shared" si="22"/>
        <v>3.0015938066207556E-2</v>
      </c>
      <c r="Q110" s="3">
        <f t="shared" si="23"/>
        <v>32343.970999999998</v>
      </c>
      <c r="R110">
        <f t="shared" si="24"/>
        <v>1.2316889059686139E-4</v>
      </c>
      <c r="S110">
        <f t="shared" si="28"/>
        <v>0.1</v>
      </c>
      <c r="T110">
        <f t="shared" si="25"/>
        <v>1.231688905968614E-5</v>
      </c>
      <c r="AC110" t="s">
        <v>44</v>
      </c>
      <c r="AD110">
        <v>6</v>
      </c>
      <c r="AF110" t="s">
        <v>49</v>
      </c>
      <c r="AH110" t="s">
        <v>48</v>
      </c>
    </row>
    <row r="111" spans="1:34" x14ac:dyDescent="0.2">
      <c r="A111" s="17" t="s">
        <v>183</v>
      </c>
      <c r="B111" s="9"/>
      <c r="C111" s="30">
        <v>47383.464</v>
      </c>
      <c r="D111" s="30"/>
      <c r="E111">
        <f t="shared" si="19"/>
        <v>22597.058305523122</v>
      </c>
      <c r="F111">
        <f t="shared" si="20"/>
        <v>22597</v>
      </c>
      <c r="G111">
        <f t="shared" si="21"/>
        <v>3.3975830003328156E-2</v>
      </c>
      <c r="I111">
        <f t="shared" si="29"/>
        <v>3.3975830003328156E-2</v>
      </c>
      <c r="P111">
        <f t="shared" si="22"/>
        <v>3.0145467440453426E-2</v>
      </c>
      <c r="Q111" s="3">
        <f t="shared" si="23"/>
        <v>32364.964</v>
      </c>
      <c r="R111">
        <f t="shared" si="24"/>
        <v>1.4671677363072268E-5</v>
      </c>
      <c r="S111">
        <f t="shared" si="28"/>
        <v>0.1</v>
      </c>
      <c r="T111">
        <f t="shared" si="25"/>
        <v>1.4671677363072269E-6</v>
      </c>
      <c r="AC111" t="s">
        <v>44</v>
      </c>
      <c r="AD111">
        <v>7</v>
      </c>
      <c r="AF111" t="s">
        <v>49</v>
      </c>
      <c r="AH111" t="s">
        <v>48</v>
      </c>
    </row>
    <row r="112" spans="1:34" x14ac:dyDescent="0.2">
      <c r="A112" s="17" t="s">
        <v>184</v>
      </c>
      <c r="B112" s="9"/>
      <c r="C112" s="30">
        <v>47456.303999999996</v>
      </c>
      <c r="D112" s="30"/>
      <c r="E112">
        <f t="shared" si="19"/>
        <v>22722.058174671387</v>
      </c>
      <c r="F112">
        <f t="shared" si="20"/>
        <v>22722</v>
      </c>
      <c r="G112">
        <f t="shared" si="21"/>
        <v>3.3899579997523688E-2</v>
      </c>
      <c r="I112">
        <f t="shared" si="29"/>
        <v>3.3899579997523688E-2</v>
      </c>
      <c r="P112">
        <f t="shared" si="22"/>
        <v>3.0597241797062011E-2</v>
      </c>
      <c r="Q112" s="3">
        <f t="shared" si="23"/>
        <v>32437.803999999996</v>
      </c>
      <c r="R112">
        <f t="shared" si="24"/>
        <v>1.0905437590228467E-5</v>
      </c>
      <c r="S112">
        <f t="shared" si="28"/>
        <v>0.1</v>
      </c>
      <c r="T112">
        <f t="shared" si="25"/>
        <v>1.0905437590228468E-6</v>
      </c>
      <c r="AC112" t="s">
        <v>44</v>
      </c>
      <c r="AD112">
        <v>8</v>
      </c>
      <c r="AF112" t="s">
        <v>49</v>
      </c>
      <c r="AH112" t="s">
        <v>48</v>
      </c>
    </row>
    <row r="113" spans="1:34" x14ac:dyDescent="0.2">
      <c r="A113" s="17" t="s">
        <v>184</v>
      </c>
      <c r="B113" s="9" t="s">
        <v>58</v>
      </c>
      <c r="C113" s="30">
        <v>47461.273999999998</v>
      </c>
      <c r="D113" s="30"/>
      <c r="E113">
        <f t="shared" si="19"/>
        <v>22730.587133343368</v>
      </c>
      <c r="F113">
        <f t="shared" si="20"/>
        <v>22730.5</v>
      </c>
      <c r="G113">
        <f t="shared" si="21"/>
        <v>5.0774395000189543E-2</v>
      </c>
      <c r="I113">
        <f t="shared" si="29"/>
        <v>5.0774395000189543E-2</v>
      </c>
      <c r="P113">
        <f t="shared" si="22"/>
        <v>3.062807632779535E-2</v>
      </c>
      <c r="Q113" s="3">
        <f t="shared" si="23"/>
        <v>32442.773999999998</v>
      </c>
      <c r="R113">
        <f t="shared" si="24"/>
        <v>4.058741560496589E-4</v>
      </c>
      <c r="S113">
        <f t="shared" si="28"/>
        <v>0.1</v>
      </c>
      <c r="T113">
        <f t="shared" si="25"/>
        <v>4.0587415604965891E-5</v>
      </c>
      <c r="AC113" t="s">
        <v>44</v>
      </c>
      <c r="AD113">
        <v>6</v>
      </c>
      <c r="AF113" t="s">
        <v>49</v>
      </c>
      <c r="AH113" t="s">
        <v>48</v>
      </c>
    </row>
    <row r="114" spans="1:34" x14ac:dyDescent="0.2">
      <c r="A114" s="17" t="s">
        <v>184</v>
      </c>
      <c r="B114" s="9" t="s">
        <v>58</v>
      </c>
      <c r="C114" s="30">
        <v>47468.273999999998</v>
      </c>
      <c r="D114" s="30"/>
      <c r="E114">
        <f t="shared" si="19"/>
        <v>22742.599751191225</v>
      </c>
      <c r="F114">
        <f t="shared" si="20"/>
        <v>22742.5</v>
      </c>
      <c r="G114">
        <f t="shared" si="21"/>
        <v>5.8127074997173622E-2</v>
      </c>
      <c r="I114">
        <f t="shared" si="29"/>
        <v>5.8127074997173622E-2</v>
      </c>
      <c r="P114">
        <f t="shared" si="22"/>
        <v>3.0671632116610399E-2</v>
      </c>
      <c r="Q114" s="3">
        <f t="shared" si="23"/>
        <v>32449.773999999998</v>
      </c>
      <c r="R114">
        <f t="shared" si="24"/>
        <v>7.5380134376786976E-4</v>
      </c>
      <c r="S114">
        <f t="shared" si="28"/>
        <v>0.1</v>
      </c>
      <c r="T114">
        <f t="shared" si="25"/>
        <v>7.5380134376786987E-5</v>
      </c>
      <c r="AC114" t="s">
        <v>44</v>
      </c>
      <c r="AD114">
        <v>5</v>
      </c>
      <c r="AF114" t="s">
        <v>49</v>
      </c>
      <c r="AH114" t="s">
        <v>48</v>
      </c>
    </row>
    <row r="115" spans="1:34" x14ac:dyDescent="0.2">
      <c r="A115" s="17" t="s">
        <v>184</v>
      </c>
      <c r="B115" s="9"/>
      <c r="C115" s="30">
        <v>47470.281999999999</v>
      </c>
      <c r="D115" s="30"/>
      <c r="E115">
        <f t="shared" si="19"/>
        <v>22746.045656425296</v>
      </c>
      <c r="F115">
        <f t="shared" si="20"/>
        <v>22746</v>
      </c>
      <c r="G115">
        <f t="shared" si="21"/>
        <v>2.6604940001561772E-2</v>
      </c>
      <c r="I115">
        <f t="shared" si="29"/>
        <v>2.6604940001561772E-2</v>
      </c>
      <c r="P115">
        <f t="shared" si="22"/>
        <v>3.0684341332446605E-2</v>
      </c>
      <c r="Q115" s="3">
        <f t="shared" si="23"/>
        <v>32451.781999999999</v>
      </c>
      <c r="R115">
        <f t="shared" si="24"/>
        <v>1.6641515218424949E-5</v>
      </c>
      <c r="S115">
        <f t="shared" si="28"/>
        <v>0.1</v>
      </c>
      <c r="T115">
        <f t="shared" si="25"/>
        <v>1.6641515218424951E-6</v>
      </c>
      <c r="AC115" t="s">
        <v>44</v>
      </c>
      <c r="AD115">
        <v>7</v>
      </c>
      <c r="AF115" t="s">
        <v>49</v>
      </c>
      <c r="AH115" t="s">
        <v>48</v>
      </c>
    </row>
    <row r="116" spans="1:34" x14ac:dyDescent="0.2">
      <c r="A116" s="17" t="s">
        <v>185</v>
      </c>
      <c r="B116" s="9" t="s">
        <v>58</v>
      </c>
      <c r="C116" s="30">
        <v>47691.425000000003</v>
      </c>
      <c r="D116" s="30"/>
      <c r="E116">
        <f t="shared" si="19"/>
        <v>23125.546563386531</v>
      </c>
      <c r="F116">
        <f t="shared" si="20"/>
        <v>23125.5</v>
      </c>
      <c r="G116">
        <f t="shared" si="21"/>
        <v>2.7133445008075796E-2</v>
      </c>
      <c r="I116">
        <f t="shared" si="29"/>
        <v>2.7133445008075796E-2</v>
      </c>
      <c r="P116">
        <f t="shared" si="22"/>
        <v>3.2076969468871383E-2</v>
      </c>
      <c r="Q116" s="3">
        <f t="shared" si="23"/>
        <v>32672.925000000003</v>
      </c>
      <c r="R116">
        <f t="shared" si="24"/>
        <v>2.4438434094484299E-5</v>
      </c>
      <c r="S116">
        <f t="shared" si="28"/>
        <v>0.1</v>
      </c>
      <c r="T116">
        <f t="shared" si="25"/>
        <v>2.4438434094484299E-6</v>
      </c>
      <c r="AC116" t="s">
        <v>44</v>
      </c>
      <c r="AD116">
        <v>7</v>
      </c>
      <c r="AF116" t="s">
        <v>49</v>
      </c>
      <c r="AH116" t="s">
        <v>48</v>
      </c>
    </row>
    <row r="117" spans="1:34" x14ac:dyDescent="0.2">
      <c r="A117" s="17" t="s">
        <v>185</v>
      </c>
      <c r="B117" s="9"/>
      <c r="C117" s="30">
        <v>47728.419000000002</v>
      </c>
      <c r="D117" s="30"/>
      <c r="E117">
        <f t="shared" ref="E117:E138" si="30">(C117-C$7)/C$8</f>
        <v>23189.031532624191</v>
      </c>
      <c r="F117">
        <f t="shared" ref="F117:F138" si="31">+ROUND(2*E117,0)/2</f>
        <v>23189</v>
      </c>
      <c r="G117">
        <f>C117-(C$7+C$8*F117)</f>
        <v>1.8374710001808126E-2</v>
      </c>
      <c r="I117">
        <f t="shared" si="29"/>
        <v>1.8374710001808126E-2</v>
      </c>
      <c r="P117">
        <f t="shared" ref="P117:P138" si="32">+D$11+D$12*F117+D$13*F117^2</f>
        <v>3.2312814521339175E-2</v>
      </c>
      <c r="Q117" s="3">
        <f t="shared" ref="Q117:Q138" si="33">C117-15018.5</f>
        <v>32709.919000000002</v>
      </c>
      <c r="R117">
        <f t="shared" ref="R117:R138" si="34">+(P117-G117)^2</f>
        <v>1.9427075759737188E-4</v>
      </c>
      <c r="S117">
        <f t="shared" si="28"/>
        <v>0.1</v>
      </c>
      <c r="T117">
        <f t="shared" ref="T117:T138" si="35">S117*R117</f>
        <v>1.942707575973719E-5</v>
      </c>
      <c r="AD117">
        <v>6</v>
      </c>
      <c r="AF117" t="s">
        <v>50</v>
      </c>
      <c r="AH117" t="s">
        <v>48</v>
      </c>
    </row>
    <row r="118" spans="1:34" x14ac:dyDescent="0.2">
      <c r="A118" s="17" t="s">
        <v>186</v>
      </c>
      <c r="B118" s="9"/>
      <c r="C118" s="30">
        <v>47728.521999999997</v>
      </c>
      <c r="D118" s="30"/>
      <c r="E118">
        <f t="shared" si="30"/>
        <v>23189.20828971537</v>
      </c>
      <c r="F118">
        <f t="shared" si="31"/>
        <v>23189</v>
      </c>
      <c r="I118" s="11">
        <v>0.11768769999616779</v>
      </c>
      <c r="P118">
        <f t="shared" si="32"/>
        <v>3.2312814521339175E-2</v>
      </c>
      <c r="Q118" s="3">
        <f t="shared" si="33"/>
        <v>32710.021999999997</v>
      </c>
      <c r="R118">
        <f t="shared" si="34"/>
        <v>1.0441179822904679E-3</v>
      </c>
      <c r="T118">
        <f t="shared" si="35"/>
        <v>0</v>
      </c>
      <c r="AC118" t="s">
        <v>44</v>
      </c>
      <c r="AD118">
        <v>11</v>
      </c>
      <c r="AF118" t="s">
        <v>49</v>
      </c>
      <c r="AH118" t="s">
        <v>48</v>
      </c>
    </row>
    <row r="119" spans="1:34" x14ac:dyDescent="0.2">
      <c r="A119" s="17" t="s">
        <v>185</v>
      </c>
      <c r="B119" s="9" t="s">
        <v>58</v>
      </c>
      <c r="C119" s="30">
        <v>47758.436000000002</v>
      </c>
      <c r="D119" s="30"/>
      <c r="E119">
        <f t="shared" si="30"/>
        <v>23240.543354044064</v>
      </c>
      <c r="F119">
        <f t="shared" si="31"/>
        <v>23240.5</v>
      </c>
      <c r="G119">
        <f t="shared" ref="G119:G138" si="36">C119-(C$7+C$8*F119)</f>
        <v>2.5263294999604113E-2</v>
      </c>
      <c r="I119">
        <f>G119</f>
        <v>2.5263294999604113E-2</v>
      </c>
      <c r="P119">
        <f t="shared" si="32"/>
        <v>3.2504684765024716E-2</v>
      </c>
      <c r="Q119" s="3">
        <f t="shared" si="33"/>
        <v>32739.936000000002</v>
      </c>
      <c r="R119">
        <f t="shared" si="34"/>
        <v>5.2437725734738255E-5</v>
      </c>
      <c r="S119">
        <f t="shared" si="28"/>
        <v>0.1</v>
      </c>
      <c r="T119">
        <f t="shared" si="35"/>
        <v>5.243772573473826E-6</v>
      </c>
      <c r="AC119" t="s">
        <v>41</v>
      </c>
      <c r="AH119" t="s">
        <v>43</v>
      </c>
    </row>
    <row r="120" spans="1:34" x14ac:dyDescent="0.2">
      <c r="A120" s="17" t="s">
        <v>51</v>
      </c>
      <c r="B120" s="9"/>
      <c r="C120" s="30">
        <v>47763.39</v>
      </c>
      <c r="D120" s="30"/>
      <c r="E120">
        <f t="shared" si="30"/>
        <v>23249.044855303815</v>
      </c>
      <c r="F120">
        <f t="shared" si="31"/>
        <v>23249</v>
      </c>
      <c r="G120">
        <f t="shared" si="36"/>
        <v>2.6138109999010339E-2</v>
      </c>
      <c r="N120">
        <f>G120</f>
        <v>2.6138109999010339E-2</v>
      </c>
      <c r="P120">
        <f t="shared" si="32"/>
        <v>3.2536403848865685E-2</v>
      </c>
      <c r="Q120" s="3">
        <f t="shared" si="33"/>
        <v>32744.89</v>
      </c>
      <c r="R120">
        <f t="shared" si="34"/>
        <v>4.0938164189096733E-5</v>
      </c>
      <c r="S120">
        <f t="shared" si="28"/>
        <v>0.1</v>
      </c>
      <c r="T120">
        <f t="shared" si="35"/>
        <v>4.0938164189096733E-6</v>
      </c>
      <c r="AC120" t="s">
        <v>44</v>
      </c>
      <c r="AD120">
        <v>6</v>
      </c>
      <c r="AF120" t="s">
        <v>49</v>
      </c>
      <c r="AH120" t="s">
        <v>48</v>
      </c>
    </row>
    <row r="121" spans="1:34" x14ac:dyDescent="0.2">
      <c r="A121" s="17" t="s">
        <v>185</v>
      </c>
      <c r="B121" s="9"/>
      <c r="C121" s="30">
        <v>47770.385999999999</v>
      </c>
      <c r="D121" s="30"/>
      <c r="E121">
        <f t="shared" si="30"/>
        <v>23261.050608798614</v>
      </c>
      <c r="F121">
        <f t="shared" si="31"/>
        <v>23261</v>
      </c>
      <c r="G121">
        <f t="shared" si="36"/>
        <v>2.9490789995179512E-2</v>
      </c>
      <c r="I121">
        <f t="shared" ref="I121:I130" si="37">G121</f>
        <v>2.9490789995179512E-2</v>
      </c>
      <c r="P121">
        <f t="shared" si="32"/>
        <v>3.2581208418538551E-2</v>
      </c>
      <c r="Q121" s="3">
        <f t="shared" si="33"/>
        <v>32751.885999999999</v>
      </c>
      <c r="R121">
        <f t="shared" si="34"/>
        <v>9.5506860314369739E-6</v>
      </c>
      <c r="S121">
        <f t="shared" si="28"/>
        <v>0.1</v>
      </c>
      <c r="T121">
        <f t="shared" si="35"/>
        <v>9.5506860314369734E-7</v>
      </c>
      <c r="AC121" t="s">
        <v>44</v>
      </c>
      <c r="AD121">
        <v>6</v>
      </c>
      <c r="AF121" t="s">
        <v>49</v>
      </c>
      <c r="AH121" t="s">
        <v>48</v>
      </c>
    </row>
    <row r="122" spans="1:34" x14ac:dyDescent="0.2">
      <c r="A122" s="17" t="s">
        <v>186</v>
      </c>
      <c r="B122" s="9"/>
      <c r="C122" s="30">
        <v>47812.358999999997</v>
      </c>
      <c r="D122" s="30"/>
      <c r="E122">
        <f t="shared" si="30"/>
        <v>23333.079981502622</v>
      </c>
      <c r="F122">
        <f t="shared" si="31"/>
        <v>23333</v>
      </c>
      <c r="G122">
        <f t="shared" si="36"/>
        <v>4.6606869997049216E-2</v>
      </c>
      <c r="I122">
        <f t="shared" si="37"/>
        <v>4.6606869997049216E-2</v>
      </c>
      <c r="P122">
        <f t="shared" si="32"/>
        <v>3.2850642765748686E-2</v>
      </c>
      <c r="Q122" s="3">
        <f t="shared" si="33"/>
        <v>32793.858999999997</v>
      </c>
      <c r="R122">
        <f t="shared" si="34"/>
        <v>1.8923378763917426E-4</v>
      </c>
      <c r="S122">
        <f t="shared" si="28"/>
        <v>0.1</v>
      </c>
      <c r="T122">
        <f t="shared" si="35"/>
        <v>1.8923378763917428E-5</v>
      </c>
      <c r="AC122" t="s">
        <v>44</v>
      </c>
      <c r="AH122" t="s">
        <v>43</v>
      </c>
    </row>
    <row r="123" spans="1:34" x14ac:dyDescent="0.2">
      <c r="A123" s="17" t="s">
        <v>186</v>
      </c>
      <c r="B123" s="9" t="s">
        <v>58</v>
      </c>
      <c r="C123" s="30">
        <v>47838.294000000002</v>
      </c>
      <c r="D123" s="30"/>
      <c r="E123">
        <f t="shared" si="30"/>
        <v>23377.58673062894</v>
      </c>
      <c r="F123">
        <f t="shared" si="31"/>
        <v>23377.5</v>
      </c>
      <c r="G123">
        <f t="shared" si="36"/>
        <v>5.0539725001726765E-2</v>
      </c>
      <c r="I123">
        <f t="shared" si="37"/>
        <v>5.0539725001726765E-2</v>
      </c>
      <c r="P123">
        <f t="shared" si="32"/>
        <v>3.3017688410992785E-2</v>
      </c>
      <c r="Q123" s="3">
        <f t="shared" si="33"/>
        <v>32819.794000000002</v>
      </c>
      <c r="R123">
        <f t="shared" si="34"/>
        <v>3.0702176628702048E-4</v>
      </c>
      <c r="S123">
        <f t="shared" si="28"/>
        <v>0.1</v>
      </c>
      <c r="T123">
        <f t="shared" si="35"/>
        <v>3.0702176628702046E-5</v>
      </c>
      <c r="AC123" t="s">
        <v>44</v>
      </c>
      <c r="AD123">
        <v>7</v>
      </c>
      <c r="AF123" t="s">
        <v>49</v>
      </c>
      <c r="AH123" t="s">
        <v>48</v>
      </c>
    </row>
    <row r="124" spans="1:34" x14ac:dyDescent="0.2">
      <c r="A124" s="17" t="s">
        <v>187</v>
      </c>
      <c r="B124" s="9"/>
      <c r="C124" s="30">
        <v>48084.489000000001</v>
      </c>
      <c r="D124" s="30"/>
      <c r="E124">
        <f t="shared" si="30"/>
        <v>23800.079080779386</v>
      </c>
      <c r="F124">
        <f t="shared" si="31"/>
        <v>23800</v>
      </c>
      <c r="G124">
        <f t="shared" si="36"/>
        <v>4.6082000000751577E-2</v>
      </c>
      <c r="I124">
        <f t="shared" si="37"/>
        <v>4.6082000000751577E-2</v>
      </c>
      <c r="P124">
        <f t="shared" si="32"/>
        <v>3.4623483793405421E-2</v>
      </c>
      <c r="Q124" s="3">
        <f t="shared" si="33"/>
        <v>33065.989000000001</v>
      </c>
      <c r="R124">
        <f t="shared" si="34"/>
        <v>1.3129759367401454E-4</v>
      </c>
      <c r="S124">
        <f t="shared" si="28"/>
        <v>0.1</v>
      </c>
      <c r="T124">
        <f t="shared" si="35"/>
        <v>1.3129759367401454E-5</v>
      </c>
      <c r="AC124" t="s">
        <v>44</v>
      </c>
      <c r="AD124">
        <v>5</v>
      </c>
      <c r="AF124" t="s">
        <v>49</v>
      </c>
      <c r="AH124" t="s">
        <v>48</v>
      </c>
    </row>
    <row r="125" spans="1:34" x14ac:dyDescent="0.2">
      <c r="A125" s="17" t="s">
        <v>187</v>
      </c>
      <c r="B125" s="9" t="s">
        <v>58</v>
      </c>
      <c r="C125" s="30">
        <v>48089.436000000002</v>
      </c>
      <c r="D125" s="30"/>
      <c r="E125">
        <f t="shared" si="30"/>
        <v>23808.568569421292</v>
      </c>
      <c r="F125">
        <f t="shared" si="31"/>
        <v>23808.5</v>
      </c>
      <c r="G125">
        <f t="shared" si="36"/>
        <v>3.9956815002369694E-2</v>
      </c>
      <c r="I125">
        <f t="shared" si="37"/>
        <v>3.9956815002369694E-2</v>
      </c>
      <c r="P125">
        <f t="shared" si="32"/>
        <v>3.4656157375729926E-2</v>
      </c>
      <c r="Q125" s="3">
        <f t="shared" si="33"/>
        <v>33070.936000000002</v>
      </c>
      <c r="R125">
        <f t="shared" si="34"/>
        <v>2.8096971274854341E-5</v>
      </c>
      <c r="S125">
        <f t="shared" si="28"/>
        <v>0.1</v>
      </c>
      <c r="T125">
        <f t="shared" si="35"/>
        <v>2.8096971274854344E-6</v>
      </c>
      <c r="AC125" t="s">
        <v>44</v>
      </c>
      <c r="AD125">
        <v>6</v>
      </c>
      <c r="AF125" t="s">
        <v>49</v>
      </c>
      <c r="AH125" t="s">
        <v>48</v>
      </c>
    </row>
    <row r="126" spans="1:34" x14ac:dyDescent="0.2">
      <c r="A126" s="17" t="s">
        <v>187</v>
      </c>
      <c r="B126" s="9"/>
      <c r="C126" s="30">
        <v>48091.483</v>
      </c>
      <c r="D126" s="30"/>
      <c r="E126">
        <f t="shared" si="30"/>
        <v>23812.081402097654</v>
      </c>
      <c r="F126">
        <f t="shared" si="31"/>
        <v>23812</v>
      </c>
      <c r="G126">
        <f t="shared" si="36"/>
        <v>4.7434679996513296E-2</v>
      </c>
      <c r="I126">
        <f t="shared" si="37"/>
        <v>4.7434679996513296E-2</v>
      </c>
      <c r="P126">
        <f t="shared" si="32"/>
        <v>3.4669615418531814E-2</v>
      </c>
      <c r="Q126" s="3">
        <f t="shared" si="33"/>
        <v>33072.983</v>
      </c>
      <c r="R126">
        <f t="shared" si="34"/>
        <v>1.6294687368003755E-4</v>
      </c>
      <c r="S126">
        <f t="shared" si="28"/>
        <v>0.1</v>
      </c>
      <c r="T126">
        <f t="shared" si="35"/>
        <v>1.6294687368003757E-5</v>
      </c>
      <c r="AC126" t="s">
        <v>44</v>
      </c>
      <c r="AD126">
        <v>8</v>
      </c>
      <c r="AF126" t="s">
        <v>49</v>
      </c>
      <c r="AH126" t="s">
        <v>48</v>
      </c>
    </row>
    <row r="127" spans="1:34" x14ac:dyDescent="0.2">
      <c r="A127" s="17" t="s">
        <v>187</v>
      </c>
      <c r="B127" s="9"/>
      <c r="C127" s="30">
        <v>48108.387000000002</v>
      </c>
      <c r="D127" s="30"/>
      <c r="E127">
        <f t="shared" si="30"/>
        <v>23841.090158111969</v>
      </c>
      <c r="F127">
        <f t="shared" si="31"/>
        <v>23841</v>
      </c>
      <c r="G127">
        <f t="shared" si="36"/>
        <v>5.2536989998770878E-2</v>
      </c>
      <c r="I127">
        <f t="shared" si="37"/>
        <v>5.2536989998770878E-2</v>
      </c>
      <c r="P127">
        <f t="shared" si="32"/>
        <v>3.4781219497836399E-2</v>
      </c>
      <c r="Q127" s="3">
        <f t="shared" si="33"/>
        <v>33089.887000000002</v>
      </c>
      <c r="R127">
        <f t="shared" si="34"/>
        <v>3.1526738608185501E-4</v>
      </c>
      <c r="S127">
        <f t="shared" si="28"/>
        <v>0.1</v>
      </c>
      <c r="T127">
        <f t="shared" si="35"/>
        <v>3.1526738608185501E-5</v>
      </c>
      <c r="AC127" t="s">
        <v>44</v>
      </c>
      <c r="AD127">
        <v>7</v>
      </c>
      <c r="AF127" t="s">
        <v>49</v>
      </c>
      <c r="AH127" t="s">
        <v>48</v>
      </c>
    </row>
    <row r="128" spans="1:34" x14ac:dyDescent="0.2">
      <c r="A128" s="17" t="s">
        <v>187</v>
      </c>
      <c r="B128" s="9"/>
      <c r="C128" s="30">
        <v>48115.37</v>
      </c>
      <c r="D128" s="30"/>
      <c r="E128">
        <f t="shared" si="30"/>
        <v>23853.073602459339</v>
      </c>
      <c r="F128">
        <f t="shared" si="31"/>
        <v>23853</v>
      </c>
      <c r="G128">
        <f t="shared" si="36"/>
        <v>4.2889670003205538E-2</v>
      </c>
      <c r="I128">
        <f t="shared" si="37"/>
        <v>4.2889670003205538E-2</v>
      </c>
      <c r="P128">
        <f t="shared" si="32"/>
        <v>3.4827449869375859E-2</v>
      </c>
      <c r="Q128" s="3">
        <f t="shared" si="33"/>
        <v>33096.870000000003</v>
      </c>
      <c r="R128">
        <f t="shared" si="34"/>
        <v>6.4999393486328636E-5</v>
      </c>
      <c r="S128">
        <f t="shared" si="28"/>
        <v>0.1</v>
      </c>
      <c r="T128">
        <f t="shared" si="35"/>
        <v>6.4999393486328643E-6</v>
      </c>
      <c r="AC128" t="s">
        <v>44</v>
      </c>
      <c r="AD128">
        <v>6</v>
      </c>
      <c r="AF128" t="s">
        <v>49</v>
      </c>
      <c r="AH128" t="s">
        <v>48</v>
      </c>
    </row>
    <row r="129" spans="1:34" x14ac:dyDescent="0.2">
      <c r="A129" s="17" t="s">
        <v>187</v>
      </c>
      <c r="B129" s="9"/>
      <c r="C129" s="30">
        <v>48175.377999999997</v>
      </c>
      <c r="D129" s="30"/>
      <c r="E129">
        <f t="shared" si="30"/>
        <v>23956.052627004214</v>
      </c>
      <c r="F129">
        <f t="shared" si="31"/>
        <v>23956</v>
      </c>
      <c r="G129">
        <f t="shared" si="36"/>
        <v>3.0666840000776574E-2</v>
      </c>
      <c r="I129">
        <f t="shared" si="37"/>
        <v>3.0666840000776574E-2</v>
      </c>
      <c r="P129">
        <f t="shared" si="32"/>
        <v>3.5225449228405287E-2</v>
      </c>
      <c r="Q129" s="3">
        <f t="shared" si="33"/>
        <v>33156.877999999997</v>
      </c>
      <c r="R129">
        <f t="shared" si="34"/>
        <v>2.0780918090221649E-5</v>
      </c>
      <c r="S129">
        <f t="shared" si="28"/>
        <v>0.1</v>
      </c>
      <c r="T129">
        <f t="shared" si="35"/>
        <v>2.078091809022165E-6</v>
      </c>
      <c r="AC129" t="s">
        <v>44</v>
      </c>
      <c r="AD129">
        <v>9</v>
      </c>
      <c r="AF129" t="s">
        <v>49</v>
      </c>
      <c r="AH129" t="s">
        <v>48</v>
      </c>
    </row>
    <row r="130" spans="1:34" x14ac:dyDescent="0.2">
      <c r="A130" s="17" t="s">
        <v>187</v>
      </c>
      <c r="B130" s="9"/>
      <c r="C130" s="30">
        <v>48189.377999999997</v>
      </c>
      <c r="D130" s="30"/>
      <c r="E130">
        <f t="shared" si="30"/>
        <v>23980.077862699927</v>
      </c>
      <c r="F130">
        <f t="shared" si="31"/>
        <v>23980</v>
      </c>
      <c r="G130">
        <f t="shared" si="36"/>
        <v>4.5372199994744733E-2</v>
      </c>
      <c r="I130">
        <f t="shared" si="37"/>
        <v>4.5372199994744733E-2</v>
      </c>
      <c r="P130">
        <f t="shared" si="32"/>
        <v>3.5318492816166155E-2</v>
      </c>
      <c r="Q130" s="3">
        <f t="shared" si="33"/>
        <v>33170.877999999997</v>
      </c>
      <c r="R130">
        <f t="shared" si="34"/>
        <v>1.0107702803260242E-4</v>
      </c>
      <c r="S130">
        <f t="shared" si="28"/>
        <v>0.1</v>
      </c>
      <c r="T130">
        <f t="shared" si="35"/>
        <v>1.0107702803260243E-5</v>
      </c>
      <c r="AC130" t="s">
        <v>45</v>
      </c>
      <c r="AH130" t="s">
        <v>43</v>
      </c>
    </row>
    <row r="131" spans="1:34" x14ac:dyDescent="0.2">
      <c r="A131" s="17" t="s">
        <v>42</v>
      </c>
      <c r="B131" s="9"/>
      <c r="C131" s="30">
        <v>48439.946000000004</v>
      </c>
      <c r="D131" s="30"/>
      <c r="E131">
        <f t="shared" si="30"/>
        <v>24410.074666828765</v>
      </c>
      <c r="F131">
        <f t="shared" si="31"/>
        <v>24410</v>
      </c>
      <c r="G131">
        <f t="shared" si="36"/>
        <v>4.3509900002391078E-2</v>
      </c>
      <c r="N131">
        <f>G131</f>
        <v>4.3509900002391078E-2</v>
      </c>
      <c r="P131">
        <f t="shared" si="32"/>
        <v>3.7005114489927701E-2</v>
      </c>
      <c r="Q131" s="3">
        <f t="shared" si="33"/>
        <v>33421.446000000004</v>
      </c>
      <c r="R131">
        <f t="shared" si="34"/>
        <v>4.231223456315343E-5</v>
      </c>
      <c r="S131">
        <f t="shared" si="28"/>
        <v>0.1</v>
      </c>
      <c r="T131">
        <f t="shared" si="35"/>
        <v>4.2312234563153434E-6</v>
      </c>
      <c r="AC131" t="s">
        <v>44</v>
      </c>
      <c r="AD131">
        <v>8</v>
      </c>
      <c r="AF131" t="s">
        <v>49</v>
      </c>
      <c r="AH131" t="s">
        <v>48</v>
      </c>
    </row>
    <row r="132" spans="1:34" x14ac:dyDescent="0.2">
      <c r="A132" s="17" t="s">
        <v>74</v>
      </c>
      <c r="B132" s="9"/>
      <c r="C132" s="30">
        <v>48500.542000000001</v>
      </c>
      <c r="D132" s="30"/>
      <c r="E132">
        <f t="shared" si="30"/>
        <v>24514.062751272864</v>
      </c>
      <c r="F132">
        <f t="shared" si="31"/>
        <v>24514</v>
      </c>
      <c r="G132">
        <f t="shared" si="36"/>
        <v>3.6566460003086831E-2</v>
      </c>
      <c r="N132">
        <f>G132</f>
        <v>3.6566460003086831E-2</v>
      </c>
      <c r="P132">
        <f t="shared" si="32"/>
        <v>3.74186147436339E-2</v>
      </c>
      <c r="Q132" s="3">
        <f t="shared" si="33"/>
        <v>33482.042000000001</v>
      </c>
      <c r="R132">
        <f t="shared" si="34"/>
        <v>7.2616770183684237E-7</v>
      </c>
      <c r="S132">
        <f>S$16</f>
        <v>0.5</v>
      </c>
      <c r="T132">
        <f t="shared" si="35"/>
        <v>3.6308385091842118E-7</v>
      </c>
    </row>
    <row r="133" spans="1:34" x14ac:dyDescent="0.2">
      <c r="A133" s="17" t="s">
        <v>188</v>
      </c>
      <c r="B133" s="9"/>
      <c r="C133" s="30">
        <v>48862.421999999999</v>
      </c>
      <c r="D133" s="30">
        <v>5.0000000000000001E-3</v>
      </c>
      <c r="E133">
        <f t="shared" si="30"/>
        <v>25135.080772241778</v>
      </c>
      <c r="F133">
        <f t="shared" si="31"/>
        <v>25135</v>
      </c>
      <c r="G133">
        <f t="shared" si="36"/>
        <v>4.706764999718871E-2</v>
      </c>
      <c r="I133">
        <f>G133</f>
        <v>4.706764999718871E-2</v>
      </c>
      <c r="P133">
        <f t="shared" si="32"/>
        <v>3.9932869373753392E-2</v>
      </c>
      <c r="Q133" s="3">
        <f t="shared" si="33"/>
        <v>33843.921999999999</v>
      </c>
      <c r="R133">
        <f t="shared" si="34"/>
        <v>5.0905094544548061E-5</v>
      </c>
      <c r="S133">
        <f>S$17</f>
        <v>0.1</v>
      </c>
      <c r="T133">
        <f t="shared" si="35"/>
        <v>5.0905094544548063E-6</v>
      </c>
      <c r="AC133" t="s">
        <v>44</v>
      </c>
      <c r="AD133">
        <v>8</v>
      </c>
      <c r="AF133" t="s">
        <v>49</v>
      </c>
      <c r="AH133" t="s">
        <v>48</v>
      </c>
    </row>
    <row r="134" spans="1:34" x14ac:dyDescent="0.2">
      <c r="A134" s="17" t="s">
        <v>188</v>
      </c>
      <c r="B134" s="9"/>
      <c r="C134" s="30">
        <v>48883.404000000002</v>
      </c>
      <c r="D134" s="30">
        <v>4.0000000000000001E-3</v>
      </c>
      <c r="E134">
        <f t="shared" si="30"/>
        <v>25171.087736196601</v>
      </c>
      <c r="F134">
        <f t="shared" si="31"/>
        <v>25171</v>
      </c>
      <c r="G134">
        <f t="shared" si="36"/>
        <v>5.1125689999025781E-2</v>
      </c>
      <c r="I134">
        <f>G134</f>
        <v>5.1125689999025781E-2</v>
      </c>
      <c r="P134">
        <f t="shared" si="32"/>
        <v>4.0080996791941548E-2</v>
      </c>
      <c r="Q134" s="3">
        <f t="shared" si="33"/>
        <v>33864.904000000002</v>
      </c>
      <c r="R134">
        <f t="shared" si="34"/>
        <v>1.219852480386126E-4</v>
      </c>
      <c r="S134">
        <f>S$17</f>
        <v>0.1</v>
      </c>
      <c r="T134">
        <f t="shared" si="35"/>
        <v>1.2198524803861261E-5</v>
      </c>
      <c r="AC134" t="s">
        <v>44</v>
      </c>
      <c r="AD134">
        <v>5</v>
      </c>
      <c r="AF134" t="s">
        <v>49</v>
      </c>
      <c r="AH134" t="s">
        <v>48</v>
      </c>
    </row>
    <row r="135" spans="1:34" x14ac:dyDescent="0.2">
      <c r="A135" s="17" t="s">
        <v>188</v>
      </c>
      <c r="B135" s="9"/>
      <c r="C135" s="30">
        <v>48925.339</v>
      </c>
      <c r="D135" s="30">
        <v>7.0000000000000001E-3</v>
      </c>
      <c r="E135">
        <f t="shared" si="30"/>
        <v>25243.051897546582</v>
      </c>
      <c r="F135">
        <f t="shared" si="31"/>
        <v>25243</v>
      </c>
      <c r="G135">
        <f t="shared" si="36"/>
        <v>3.0241770000429824E-2</v>
      </c>
      <c r="I135">
        <f>G135</f>
        <v>3.0241770000429824E-2</v>
      </c>
      <c r="P135">
        <f t="shared" si="32"/>
        <v>4.037803196582597E-2</v>
      </c>
      <c r="Q135" s="3">
        <f t="shared" si="33"/>
        <v>33906.839</v>
      </c>
      <c r="R135">
        <f t="shared" si="34"/>
        <v>1.0274380663113653E-4</v>
      </c>
      <c r="S135">
        <f>S$17</f>
        <v>0.1</v>
      </c>
      <c r="T135">
        <f t="shared" si="35"/>
        <v>1.0274380663113654E-5</v>
      </c>
      <c r="AC135" t="s">
        <v>44</v>
      </c>
      <c r="AH135" t="s">
        <v>43</v>
      </c>
    </row>
    <row r="136" spans="1:34" x14ac:dyDescent="0.2">
      <c r="A136" s="17" t="s">
        <v>52</v>
      </c>
      <c r="B136" s="9"/>
      <c r="C136" s="30">
        <v>49919.476000000002</v>
      </c>
      <c r="D136" s="30"/>
      <c r="E136">
        <f t="shared" si="30"/>
        <v>26949.078736034415</v>
      </c>
      <c r="F136">
        <f t="shared" si="31"/>
        <v>26949</v>
      </c>
      <c r="G136">
        <f t="shared" si="36"/>
        <v>4.5881110003392678E-2</v>
      </c>
      <c r="N136">
        <f>G136</f>
        <v>4.5881110003392678E-2</v>
      </c>
      <c r="O136">
        <f ca="1">+C$11+C$12*F136</f>
        <v>4.5821426495090134E-2</v>
      </c>
      <c r="P136">
        <f t="shared" si="32"/>
        <v>4.772051004070757E-2</v>
      </c>
      <c r="Q136" s="3">
        <f t="shared" si="33"/>
        <v>34900.976000000002</v>
      </c>
      <c r="R136">
        <f t="shared" si="34"/>
        <v>3.3833924972740269E-6</v>
      </c>
      <c r="S136">
        <f>S$17</f>
        <v>0.1</v>
      </c>
      <c r="T136">
        <f t="shared" si="35"/>
        <v>3.383392497274027E-7</v>
      </c>
    </row>
    <row r="137" spans="1:34" x14ac:dyDescent="0.2">
      <c r="A137" s="17" t="s">
        <v>40</v>
      </c>
      <c r="B137" s="9"/>
      <c r="C137" s="30">
        <v>51393.487500000003</v>
      </c>
      <c r="D137" s="30">
        <v>8.9999999999999998E-4</v>
      </c>
      <c r="E137">
        <f t="shared" si="30"/>
        <v>29478.612572155296</v>
      </c>
      <c r="F137">
        <f t="shared" si="31"/>
        <v>29478.5</v>
      </c>
      <c r="G137">
        <f t="shared" si="36"/>
        <v>6.5598115004831925E-2</v>
      </c>
      <c r="J137">
        <f>G137</f>
        <v>6.5598115004831925E-2</v>
      </c>
      <c r="O137">
        <f ca="1">+C$11+C$12*F137</f>
        <v>6.5909624091535252E-2</v>
      </c>
      <c r="P137">
        <f t="shared" si="32"/>
        <v>5.9682403113373958E-2</v>
      </c>
      <c r="Q137" s="3">
        <f t="shared" si="33"/>
        <v>36374.987500000003</v>
      </c>
      <c r="R137">
        <f t="shared" si="34"/>
        <v>3.4995647182737197E-5</v>
      </c>
      <c r="S137">
        <f>S$15</f>
        <v>1</v>
      </c>
      <c r="T137">
        <f t="shared" si="35"/>
        <v>3.4995647182737197E-5</v>
      </c>
    </row>
    <row r="138" spans="1:34" x14ac:dyDescent="0.2">
      <c r="A138" s="19" t="s">
        <v>38</v>
      </c>
      <c r="B138" s="9"/>
      <c r="C138" s="30">
        <v>51742.833830000003</v>
      </c>
      <c r="D138" s="30">
        <v>1.7000000000000001E-4</v>
      </c>
      <c r="E138">
        <f t="shared" si="30"/>
        <v>30078.121709132622</v>
      </c>
      <c r="F138">
        <f t="shared" si="31"/>
        <v>30078</v>
      </c>
      <c r="G138">
        <f t="shared" si="36"/>
        <v>7.092242000362603E-2</v>
      </c>
      <c r="K138">
        <f>G138</f>
        <v>7.092242000362603E-2</v>
      </c>
      <c r="O138">
        <f ca="1">+C$11+C$12*F138</f>
        <v>7.0670594425225247E-2</v>
      </c>
      <c r="P138">
        <f t="shared" si="32"/>
        <v>6.2705655897709947E-2</v>
      </c>
      <c r="Q138" s="3">
        <f t="shared" si="33"/>
        <v>36724.333830000003</v>
      </c>
      <c r="R138">
        <f t="shared" si="34"/>
        <v>6.7515212372270926E-5</v>
      </c>
      <c r="S138">
        <f>S$15</f>
        <v>1</v>
      </c>
      <c r="T138">
        <f t="shared" si="35"/>
        <v>6.7515212372270926E-5</v>
      </c>
      <c r="AC138" t="s">
        <v>41</v>
      </c>
      <c r="AH138" t="s">
        <v>43</v>
      </c>
    </row>
    <row r="139" spans="1:34" x14ac:dyDescent="0.2">
      <c r="A139" s="17"/>
      <c r="B139" s="9"/>
    </row>
    <row r="140" spans="1:34" x14ac:dyDescent="0.2">
      <c r="A140" s="17"/>
      <c r="B140" s="9"/>
    </row>
    <row r="141" spans="1:34" x14ac:dyDescent="0.2">
      <c r="A141" s="17"/>
      <c r="B141" s="9"/>
    </row>
    <row r="142" spans="1:34" x14ac:dyDescent="0.2">
      <c r="A142" s="17"/>
      <c r="B142" s="9"/>
    </row>
    <row r="143" spans="1:34" x14ac:dyDescent="0.2">
      <c r="A143" s="17"/>
      <c r="B143" s="9"/>
    </row>
    <row r="144" spans="1:34" x14ac:dyDescent="0.2">
      <c r="A144" s="17"/>
      <c r="B144" s="9"/>
    </row>
    <row r="145" spans="1:2" x14ac:dyDescent="0.2">
      <c r="A145" s="17"/>
      <c r="B145" s="9"/>
    </row>
    <row r="146" spans="1:2" x14ac:dyDescent="0.2">
      <c r="A146" s="17"/>
      <c r="B146" s="9"/>
    </row>
    <row r="147" spans="1:2" x14ac:dyDescent="0.2">
      <c r="A147" s="17"/>
      <c r="B147" s="9"/>
    </row>
    <row r="148" spans="1:2" x14ac:dyDescent="0.2">
      <c r="A148" s="17"/>
      <c r="B148" s="9"/>
    </row>
    <row r="149" spans="1:2" x14ac:dyDescent="0.2">
      <c r="A149" s="17"/>
      <c r="B149" s="9"/>
    </row>
    <row r="150" spans="1:2" x14ac:dyDescent="0.2">
      <c r="A150" s="17"/>
      <c r="B150" s="9"/>
    </row>
    <row r="151" spans="1:2" x14ac:dyDescent="0.2">
      <c r="A151" s="17"/>
      <c r="B151" s="9"/>
    </row>
    <row r="152" spans="1:2" x14ac:dyDescent="0.2">
      <c r="A152" s="17"/>
      <c r="B152" s="9"/>
    </row>
    <row r="153" spans="1:2" x14ac:dyDescent="0.2">
      <c r="A153" s="17"/>
      <c r="B153" s="9"/>
    </row>
    <row r="154" spans="1:2" x14ac:dyDescent="0.2">
      <c r="A154" s="17"/>
      <c r="B154" s="9"/>
    </row>
    <row r="155" spans="1:2" x14ac:dyDescent="0.2">
      <c r="A155" s="17"/>
      <c r="B155" s="9"/>
    </row>
    <row r="156" spans="1:2" x14ac:dyDescent="0.2">
      <c r="A156" s="17"/>
      <c r="B156" s="9"/>
    </row>
    <row r="157" spans="1:2" x14ac:dyDescent="0.2">
      <c r="A157" s="17"/>
      <c r="B157" s="9"/>
    </row>
    <row r="158" spans="1:2" x14ac:dyDescent="0.2">
      <c r="A158" s="17"/>
      <c r="B158" s="9"/>
    </row>
    <row r="159" spans="1:2" x14ac:dyDescent="0.2">
      <c r="A159" s="17"/>
      <c r="B159" s="9"/>
    </row>
    <row r="160" spans="1:2" x14ac:dyDescent="0.2">
      <c r="A160" s="17"/>
      <c r="B160" s="9"/>
    </row>
    <row r="161" spans="1:2" x14ac:dyDescent="0.2">
      <c r="A161" s="17"/>
      <c r="B161" s="9"/>
    </row>
    <row r="162" spans="1:2" x14ac:dyDescent="0.2">
      <c r="A162" s="17"/>
      <c r="B162" s="9"/>
    </row>
    <row r="163" spans="1:2" x14ac:dyDescent="0.2">
      <c r="A163" s="17"/>
      <c r="B163" s="9"/>
    </row>
    <row r="164" spans="1:2" x14ac:dyDescent="0.2">
      <c r="A164" s="17"/>
      <c r="B164" s="9"/>
    </row>
    <row r="165" spans="1:2" x14ac:dyDescent="0.2">
      <c r="A165" s="17"/>
      <c r="B165" s="9"/>
    </row>
    <row r="166" spans="1:2" x14ac:dyDescent="0.2">
      <c r="A166" s="17"/>
      <c r="B166" s="9"/>
    </row>
    <row r="167" spans="1:2" x14ac:dyDescent="0.2">
      <c r="A167" s="17"/>
      <c r="B167" s="9"/>
    </row>
    <row r="168" spans="1:2" x14ac:dyDescent="0.2">
      <c r="A168" s="17"/>
      <c r="B168" s="9"/>
    </row>
    <row r="169" spans="1:2" x14ac:dyDescent="0.2">
      <c r="A169" s="17"/>
      <c r="B169" s="9"/>
    </row>
    <row r="170" spans="1:2" x14ac:dyDescent="0.2">
      <c r="A170" s="17"/>
      <c r="B170" s="9"/>
    </row>
    <row r="171" spans="1:2" x14ac:dyDescent="0.2">
      <c r="A171" s="17"/>
      <c r="B171" s="9"/>
    </row>
    <row r="172" spans="1:2" x14ac:dyDescent="0.2">
      <c r="A172" s="17"/>
      <c r="B172" s="9"/>
    </row>
    <row r="173" spans="1:2" x14ac:dyDescent="0.2">
      <c r="A173" s="17"/>
      <c r="B173" s="9"/>
    </row>
    <row r="174" spans="1:2" x14ac:dyDescent="0.2">
      <c r="A174" s="17"/>
      <c r="B174" s="9"/>
    </row>
    <row r="175" spans="1:2" x14ac:dyDescent="0.2">
      <c r="A175" s="17"/>
      <c r="B175" s="9"/>
    </row>
    <row r="176" spans="1:2" x14ac:dyDescent="0.2">
      <c r="A176" s="17"/>
      <c r="B176" s="9"/>
    </row>
    <row r="177" spans="1:2" x14ac:dyDescent="0.2">
      <c r="A177" s="17"/>
      <c r="B177" s="9"/>
    </row>
    <row r="178" spans="1:2" x14ac:dyDescent="0.2">
      <c r="A178" s="17"/>
      <c r="B178" s="9"/>
    </row>
    <row r="179" spans="1:2" x14ac:dyDescent="0.2">
      <c r="A179" s="17"/>
      <c r="B179" s="9"/>
    </row>
    <row r="180" spans="1:2" x14ac:dyDescent="0.2">
      <c r="A180" s="17"/>
      <c r="B180" s="9"/>
    </row>
    <row r="181" spans="1:2" x14ac:dyDescent="0.2">
      <c r="A181" s="17"/>
      <c r="B181" s="9"/>
    </row>
    <row r="182" spans="1:2" x14ac:dyDescent="0.2">
      <c r="A182" s="17"/>
      <c r="B182" s="9"/>
    </row>
    <row r="183" spans="1:2" x14ac:dyDescent="0.2">
      <c r="A183" s="17"/>
      <c r="B183" s="9"/>
    </row>
    <row r="184" spans="1:2" x14ac:dyDescent="0.2">
      <c r="A184" s="17"/>
      <c r="B184" s="9"/>
    </row>
    <row r="185" spans="1:2" x14ac:dyDescent="0.2">
      <c r="A185" s="17"/>
      <c r="B185" s="9"/>
    </row>
    <row r="186" spans="1:2" x14ac:dyDescent="0.2">
      <c r="A186" s="17"/>
      <c r="B186" s="9"/>
    </row>
    <row r="187" spans="1:2" x14ac:dyDescent="0.2">
      <c r="A187" s="17"/>
      <c r="B187" s="9"/>
    </row>
    <row r="188" spans="1:2" x14ac:dyDescent="0.2">
      <c r="A188" s="17"/>
      <c r="B188" s="9"/>
    </row>
    <row r="189" spans="1:2" x14ac:dyDescent="0.2">
      <c r="A189" s="17"/>
      <c r="B189" s="9"/>
    </row>
    <row r="190" spans="1:2" x14ac:dyDescent="0.2">
      <c r="A190" s="17"/>
      <c r="B190" s="9"/>
    </row>
    <row r="191" spans="1:2" x14ac:dyDescent="0.2">
      <c r="A191" s="17"/>
      <c r="B191" s="9"/>
    </row>
    <row r="192" spans="1:2" x14ac:dyDescent="0.2">
      <c r="A192" s="17"/>
      <c r="B192" s="9"/>
    </row>
    <row r="193" spans="1:2" x14ac:dyDescent="0.2">
      <c r="A193" s="17"/>
      <c r="B193" s="9"/>
    </row>
    <row r="194" spans="1:2" x14ac:dyDescent="0.2">
      <c r="A194" s="17"/>
      <c r="B194" s="9"/>
    </row>
    <row r="195" spans="1:2" x14ac:dyDescent="0.2">
      <c r="A195" s="17"/>
      <c r="B195" s="9"/>
    </row>
    <row r="196" spans="1:2" x14ac:dyDescent="0.2">
      <c r="A196" s="17"/>
      <c r="B196" s="9"/>
    </row>
    <row r="197" spans="1:2" x14ac:dyDescent="0.2">
      <c r="A197" s="17"/>
      <c r="B197" s="9"/>
    </row>
    <row r="198" spans="1:2" x14ac:dyDescent="0.2">
      <c r="A198" s="17"/>
      <c r="B198" s="9"/>
    </row>
    <row r="199" spans="1:2" x14ac:dyDescent="0.2">
      <c r="A199" s="17"/>
      <c r="B199" s="9"/>
    </row>
    <row r="200" spans="1:2" x14ac:dyDescent="0.2">
      <c r="A200" s="17"/>
      <c r="B200" s="9"/>
    </row>
    <row r="201" spans="1:2" x14ac:dyDescent="0.2">
      <c r="A201" s="17"/>
      <c r="B201" s="9"/>
    </row>
    <row r="202" spans="1:2" x14ac:dyDescent="0.2">
      <c r="A202" s="17"/>
      <c r="B202" s="9"/>
    </row>
    <row r="203" spans="1:2" x14ac:dyDescent="0.2">
      <c r="A203" s="17"/>
      <c r="B203" s="9"/>
    </row>
    <row r="204" spans="1:2" x14ac:dyDescent="0.2">
      <c r="A204" s="17"/>
      <c r="B204" s="9"/>
    </row>
    <row r="205" spans="1:2" x14ac:dyDescent="0.2">
      <c r="A205" s="17"/>
      <c r="B205" s="9"/>
    </row>
    <row r="206" spans="1:2" x14ac:dyDescent="0.2">
      <c r="A206" s="17"/>
      <c r="B206" s="9"/>
    </row>
    <row r="207" spans="1:2" x14ac:dyDescent="0.2">
      <c r="A207" s="17"/>
      <c r="B207" s="9"/>
    </row>
    <row r="208" spans="1:2" x14ac:dyDescent="0.2">
      <c r="A208" s="17"/>
      <c r="B208" s="9"/>
    </row>
    <row r="209" spans="1:2" x14ac:dyDescent="0.2">
      <c r="A209" s="17"/>
      <c r="B209" s="9"/>
    </row>
    <row r="210" spans="1:2" x14ac:dyDescent="0.2">
      <c r="A210" s="17"/>
      <c r="B210" s="9"/>
    </row>
    <row r="211" spans="1:2" x14ac:dyDescent="0.2">
      <c r="A211" s="17"/>
      <c r="B211" s="9"/>
    </row>
    <row r="212" spans="1:2" x14ac:dyDescent="0.2">
      <c r="A212" s="17"/>
      <c r="B212" s="9"/>
    </row>
    <row r="213" spans="1:2" x14ac:dyDescent="0.2">
      <c r="A213" s="17"/>
      <c r="B213" s="9"/>
    </row>
    <row r="214" spans="1:2" x14ac:dyDescent="0.2">
      <c r="A214" s="17"/>
      <c r="B214" s="9"/>
    </row>
    <row r="215" spans="1:2" x14ac:dyDescent="0.2">
      <c r="A215" s="17"/>
      <c r="B215" s="9"/>
    </row>
    <row r="216" spans="1:2" x14ac:dyDescent="0.2">
      <c r="A216" s="17"/>
      <c r="B216" s="9"/>
    </row>
    <row r="217" spans="1:2" x14ac:dyDescent="0.2">
      <c r="A217" s="17"/>
      <c r="B217" s="9"/>
    </row>
    <row r="218" spans="1:2" x14ac:dyDescent="0.2">
      <c r="A218" s="17"/>
      <c r="B218" s="9"/>
    </row>
    <row r="219" spans="1:2" x14ac:dyDescent="0.2">
      <c r="A219" s="17"/>
      <c r="B219" s="9"/>
    </row>
    <row r="220" spans="1:2" x14ac:dyDescent="0.2">
      <c r="A220" s="17"/>
      <c r="B220" s="9"/>
    </row>
    <row r="221" spans="1:2" x14ac:dyDescent="0.2">
      <c r="A221" s="17"/>
      <c r="B221" s="9"/>
    </row>
    <row r="222" spans="1:2" x14ac:dyDescent="0.2">
      <c r="A222" s="17"/>
      <c r="B222" s="9"/>
    </row>
    <row r="223" spans="1:2" x14ac:dyDescent="0.2">
      <c r="A223" s="17"/>
      <c r="B223" s="9"/>
    </row>
    <row r="224" spans="1:2" x14ac:dyDescent="0.2">
      <c r="A224" s="17"/>
      <c r="B224" s="9"/>
    </row>
    <row r="225" spans="1:2" x14ac:dyDescent="0.2">
      <c r="A225" s="17"/>
      <c r="B225" s="9"/>
    </row>
    <row r="226" spans="1:2" x14ac:dyDescent="0.2">
      <c r="A226" s="17"/>
      <c r="B226" s="9"/>
    </row>
    <row r="227" spans="1:2" x14ac:dyDescent="0.2">
      <c r="A227" s="17"/>
      <c r="B227" s="9"/>
    </row>
    <row r="228" spans="1:2" x14ac:dyDescent="0.2">
      <c r="A228" s="17"/>
      <c r="B228" s="9"/>
    </row>
    <row r="229" spans="1:2" x14ac:dyDescent="0.2">
      <c r="A229" s="17"/>
      <c r="B229" s="9"/>
    </row>
    <row r="230" spans="1:2" x14ac:dyDescent="0.2">
      <c r="A230" s="17"/>
      <c r="B230" s="9"/>
    </row>
    <row r="231" spans="1:2" x14ac:dyDescent="0.2">
      <c r="A231" s="17"/>
      <c r="B231" s="9"/>
    </row>
    <row r="232" spans="1:2" x14ac:dyDescent="0.2">
      <c r="A232" s="17"/>
      <c r="B232" s="9"/>
    </row>
    <row r="233" spans="1:2" x14ac:dyDescent="0.2">
      <c r="A233" s="17"/>
      <c r="B233" s="9"/>
    </row>
    <row r="234" spans="1:2" x14ac:dyDescent="0.2">
      <c r="A234" s="17"/>
      <c r="B234" s="9"/>
    </row>
    <row r="235" spans="1:2" x14ac:dyDescent="0.2">
      <c r="A235" s="17"/>
      <c r="B235" s="9"/>
    </row>
    <row r="236" spans="1:2" x14ac:dyDescent="0.2">
      <c r="A236" s="17"/>
      <c r="B236" s="9"/>
    </row>
    <row r="237" spans="1:2" x14ac:dyDescent="0.2">
      <c r="A237" s="17"/>
      <c r="B237" s="9"/>
    </row>
    <row r="238" spans="1:2" x14ac:dyDescent="0.2">
      <c r="A238" s="17"/>
      <c r="B238" s="9"/>
    </row>
    <row r="239" spans="1:2" x14ac:dyDescent="0.2">
      <c r="A239" s="17"/>
      <c r="B239" s="9"/>
    </row>
    <row r="240" spans="1:2" x14ac:dyDescent="0.2">
      <c r="A240" s="17"/>
      <c r="B240" s="9"/>
    </row>
    <row r="241" spans="1:2" x14ac:dyDescent="0.2">
      <c r="A241" s="17"/>
      <c r="B241" s="9"/>
    </row>
    <row r="242" spans="1:2" x14ac:dyDescent="0.2">
      <c r="A242" s="17"/>
      <c r="B242" s="9"/>
    </row>
    <row r="243" spans="1:2" x14ac:dyDescent="0.2">
      <c r="A243" s="17"/>
      <c r="B243" s="9"/>
    </row>
    <row r="244" spans="1:2" x14ac:dyDescent="0.2">
      <c r="A244" s="17"/>
      <c r="B244" s="9"/>
    </row>
    <row r="245" spans="1:2" x14ac:dyDescent="0.2">
      <c r="A245" s="17"/>
      <c r="B245" s="9"/>
    </row>
    <row r="246" spans="1:2" x14ac:dyDescent="0.2">
      <c r="A246" s="17"/>
      <c r="B246" s="9"/>
    </row>
    <row r="247" spans="1:2" x14ac:dyDescent="0.2">
      <c r="A247" s="17"/>
      <c r="B247" s="9"/>
    </row>
    <row r="248" spans="1:2" x14ac:dyDescent="0.2">
      <c r="A248" s="17"/>
      <c r="B248" s="9"/>
    </row>
    <row r="249" spans="1:2" x14ac:dyDescent="0.2">
      <c r="A249" s="17"/>
      <c r="B249" s="9"/>
    </row>
    <row r="250" spans="1:2" x14ac:dyDescent="0.2">
      <c r="A250" s="17"/>
      <c r="B250" s="9"/>
    </row>
    <row r="251" spans="1:2" x14ac:dyDescent="0.2">
      <c r="A251" s="17"/>
      <c r="B251" s="9"/>
    </row>
    <row r="252" spans="1:2" x14ac:dyDescent="0.2">
      <c r="A252" s="17"/>
      <c r="B252" s="9"/>
    </row>
    <row r="253" spans="1:2" x14ac:dyDescent="0.2">
      <c r="A253" s="17"/>
      <c r="B253" s="9"/>
    </row>
    <row r="254" spans="1:2" x14ac:dyDescent="0.2">
      <c r="A254" s="17"/>
      <c r="B254" s="9"/>
    </row>
    <row r="255" spans="1:2" x14ac:dyDescent="0.2">
      <c r="A255" s="17"/>
      <c r="B255" s="9"/>
    </row>
    <row r="256" spans="1:2" x14ac:dyDescent="0.2">
      <c r="A256" s="17"/>
      <c r="B256" s="9"/>
    </row>
    <row r="257" spans="1:2" x14ac:dyDescent="0.2">
      <c r="A257" s="17"/>
      <c r="B257" s="9"/>
    </row>
    <row r="258" spans="1:2" x14ac:dyDescent="0.2">
      <c r="A258" s="17"/>
      <c r="B258" s="9"/>
    </row>
    <row r="259" spans="1:2" x14ac:dyDescent="0.2">
      <c r="A259" s="17"/>
      <c r="B259" s="9"/>
    </row>
    <row r="260" spans="1:2" x14ac:dyDescent="0.2">
      <c r="A260" s="17"/>
      <c r="B260" s="9"/>
    </row>
    <row r="261" spans="1:2" x14ac:dyDescent="0.2">
      <c r="A261" s="17"/>
      <c r="B261" s="9"/>
    </row>
    <row r="262" spans="1:2" x14ac:dyDescent="0.2">
      <c r="A262" s="17"/>
      <c r="B262" s="9"/>
    </row>
    <row r="263" spans="1:2" x14ac:dyDescent="0.2">
      <c r="A263" s="17"/>
      <c r="B263" s="9"/>
    </row>
    <row r="264" spans="1:2" x14ac:dyDescent="0.2">
      <c r="A264" s="17"/>
      <c r="B264" s="9"/>
    </row>
    <row r="265" spans="1:2" x14ac:dyDescent="0.2">
      <c r="A265" s="17"/>
      <c r="B265" s="9"/>
    </row>
    <row r="266" spans="1:2" x14ac:dyDescent="0.2">
      <c r="A266" s="17"/>
      <c r="B266" s="9"/>
    </row>
    <row r="267" spans="1:2" x14ac:dyDescent="0.2">
      <c r="A267" s="17"/>
      <c r="B267" s="9"/>
    </row>
    <row r="268" spans="1:2" x14ac:dyDescent="0.2">
      <c r="A268" s="17"/>
      <c r="B268" s="9"/>
    </row>
    <row r="269" spans="1:2" x14ac:dyDescent="0.2">
      <c r="A269" s="17"/>
      <c r="B269" s="9"/>
    </row>
    <row r="270" spans="1:2" x14ac:dyDescent="0.2">
      <c r="A270" s="17"/>
      <c r="B270" s="9"/>
    </row>
    <row r="271" spans="1:2" x14ac:dyDescent="0.2">
      <c r="A271" s="17"/>
      <c r="B271" s="9"/>
    </row>
    <row r="272" spans="1:2" x14ac:dyDescent="0.2">
      <c r="A272" s="17"/>
      <c r="B272" s="9"/>
    </row>
    <row r="273" spans="1:2" x14ac:dyDescent="0.2">
      <c r="A273" s="17"/>
      <c r="B273" s="9"/>
    </row>
    <row r="274" spans="1:2" x14ac:dyDescent="0.2">
      <c r="A274" s="17"/>
      <c r="B274" s="9"/>
    </row>
    <row r="275" spans="1:2" x14ac:dyDescent="0.2">
      <c r="A275" s="17"/>
      <c r="B275" s="9"/>
    </row>
    <row r="276" spans="1:2" x14ac:dyDescent="0.2">
      <c r="A276" s="17"/>
      <c r="B276" s="9"/>
    </row>
    <row r="277" spans="1:2" x14ac:dyDescent="0.2">
      <c r="A277" s="17"/>
      <c r="B277" s="9"/>
    </row>
    <row r="278" spans="1:2" x14ac:dyDescent="0.2">
      <c r="A278" s="17"/>
      <c r="B278" s="9"/>
    </row>
    <row r="279" spans="1:2" x14ac:dyDescent="0.2">
      <c r="A279" s="17"/>
      <c r="B279" s="9"/>
    </row>
    <row r="280" spans="1:2" x14ac:dyDescent="0.2">
      <c r="A280" s="17"/>
      <c r="B280" s="9"/>
    </row>
    <row r="281" spans="1:2" x14ac:dyDescent="0.2">
      <c r="A281" s="17"/>
      <c r="B281" s="9"/>
    </row>
    <row r="282" spans="1:2" x14ac:dyDescent="0.2">
      <c r="A282" s="17"/>
      <c r="B282" s="9"/>
    </row>
    <row r="283" spans="1:2" x14ac:dyDescent="0.2">
      <c r="A283" s="17"/>
      <c r="B283" s="9"/>
    </row>
    <row r="284" spans="1:2" x14ac:dyDescent="0.2">
      <c r="A284" s="17"/>
      <c r="B284" s="9"/>
    </row>
    <row r="285" spans="1:2" x14ac:dyDescent="0.2">
      <c r="A285" s="17"/>
      <c r="B285" s="9"/>
    </row>
    <row r="286" spans="1:2" x14ac:dyDescent="0.2">
      <c r="A286" s="17"/>
      <c r="B286" s="9"/>
    </row>
    <row r="287" spans="1:2" x14ac:dyDescent="0.2">
      <c r="A287" s="17"/>
      <c r="B287" s="9"/>
    </row>
    <row r="288" spans="1:2" x14ac:dyDescent="0.2">
      <c r="A288" s="17"/>
      <c r="B288" s="9"/>
    </row>
    <row r="289" spans="1:2" x14ac:dyDescent="0.2">
      <c r="A289" s="17"/>
      <c r="B289" s="9"/>
    </row>
    <row r="290" spans="1:2" x14ac:dyDescent="0.2">
      <c r="A290" s="17"/>
      <c r="B290" s="9"/>
    </row>
    <row r="291" spans="1:2" x14ac:dyDescent="0.2">
      <c r="A291" s="17"/>
      <c r="B291" s="9"/>
    </row>
    <row r="292" spans="1:2" x14ac:dyDescent="0.2">
      <c r="A292" s="17"/>
      <c r="B292" s="9"/>
    </row>
    <row r="293" spans="1:2" x14ac:dyDescent="0.2">
      <c r="A293" s="17"/>
      <c r="B293" s="9"/>
    </row>
    <row r="294" spans="1:2" x14ac:dyDescent="0.2">
      <c r="A294" s="17"/>
      <c r="B294" s="9"/>
    </row>
    <row r="295" spans="1:2" x14ac:dyDescent="0.2">
      <c r="A295" s="17"/>
      <c r="B295" s="9"/>
    </row>
    <row r="296" spans="1:2" x14ac:dyDescent="0.2">
      <c r="A296" s="17"/>
      <c r="B296" s="9"/>
    </row>
    <row r="297" spans="1:2" x14ac:dyDescent="0.2">
      <c r="A297" s="17"/>
      <c r="B297" s="9"/>
    </row>
    <row r="298" spans="1:2" x14ac:dyDescent="0.2">
      <c r="A298" s="17"/>
      <c r="B298" s="9"/>
    </row>
    <row r="299" spans="1:2" x14ac:dyDescent="0.2">
      <c r="A299" s="17"/>
      <c r="B299" s="9"/>
    </row>
    <row r="300" spans="1:2" x14ac:dyDescent="0.2">
      <c r="A300" s="17"/>
      <c r="B300" s="9"/>
    </row>
    <row r="301" spans="1:2" x14ac:dyDescent="0.2">
      <c r="A301" s="17"/>
      <c r="B301" s="9"/>
    </row>
    <row r="302" spans="1:2" x14ac:dyDescent="0.2">
      <c r="A302" s="17"/>
      <c r="B302" s="9"/>
    </row>
    <row r="303" spans="1:2" x14ac:dyDescent="0.2">
      <c r="A303" s="17"/>
      <c r="B303" s="9"/>
    </row>
    <row r="304" spans="1:2" x14ac:dyDescent="0.2">
      <c r="A304" s="17"/>
      <c r="B304" s="9"/>
    </row>
    <row r="305" spans="1:2" x14ac:dyDescent="0.2">
      <c r="A305" s="17"/>
      <c r="B305" s="9"/>
    </row>
    <row r="306" spans="1:2" x14ac:dyDescent="0.2">
      <c r="A306" s="17"/>
      <c r="B306" s="9"/>
    </row>
    <row r="307" spans="1:2" x14ac:dyDescent="0.2">
      <c r="A307" s="17"/>
      <c r="B307" s="9"/>
    </row>
    <row r="308" spans="1:2" x14ac:dyDescent="0.2">
      <c r="A308" s="17"/>
      <c r="B308" s="9"/>
    </row>
    <row r="309" spans="1:2" x14ac:dyDescent="0.2">
      <c r="A309" s="17"/>
      <c r="B309" s="9"/>
    </row>
    <row r="310" spans="1:2" x14ac:dyDescent="0.2">
      <c r="A310" s="17"/>
      <c r="B310" s="9"/>
    </row>
    <row r="311" spans="1:2" x14ac:dyDescent="0.2">
      <c r="A311" s="17"/>
      <c r="B311" s="9"/>
    </row>
    <row r="312" spans="1:2" x14ac:dyDescent="0.2">
      <c r="A312" s="17"/>
      <c r="B312" s="9"/>
    </row>
    <row r="313" spans="1:2" x14ac:dyDescent="0.2">
      <c r="A313" s="17"/>
      <c r="B313" s="9"/>
    </row>
    <row r="314" spans="1:2" x14ac:dyDescent="0.2">
      <c r="A314" s="17"/>
      <c r="B314" s="9"/>
    </row>
    <row r="315" spans="1:2" x14ac:dyDescent="0.2">
      <c r="A315" s="17"/>
      <c r="B315" s="9"/>
    </row>
    <row r="316" spans="1:2" x14ac:dyDescent="0.2">
      <c r="A316" s="17"/>
      <c r="B316" s="9"/>
    </row>
    <row r="317" spans="1:2" x14ac:dyDescent="0.2">
      <c r="A317" s="17"/>
      <c r="B317" s="9"/>
    </row>
    <row r="318" spans="1:2" x14ac:dyDescent="0.2">
      <c r="A318" s="17"/>
      <c r="B318" s="9"/>
    </row>
    <row r="319" spans="1:2" x14ac:dyDescent="0.2">
      <c r="A319" s="17"/>
      <c r="B319" s="9"/>
    </row>
    <row r="320" spans="1:2" x14ac:dyDescent="0.2">
      <c r="A320" s="17"/>
      <c r="B320" s="9"/>
    </row>
    <row r="321" spans="1:2" x14ac:dyDescent="0.2">
      <c r="A321" s="17"/>
      <c r="B321" s="9"/>
    </row>
    <row r="322" spans="1:2" x14ac:dyDescent="0.2">
      <c r="A322" s="17"/>
      <c r="B322" s="9"/>
    </row>
    <row r="323" spans="1:2" x14ac:dyDescent="0.2">
      <c r="A323" s="17"/>
      <c r="B323" s="9"/>
    </row>
    <row r="324" spans="1:2" x14ac:dyDescent="0.2">
      <c r="A324" s="17"/>
      <c r="B324" s="9"/>
    </row>
    <row r="325" spans="1:2" x14ac:dyDescent="0.2">
      <c r="A325" s="17"/>
      <c r="B325" s="9"/>
    </row>
    <row r="326" spans="1:2" x14ac:dyDescent="0.2">
      <c r="A326" s="17"/>
      <c r="B326" s="9"/>
    </row>
    <row r="327" spans="1:2" x14ac:dyDescent="0.2">
      <c r="A327" s="17"/>
      <c r="B327" s="9"/>
    </row>
    <row r="328" spans="1:2" x14ac:dyDescent="0.2">
      <c r="A328" s="17"/>
      <c r="B328" s="9"/>
    </row>
    <row r="329" spans="1:2" x14ac:dyDescent="0.2">
      <c r="A329" s="17"/>
      <c r="B329" s="9"/>
    </row>
    <row r="330" spans="1:2" x14ac:dyDescent="0.2">
      <c r="A330" s="17"/>
      <c r="B330" s="9"/>
    </row>
    <row r="331" spans="1:2" x14ac:dyDescent="0.2">
      <c r="A331" s="17"/>
      <c r="B331" s="9"/>
    </row>
    <row r="332" spans="1:2" x14ac:dyDescent="0.2">
      <c r="A332" s="17"/>
      <c r="B332" s="9"/>
    </row>
    <row r="333" spans="1:2" x14ac:dyDescent="0.2">
      <c r="A333" s="17"/>
      <c r="B333" s="9"/>
    </row>
    <row r="334" spans="1:2" x14ac:dyDescent="0.2">
      <c r="A334" s="17"/>
      <c r="B334" s="9"/>
    </row>
    <row r="335" spans="1:2" x14ac:dyDescent="0.2">
      <c r="A335" s="17"/>
      <c r="B335" s="9"/>
    </row>
    <row r="336" spans="1:2" x14ac:dyDescent="0.2">
      <c r="A336" s="17"/>
      <c r="B336" s="9"/>
    </row>
    <row r="337" spans="1:2" x14ac:dyDescent="0.2">
      <c r="A337" s="17"/>
      <c r="B337" s="9"/>
    </row>
    <row r="338" spans="1:2" x14ac:dyDescent="0.2">
      <c r="A338" s="17"/>
      <c r="B338" s="9"/>
    </row>
    <row r="339" spans="1:2" x14ac:dyDescent="0.2">
      <c r="A339" s="17"/>
      <c r="B339" s="9"/>
    </row>
    <row r="340" spans="1:2" x14ac:dyDescent="0.2">
      <c r="A340" s="17"/>
      <c r="B340" s="9"/>
    </row>
    <row r="341" spans="1:2" x14ac:dyDescent="0.2">
      <c r="A341" s="17"/>
      <c r="B341" s="9"/>
    </row>
    <row r="342" spans="1:2" x14ac:dyDescent="0.2">
      <c r="A342" s="17"/>
      <c r="B342" s="9"/>
    </row>
    <row r="343" spans="1:2" x14ac:dyDescent="0.2">
      <c r="A343" s="17"/>
      <c r="B343" s="9"/>
    </row>
    <row r="344" spans="1:2" x14ac:dyDescent="0.2">
      <c r="A344" s="17"/>
      <c r="B344" s="9"/>
    </row>
    <row r="345" spans="1:2" x14ac:dyDescent="0.2">
      <c r="A345" s="17"/>
      <c r="B345" s="9"/>
    </row>
    <row r="346" spans="1:2" x14ac:dyDescent="0.2">
      <c r="A346" s="17"/>
      <c r="B346" s="9"/>
    </row>
    <row r="347" spans="1:2" x14ac:dyDescent="0.2">
      <c r="A347" s="17"/>
      <c r="B347" s="9"/>
    </row>
    <row r="348" spans="1:2" x14ac:dyDescent="0.2">
      <c r="A348" s="17"/>
      <c r="B348" s="9"/>
    </row>
    <row r="349" spans="1:2" x14ac:dyDescent="0.2">
      <c r="A349" s="17"/>
      <c r="B349" s="9"/>
    </row>
    <row r="350" spans="1:2" x14ac:dyDescent="0.2">
      <c r="A350" s="17"/>
      <c r="B350" s="9"/>
    </row>
    <row r="351" spans="1:2" x14ac:dyDescent="0.2">
      <c r="A351" s="17"/>
      <c r="B351" s="9"/>
    </row>
    <row r="352" spans="1:2" x14ac:dyDescent="0.2">
      <c r="A352" s="17"/>
      <c r="B352" s="9"/>
    </row>
    <row r="353" spans="1:2" x14ac:dyDescent="0.2">
      <c r="A353" s="17"/>
      <c r="B353" s="9"/>
    </row>
    <row r="354" spans="1:2" x14ac:dyDescent="0.2">
      <c r="A354" s="17"/>
      <c r="B354" s="9"/>
    </row>
    <row r="355" spans="1:2" x14ac:dyDescent="0.2">
      <c r="A355" s="17"/>
      <c r="B355" s="9"/>
    </row>
    <row r="356" spans="1:2" x14ac:dyDescent="0.2">
      <c r="A356" s="17"/>
      <c r="B356" s="9"/>
    </row>
    <row r="357" spans="1:2" x14ac:dyDescent="0.2">
      <c r="A357" s="17"/>
      <c r="B357" s="9"/>
    </row>
    <row r="358" spans="1:2" x14ac:dyDescent="0.2">
      <c r="A358" s="17"/>
      <c r="B358" s="9"/>
    </row>
    <row r="359" spans="1:2" x14ac:dyDescent="0.2">
      <c r="A359" s="17"/>
      <c r="B359" s="9"/>
    </row>
    <row r="360" spans="1:2" x14ac:dyDescent="0.2">
      <c r="A360" s="17"/>
      <c r="B360" s="9"/>
    </row>
    <row r="361" spans="1:2" x14ac:dyDescent="0.2">
      <c r="A361" s="17"/>
      <c r="B361" s="9"/>
    </row>
    <row r="362" spans="1:2" x14ac:dyDescent="0.2">
      <c r="A362" s="17"/>
      <c r="B362" s="9"/>
    </row>
    <row r="363" spans="1:2" x14ac:dyDescent="0.2">
      <c r="A363" s="17"/>
      <c r="B363" s="9"/>
    </row>
    <row r="364" spans="1:2" x14ac:dyDescent="0.2">
      <c r="A364" s="17"/>
      <c r="B364" s="9"/>
    </row>
    <row r="365" spans="1:2" x14ac:dyDescent="0.2">
      <c r="A365" s="17"/>
      <c r="B365" s="9"/>
    </row>
    <row r="366" spans="1:2" x14ac:dyDescent="0.2">
      <c r="A366" s="17"/>
      <c r="B366" s="9"/>
    </row>
    <row r="367" spans="1:2" x14ac:dyDescent="0.2">
      <c r="A367" s="17"/>
      <c r="B367" s="9"/>
    </row>
    <row r="368" spans="1:2" x14ac:dyDescent="0.2">
      <c r="A368" s="17"/>
      <c r="B368" s="9"/>
    </row>
    <row r="369" spans="1:2" x14ac:dyDescent="0.2">
      <c r="A369" s="17"/>
      <c r="B369" s="9"/>
    </row>
    <row r="370" spans="1:2" x14ac:dyDescent="0.2">
      <c r="A370" s="17"/>
      <c r="B370" s="9"/>
    </row>
    <row r="371" spans="1:2" x14ac:dyDescent="0.2">
      <c r="A371" s="17"/>
      <c r="B371" s="9"/>
    </row>
    <row r="372" spans="1:2" x14ac:dyDescent="0.2">
      <c r="A372" s="17"/>
      <c r="B372" s="9"/>
    </row>
    <row r="373" spans="1:2" x14ac:dyDescent="0.2">
      <c r="A373" s="17"/>
      <c r="B373" s="9"/>
    </row>
    <row r="374" spans="1:2" x14ac:dyDescent="0.2">
      <c r="A374" s="17"/>
      <c r="B374" s="9"/>
    </row>
    <row r="375" spans="1:2" x14ac:dyDescent="0.2">
      <c r="A375" s="17"/>
      <c r="B375" s="9"/>
    </row>
    <row r="376" spans="1:2" x14ac:dyDescent="0.2">
      <c r="A376" s="17"/>
      <c r="B376" s="9"/>
    </row>
    <row r="377" spans="1:2" x14ac:dyDescent="0.2">
      <c r="A377" s="17"/>
      <c r="B377" s="9"/>
    </row>
    <row r="378" spans="1:2" x14ac:dyDescent="0.2">
      <c r="A378" s="17"/>
      <c r="B378" s="9"/>
    </row>
    <row r="379" spans="1:2" x14ac:dyDescent="0.2">
      <c r="A379" s="17"/>
      <c r="B379" s="9"/>
    </row>
    <row r="380" spans="1:2" x14ac:dyDescent="0.2">
      <c r="A380" s="17"/>
      <c r="B380" s="9"/>
    </row>
    <row r="381" spans="1:2" x14ac:dyDescent="0.2">
      <c r="A381" s="17"/>
      <c r="B381" s="9"/>
    </row>
    <row r="382" spans="1:2" x14ac:dyDescent="0.2">
      <c r="A382" s="17"/>
      <c r="B382" s="9"/>
    </row>
    <row r="383" spans="1:2" x14ac:dyDescent="0.2">
      <c r="A383" s="17"/>
      <c r="B383" s="9"/>
    </row>
    <row r="384" spans="1:2" x14ac:dyDescent="0.2">
      <c r="A384" s="17"/>
      <c r="B384" s="9"/>
    </row>
    <row r="385" spans="1:2" x14ac:dyDescent="0.2">
      <c r="A385" s="17"/>
      <c r="B385" s="9"/>
    </row>
    <row r="386" spans="1:2" x14ac:dyDescent="0.2">
      <c r="A386" s="17"/>
      <c r="B386" s="9"/>
    </row>
    <row r="387" spans="1:2" x14ac:dyDescent="0.2">
      <c r="A387" s="17"/>
      <c r="B387" s="9"/>
    </row>
    <row r="388" spans="1:2" x14ac:dyDescent="0.2">
      <c r="A388" s="17"/>
      <c r="B388" s="9"/>
    </row>
    <row r="389" spans="1:2" x14ac:dyDescent="0.2">
      <c r="A389" s="17"/>
      <c r="B389" s="9"/>
    </row>
    <row r="390" spans="1:2" x14ac:dyDescent="0.2">
      <c r="A390" s="17"/>
      <c r="B390" s="9"/>
    </row>
    <row r="391" spans="1:2" x14ac:dyDescent="0.2">
      <c r="A391" s="17"/>
      <c r="B391" s="9"/>
    </row>
    <row r="392" spans="1:2" x14ac:dyDescent="0.2">
      <c r="A392" s="17"/>
      <c r="B392" s="9"/>
    </row>
    <row r="393" spans="1:2" x14ac:dyDescent="0.2">
      <c r="A393" s="17"/>
      <c r="B393" s="9"/>
    </row>
    <row r="394" spans="1:2" x14ac:dyDescent="0.2">
      <c r="A394" s="17"/>
      <c r="B394" s="9"/>
    </row>
    <row r="395" spans="1:2" x14ac:dyDescent="0.2">
      <c r="A395" s="17"/>
      <c r="B395" s="9"/>
    </row>
    <row r="396" spans="1:2" x14ac:dyDescent="0.2">
      <c r="A396" s="17"/>
      <c r="B396" s="9"/>
    </row>
    <row r="397" spans="1:2" x14ac:dyDescent="0.2">
      <c r="A397" s="17"/>
      <c r="B397" s="9"/>
    </row>
    <row r="398" spans="1:2" x14ac:dyDescent="0.2">
      <c r="A398" s="17"/>
      <c r="B398" s="9"/>
    </row>
    <row r="399" spans="1:2" x14ac:dyDescent="0.2">
      <c r="A399" s="17"/>
      <c r="B399" s="9"/>
    </row>
    <row r="400" spans="1:2" x14ac:dyDescent="0.2">
      <c r="A400" s="17"/>
      <c r="B400" s="9"/>
    </row>
    <row r="401" spans="1:2" x14ac:dyDescent="0.2">
      <c r="A401" s="17"/>
      <c r="B401" s="9"/>
    </row>
    <row r="402" spans="1:2" x14ac:dyDescent="0.2">
      <c r="A402" s="17"/>
      <c r="B402" s="9"/>
    </row>
    <row r="403" spans="1:2" x14ac:dyDescent="0.2">
      <c r="A403" s="17"/>
      <c r="B403" s="9"/>
    </row>
    <row r="404" spans="1:2" x14ac:dyDescent="0.2">
      <c r="A404" s="17"/>
      <c r="B404" s="9"/>
    </row>
    <row r="405" spans="1:2" x14ac:dyDescent="0.2">
      <c r="A405" s="17"/>
      <c r="B405" s="9"/>
    </row>
    <row r="406" spans="1:2" x14ac:dyDescent="0.2">
      <c r="A406" s="17"/>
      <c r="B406" s="9"/>
    </row>
    <row r="407" spans="1:2" x14ac:dyDescent="0.2">
      <c r="A407" s="17"/>
      <c r="B407" s="9"/>
    </row>
    <row r="408" spans="1:2" x14ac:dyDescent="0.2">
      <c r="A408" s="17"/>
      <c r="B408" s="9"/>
    </row>
    <row r="409" spans="1:2" x14ac:dyDescent="0.2">
      <c r="A409" s="17"/>
      <c r="B409" s="9"/>
    </row>
    <row r="410" spans="1:2" x14ac:dyDescent="0.2">
      <c r="A410" s="17"/>
      <c r="B410" s="9"/>
    </row>
    <row r="411" spans="1:2" x14ac:dyDescent="0.2">
      <c r="A411" s="17"/>
      <c r="B411" s="9"/>
    </row>
    <row r="412" spans="1:2" x14ac:dyDescent="0.2">
      <c r="A412" s="17"/>
      <c r="B412" s="9"/>
    </row>
    <row r="413" spans="1:2" x14ac:dyDescent="0.2">
      <c r="A413" s="17"/>
      <c r="B413" s="9"/>
    </row>
    <row r="414" spans="1:2" x14ac:dyDescent="0.2">
      <c r="A414" s="17"/>
      <c r="B414" s="9"/>
    </row>
    <row r="415" spans="1:2" x14ac:dyDescent="0.2">
      <c r="A415" s="17"/>
      <c r="B415" s="9"/>
    </row>
    <row r="416" spans="1:2" x14ac:dyDescent="0.2">
      <c r="A416" s="17"/>
      <c r="B416" s="9"/>
    </row>
    <row r="417" spans="1:2" x14ac:dyDescent="0.2">
      <c r="A417" s="17"/>
      <c r="B417" s="9"/>
    </row>
    <row r="418" spans="1:2" x14ac:dyDescent="0.2">
      <c r="A418" s="17"/>
      <c r="B418" s="9"/>
    </row>
    <row r="419" spans="1:2" x14ac:dyDescent="0.2">
      <c r="A419" s="17"/>
      <c r="B419" s="9"/>
    </row>
    <row r="420" spans="1:2" x14ac:dyDescent="0.2">
      <c r="A420" s="17"/>
      <c r="B420" s="9"/>
    </row>
    <row r="421" spans="1:2" x14ac:dyDescent="0.2">
      <c r="A421" s="17"/>
      <c r="B421" s="9"/>
    </row>
    <row r="422" spans="1:2" x14ac:dyDescent="0.2">
      <c r="A422" s="17"/>
      <c r="B422" s="9"/>
    </row>
    <row r="423" spans="1:2" x14ac:dyDescent="0.2">
      <c r="A423" s="17"/>
      <c r="B423" s="9"/>
    </row>
    <row r="424" spans="1:2" x14ac:dyDescent="0.2">
      <c r="A424" s="17"/>
      <c r="B424" s="9"/>
    </row>
    <row r="425" spans="1:2" x14ac:dyDescent="0.2">
      <c r="A425" s="17"/>
      <c r="B425" s="9"/>
    </row>
    <row r="426" spans="1:2" x14ac:dyDescent="0.2">
      <c r="A426" s="17"/>
      <c r="B426" s="9"/>
    </row>
    <row r="427" spans="1:2" x14ac:dyDescent="0.2">
      <c r="A427" s="17"/>
      <c r="B427" s="9"/>
    </row>
    <row r="428" spans="1:2" x14ac:dyDescent="0.2">
      <c r="A428" s="17"/>
      <c r="B428" s="9"/>
    </row>
    <row r="429" spans="1:2" x14ac:dyDescent="0.2">
      <c r="A429" s="17"/>
      <c r="B429" s="9"/>
    </row>
    <row r="430" spans="1:2" x14ac:dyDescent="0.2">
      <c r="A430" s="17"/>
      <c r="B430" s="9"/>
    </row>
    <row r="431" spans="1:2" x14ac:dyDescent="0.2">
      <c r="A431" s="17"/>
      <c r="B431" s="9"/>
    </row>
    <row r="432" spans="1:2" x14ac:dyDescent="0.2">
      <c r="A432" s="17"/>
      <c r="B432" s="9"/>
    </row>
    <row r="433" spans="1:2" x14ac:dyDescent="0.2">
      <c r="A433" s="17"/>
      <c r="B433" s="9"/>
    </row>
    <row r="434" spans="1:2" x14ac:dyDescent="0.2">
      <c r="A434" s="17"/>
      <c r="B434" s="9"/>
    </row>
    <row r="435" spans="1:2" x14ac:dyDescent="0.2">
      <c r="A435" s="17"/>
      <c r="B435" s="9"/>
    </row>
    <row r="436" spans="1:2" x14ac:dyDescent="0.2">
      <c r="A436" s="17"/>
      <c r="B436" s="9"/>
    </row>
    <row r="437" spans="1:2" x14ac:dyDescent="0.2">
      <c r="A437" s="17"/>
      <c r="B437" s="9"/>
    </row>
    <row r="438" spans="1:2" x14ac:dyDescent="0.2">
      <c r="A438" s="17"/>
      <c r="B438" s="9"/>
    </row>
    <row r="439" spans="1:2" x14ac:dyDescent="0.2">
      <c r="A439" s="17"/>
      <c r="B439" s="9"/>
    </row>
    <row r="440" spans="1:2" x14ac:dyDescent="0.2">
      <c r="A440" s="17"/>
      <c r="B440" s="9"/>
    </row>
    <row r="441" spans="1:2" x14ac:dyDescent="0.2">
      <c r="A441" s="17"/>
      <c r="B441" s="9"/>
    </row>
    <row r="442" spans="1:2" x14ac:dyDescent="0.2">
      <c r="A442" s="17"/>
      <c r="B442" s="9"/>
    </row>
    <row r="443" spans="1:2" x14ac:dyDescent="0.2">
      <c r="A443" s="17"/>
      <c r="B443" s="9"/>
    </row>
    <row r="444" spans="1:2" x14ac:dyDescent="0.2">
      <c r="A444" s="17"/>
      <c r="B444" s="9"/>
    </row>
    <row r="445" spans="1:2" x14ac:dyDescent="0.2">
      <c r="A445" s="17"/>
      <c r="B445" s="9"/>
    </row>
    <row r="446" spans="1:2" x14ac:dyDescent="0.2">
      <c r="A446" s="17"/>
      <c r="B446" s="9"/>
    </row>
    <row r="447" spans="1:2" x14ac:dyDescent="0.2">
      <c r="A447" s="17"/>
      <c r="B447" s="9"/>
    </row>
    <row r="448" spans="1:2" x14ac:dyDescent="0.2">
      <c r="A448" s="17"/>
      <c r="B448" s="9"/>
    </row>
    <row r="449" spans="1:2" x14ac:dyDescent="0.2">
      <c r="A449" s="17"/>
      <c r="B449" s="9"/>
    </row>
    <row r="450" spans="1:2" x14ac:dyDescent="0.2">
      <c r="A450" s="17"/>
      <c r="B450" s="9"/>
    </row>
    <row r="451" spans="1:2" x14ac:dyDescent="0.2">
      <c r="A451" s="17"/>
      <c r="B451" s="9"/>
    </row>
    <row r="452" spans="1:2" x14ac:dyDescent="0.2">
      <c r="A452" s="17"/>
      <c r="B452" s="9"/>
    </row>
    <row r="453" spans="1:2" x14ac:dyDescent="0.2">
      <c r="A453" s="17"/>
      <c r="B453" s="9"/>
    </row>
    <row r="454" spans="1:2" x14ac:dyDescent="0.2">
      <c r="A454" s="17"/>
      <c r="B454" s="9"/>
    </row>
    <row r="455" spans="1:2" x14ac:dyDescent="0.2">
      <c r="A455" s="17"/>
      <c r="B455" s="9"/>
    </row>
    <row r="456" spans="1:2" x14ac:dyDescent="0.2">
      <c r="A456" s="17"/>
      <c r="B456" s="9"/>
    </row>
    <row r="457" spans="1:2" x14ac:dyDescent="0.2">
      <c r="A457" s="17"/>
      <c r="B457" s="9"/>
    </row>
    <row r="458" spans="1:2" x14ac:dyDescent="0.2">
      <c r="A458" s="17"/>
      <c r="B458" s="9"/>
    </row>
    <row r="459" spans="1:2" x14ac:dyDescent="0.2">
      <c r="A459" s="17"/>
      <c r="B459" s="9"/>
    </row>
    <row r="460" spans="1:2" x14ac:dyDescent="0.2">
      <c r="A460" s="17"/>
      <c r="B460" s="9"/>
    </row>
    <row r="461" spans="1:2" x14ac:dyDescent="0.2">
      <c r="A461" s="17"/>
      <c r="B461" s="9"/>
    </row>
    <row r="462" spans="1:2" x14ac:dyDescent="0.2">
      <c r="A462" s="17"/>
      <c r="B462" s="9"/>
    </row>
    <row r="463" spans="1:2" x14ac:dyDescent="0.2">
      <c r="A463" s="17"/>
      <c r="B463" s="9"/>
    </row>
    <row r="464" spans="1:2" x14ac:dyDescent="0.2">
      <c r="A464" s="17"/>
      <c r="B464" s="9"/>
    </row>
    <row r="465" spans="1:2" x14ac:dyDescent="0.2">
      <c r="A465" s="17"/>
      <c r="B465" s="9"/>
    </row>
    <row r="466" spans="1:2" x14ac:dyDescent="0.2">
      <c r="A466" s="17"/>
      <c r="B466" s="9"/>
    </row>
    <row r="467" spans="1:2" x14ac:dyDescent="0.2">
      <c r="A467" s="17"/>
      <c r="B467" s="9"/>
    </row>
    <row r="468" spans="1:2" x14ac:dyDescent="0.2">
      <c r="A468" s="17"/>
      <c r="B468" s="9"/>
    </row>
    <row r="469" spans="1:2" x14ac:dyDescent="0.2">
      <c r="A469" s="17"/>
      <c r="B469" s="9"/>
    </row>
    <row r="470" spans="1:2" x14ac:dyDescent="0.2">
      <c r="A470" s="17"/>
      <c r="B470" s="9"/>
    </row>
    <row r="471" spans="1:2" x14ac:dyDescent="0.2">
      <c r="A471" s="17"/>
      <c r="B471" s="9"/>
    </row>
    <row r="472" spans="1:2" x14ac:dyDescent="0.2">
      <c r="A472" s="17"/>
      <c r="B472" s="9"/>
    </row>
    <row r="473" spans="1:2" x14ac:dyDescent="0.2">
      <c r="A473" s="17"/>
      <c r="B473" s="9"/>
    </row>
    <row r="474" spans="1:2" x14ac:dyDescent="0.2">
      <c r="A474" s="17"/>
      <c r="B474" s="9"/>
    </row>
    <row r="475" spans="1:2" x14ac:dyDescent="0.2">
      <c r="A475" s="17"/>
      <c r="B475" s="9"/>
    </row>
    <row r="476" spans="1:2" x14ac:dyDescent="0.2">
      <c r="A476" s="17"/>
      <c r="B476" s="9"/>
    </row>
    <row r="477" spans="1:2" x14ac:dyDescent="0.2">
      <c r="A477" s="17"/>
      <c r="B477" s="9"/>
    </row>
    <row r="478" spans="1:2" x14ac:dyDescent="0.2">
      <c r="A478" s="17"/>
      <c r="B478" s="9"/>
    </row>
    <row r="479" spans="1:2" x14ac:dyDescent="0.2">
      <c r="A479" s="17"/>
      <c r="B479" s="9"/>
    </row>
    <row r="480" spans="1:2" x14ac:dyDescent="0.2">
      <c r="A480" s="17"/>
      <c r="B480" s="9"/>
    </row>
    <row r="481" spans="1:2" x14ac:dyDescent="0.2">
      <c r="A481" s="17"/>
      <c r="B481" s="9"/>
    </row>
    <row r="482" spans="1:2" x14ac:dyDescent="0.2">
      <c r="A482" s="17"/>
      <c r="B482" s="9"/>
    </row>
    <row r="483" spans="1:2" x14ac:dyDescent="0.2">
      <c r="A483" s="17"/>
      <c r="B483" s="9"/>
    </row>
    <row r="484" spans="1:2" x14ac:dyDescent="0.2">
      <c r="A484" s="17"/>
      <c r="B484" s="9"/>
    </row>
    <row r="485" spans="1:2" x14ac:dyDescent="0.2">
      <c r="A485" s="17"/>
      <c r="B485" s="9"/>
    </row>
    <row r="486" spans="1:2" x14ac:dyDescent="0.2">
      <c r="A486" s="17"/>
      <c r="B486" s="9"/>
    </row>
    <row r="487" spans="1:2" x14ac:dyDescent="0.2">
      <c r="A487" s="17"/>
      <c r="B487" s="9"/>
    </row>
    <row r="488" spans="1:2" x14ac:dyDescent="0.2">
      <c r="A488" s="17"/>
      <c r="B488" s="9"/>
    </row>
    <row r="489" spans="1:2" x14ac:dyDescent="0.2">
      <c r="A489" s="17"/>
      <c r="B489" s="9"/>
    </row>
    <row r="490" spans="1:2" x14ac:dyDescent="0.2">
      <c r="A490" s="17"/>
      <c r="B490" s="9"/>
    </row>
    <row r="491" spans="1:2" x14ac:dyDescent="0.2">
      <c r="A491" s="17"/>
      <c r="B491" s="9"/>
    </row>
    <row r="492" spans="1:2" x14ac:dyDescent="0.2">
      <c r="A492" s="17"/>
      <c r="B492" s="9"/>
    </row>
    <row r="493" spans="1:2" x14ac:dyDescent="0.2">
      <c r="A493" s="17"/>
      <c r="B493" s="9"/>
    </row>
    <row r="494" spans="1:2" x14ac:dyDescent="0.2">
      <c r="A494" s="17"/>
      <c r="B494" s="9"/>
    </row>
    <row r="495" spans="1:2" x14ac:dyDescent="0.2">
      <c r="A495" s="17"/>
      <c r="B495" s="9"/>
    </row>
    <row r="496" spans="1:2" x14ac:dyDescent="0.2">
      <c r="A496" s="17"/>
      <c r="B496" s="9"/>
    </row>
    <row r="497" spans="1:2" x14ac:dyDescent="0.2">
      <c r="A497" s="17"/>
      <c r="B497" s="9"/>
    </row>
    <row r="498" spans="1:2" x14ac:dyDescent="0.2">
      <c r="A498" s="17"/>
      <c r="B498" s="9"/>
    </row>
    <row r="499" spans="1:2" x14ac:dyDescent="0.2">
      <c r="A499" s="17"/>
      <c r="B499" s="9"/>
    </row>
    <row r="500" spans="1:2" x14ac:dyDescent="0.2">
      <c r="A500" s="17"/>
      <c r="B500" s="9"/>
    </row>
    <row r="501" spans="1:2" x14ac:dyDescent="0.2">
      <c r="A501" s="17"/>
      <c r="B501" s="9"/>
    </row>
    <row r="502" spans="1:2" x14ac:dyDescent="0.2">
      <c r="A502" s="17"/>
      <c r="B502" s="9"/>
    </row>
    <row r="503" spans="1:2" x14ac:dyDescent="0.2">
      <c r="A503" s="17"/>
      <c r="B503" s="9"/>
    </row>
    <row r="504" spans="1:2" x14ac:dyDescent="0.2">
      <c r="A504" s="17"/>
      <c r="B504" s="9"/>
    </row>
    <row r="505" spans="1:2" x14ac:dyDescent="0.2">
      <c r="A505" s="17"/>
      <c r="B505" s="9"/>
    </row>
    <row r="506" spans="1:2" x14ac:dyDescent="0.2">
      <c r="A506" s="17"/>
      <c r="B506" s="9"/>
    </row>
    <row r="507" spans="1:2" x14ac:dyDescent="0.2">
      <c r="A507" s="17"/>
      <c r="B507" s="9"/>
    </row>
    <row r="508" spans="1:2" x14ac:dyDescent="0.2">
      <c r="A508" s="17"/>
      <c r="B508" s="9"/>
    </row>
    <row r="509" spans="1:2" x14ac:dyDescent="0.2">
      <c r="A509" s="17"/>
      <c r="B509" s="9"/>
    </row>
    <row r="510" spans="1:2" x14ac:dyDescent="0.2">
      <c r="A510" s="17"/>
      <c r="B510" s="9"/>
    </row>
    <row r="511" spans="1:2" x14ac:dyDescent="0.2">
      <c r="A511" s="17"/>
      <c r="B511" s="9"/>
    </row>
    <row r="512" spans="1:2" x14ac:dyDescent="0.2">
      <c r="A512" s="17"/>
      <c r="B512" s="9"/>
    </row>
    <row r="513" spans="1:2" x14ac:dyDescent="0.2">
      <c r="A513" s="17"/>
      <c r="B513" s="9"/>
    </row>
    <row r="514" spans="1:2" x14ac:dyDescent="0.2">
      <c r="A514" s="17"/>
      <c r="B514" s="9"/>
    </row>
    <row r="515" spans="1:2" x14ac:dyDescent="0.2">
      <c r="A515" s="17"/>
      <c r="B515" s="9"/>
    </row>
    <row r="516" spans="1:2" x14ac:dyDescent="0.2">
      <c r="A516" s="17"/>
      <c r="B516" s="9"/>
    </row>
    <row r="517" spans="1:2" x14ac:dyDescent="0.2">
      <c r="A517" s="17"/>
      <c r="B517" s="9"/>
    </row>
    <row r="518" spans="1:2" x14ac:dyDescent="0.2">
      <c r="A518" s="17"/>
      <c r="B518" s="9"/>
    </row>
    <row r="519" spans="1:2" x14ac:dyDescent="0.2">
      <c r="A519" s="17"/>
      <c r="B519" s="9"/>
    </row>
    <row r="520" spans="1:2" x14ac:dyDescent="0.2">
      <c r="A520" s="17"/>
      <c r="B520" s="9"/>
    </row>
    <row r="521" spans="1:2" x14ac:dyDescent="0.2">
      <c r="A521" s="17"/>
      <c r="B521" s="9"/>
    </row>
    <row r="522" spans="1:2" x14ac:dyDescent="0.2">
      <c r="A522" s="17"/>
      <c r="B522" s="9"/>
    </row>
    <row r="523" spans="1:2" x14ac:dyDescent="0.2">
      <c r="A523" s="17"/>
      <c r="B523" s="9"/>
    </row>
    <row r="524" spans="1:2" x14ac:dyDescent="0.2">
      <c r="A524" s="17"/>
      <c r="B524" s="9"/>
    </row>
    <row r="525" spans="1:2" x14ac:dyDescent="0.2">
      <c r="A525" s="17"/>
      <c r="B525" s="9"/>
    </row>
    <row r="526" spans="1:2" x14ac:dyDescent="0.2">
      <c r="A526" s="17"/>
      <c r="B526" s="9"/>
    </row>
    <row r="527" spans="1:2" x14ac:dyDescent="0.2">
      <c r="A527" s="17"/>
      <c r="B527" s="9"/>
    </row>
    <row r="528" spans="1:2" x14ac:dyDescent="0.2">
      <c r="A528" s="17"/>
      <c r="B528" s="9"/>
    </row>
    <row r="529" spans="1:2" x14ac:dyDescent="0.2">
      <c r="A529" s="17"/>
      <c r="B529" s="9"/>
    </row>
    <row r="530" spans="1:2" x14ac:dyDescent="0.2">
      <c r="A530" s="17"/>
      <c r="B530" s="9"/>
    </row>
    <row r="531" spans="1:2" x14ac:dyDescent="0.2">
      <c r="A531" s="17"/>
      <c r="B531" s="9"/>
    </row>
    <row r="532" spans="1:2" x14ac:dyDescent="0.2">
      <c r="A532" s="17"/>
      <c r="B532" s="9"/>
    </row>
    <row r="533" spans="1:2" x14ac:dyDescent="0.2">
      <c r="A533" s="17"/>
      <c r="B533" s="9"/>
    </row>
    <row r="534" spans="1:2" x14ac:dyDescent="0.2">
      <c r="A534" s="17"/>
      <c r="B534" s="9"/>
    </row>
    <row r="535" spans="1:2" x14ac:dyDescent="0.2">
      <c r="A535" s="17"/>
      <c r="B535" s="9"/>
    </row>
    <row r="536" spans="1:2" x14ac:dyDescent="0.2">
      <c r="A536" s="17"/>
      <c r="B536" s="9"/>
    </row>
    <row r="537" spans="1:2" x14ac:dyDescent="0.2">
      <c r="A537" s="17"/>
      <c r="B537" s="9"/>
    </row>
    <row r="538" spans="1:2" x14ac:dyDescent="0.2">
      <c r="A538" s="17"/>
      <c r="B538" s="9"/>
    </row>
    <row r="539" spans="1:2" x14ac:dyDescent="0.2">
      <c r="A539" s="17"/>
      <c r="B539" s="9"/>
    </row>
    <row r="540" spans="1:2" x14ac:dyDescent="0.2">
      <c r="A540" s="17"/>
      <c r="B540" s="9"/>
    </row>
    <row r="541" spans="1:2" x14ac:dyDescent="0.2">
      <c r="A541" s="17"/>
      <c r="B541" s="9"/>
    </row>
    <row r="542" spans="1:2" x14ac:dyDescent="0.2">
      <c r="A542" s="17"/>
      <c r="B542" s="9"/>
    </row>
    <row r="543" spans="1:2" x14ac:dyDescent="0.2">
      <c r="A543" s="17"/>
      <c r="B543" s="9"/>
    </row>
    <row r="544" spans="1:2" x14ac:dyDescent="0.2">
      <c r="A544" s="17"/>
      <c r="B544" s="9"/>
    </row>
    <row r="545" spans="1:2" x14ac:dyDescent="0.2">
      <c r="A545" s="17"/>
      <c r="B545" s="9"/>
    </row>
    <row r="546" spans="1:2" x14ac:dyDescent="0.2">
      <c r="A546" s="17"/>
      <c r="B546" s="9"/>
    </row>
    <row r="547" spans="1:2" x14ac:dyDescent="0.2">
      <c r="A547" s="17"/>
      <c r="B547" s="9"/>
    </row>
    <row r="548" spans="1:2" x14ac:dyDescent="0.2">
      <c r="A548" s="17"/>
      <c r="B548" s="9"/>
    </row>
    <row r="549" spans="1:2" x14ac:dyDescent="0.2">
      <c r="A549" s="17"/>
      <c r="B549" s="9"/>
    </row>
    <row r="550" spans="1:2" x14ac:dyDescent="0.2">
      <c r="A550" s="17"/>
      <c r="B550" s="9"/>
    </row>
    <row r="551" spans="1:2" x14ac:dyDescent="0.2">
      <c r="A551" s="17"/>
      <c r="B551" s="9"/>
    </row>
    <row r="552" spans="1:2" x14ac:dyDescent="0.2">
      <c r="A552" s="17"/>
      <c r="B552" s="9"/>
    </row>
    <row r="553" spans="1:2" x14ac:dyDescent="0.2">
      <c r="A553" s="17"/>
      <c r="B553" s="9"/>
    </row>
    <row r="554" spans="1:2" x14ac:dyDescent="0.2">
      <c r="A554" s="17"/>
      <c r="B554" s="9"/>
    </row>
    <row r="555" spans="1:2" x14ac:dyDescent="0.2">
      <c r="A555" s="17"/>
      <c r="B555" s="9"/>
    </row>
    <row r="556" spans="1:2" x14ac:dyDescent="0.2">
      <c r="A556" s="17"/>
      <c r="B556" s="9"/>
    </row>
    <row r="557" spans="1:2" x14ac:dyDescent="0.2">
      <c r="A557" s="17"/>
      <c r="B557" s="9"/>
    </row>
    <row r="558" spans="1:2" x14ac:dyDescent="0.2">
      <c r="A558" s="17"/>
      <c r="B558" s="9"/>
    </row>
    <row r="559" spans="1:2" x14ac:dyDescent="0.2">
      <c r="A559" s="17"/>
      <c r="B559" s="9"/>
    </row>
    <row r="560" spans="1:2" x14ac:dyDescent="0.2">
      <c r="A560" s="17"/>
      <c r="B560" s="9"/>
    </row>
    <row r="561" spans="1:2" x14ac:dyDescent="0.2">
      <c r="A561" s="17"/>
      <c r="B561" s="9"/>
    </row>
    <row r="562" spans="1:2" x14ac:dyDescent="0.2">
      <c r="A562" s="17"/>
      <c r="B562" s="9"/>
    </row>
    <row r="563" spans="1:2" x14ac:dyDescent="0.2">
      <c r="A563" s="17"/>
      <c r="B563" s="9"/>
    </row>
    <row r="564" spans="1:2" x14ac:dyDescent="0.2">
      <c r="A564" s="17"/>
      <c r="B564" s="9"/>
    </row>
    <row r="565" spans="1:2" x14ac:dyDescent="0.2">
      <c r="A565" s="17"/>
      <c r="B565" s="9"/>
    </row>
    <row r="566" spans="1:2" x14ac:dyDescent="0.2">
      <c r="A566" s="17"/>
      <c r="B566" s="9"/>
    </row>
    <row r="567" spans="1:2" x14ac:dyDescent="0.2">
      <c r="A567" s="17"/>
      <c r="B567" s="9"/>
    </row>
    <row r="568" spans="1:2" x14ac:dyDescent="0.2">
      <c r="A568" s="17"/>
      <c r="B568" s="9"/>
    </row>
    <row r="569" spans="1:2" x14ac:dyDescent="0.2">
      <c r="A569" s="17"/>
      <c r="B569" s="9"/>
    </row>
    <row r="570" spans="1:2" x14ac:dyDescent="0.2">
      <c r="A570" s="17"/>
      <c r="B570" s="9"/>
    </row>
    <row r="571" spans="1:2" x14ac:dyDescent="0.2">
      <c r="A571" s="17"/>
      <c r="B571" s="9"/>
    </row>
    <row r="572" spans="1:2" x14ac:dyDescent="0.2">
      <c r="A572" s="17"/>
      <c r="B572" s="9"/>
    </row>
    <row r="573" spans="1:2" x14ac:dyDescent="0.2">
      <c r="A573" s="17"/>
      <c r="B573" s="9"/>
    </row>
    <row r="574" spans="1:2" x14ac:dyDescent="0.2">
      <c r="A574" s="17"/>
      <c r="B574" s="9"/>
    </row>
    <row r="575" spans="1:2" x14ac:dyDescent="0.2">
      <c r="A575" s="17"/>
      <c r="B575" s="9"/>
    </row>
    <row r="576" spans="1:2" x14ac:dyDescent="0.2">
      <c r="A576" s="17"/>
      <c r="B576" s="9"/>
    </row>
    <row r="577" spans="1:2" x14ac:dyDescent="0.2">
      <c r="A577" s="17"/>
      <c r="B577" s="9"/>
    </row>
    <row r="578" spans="1:2" x14ac:dyDescent="0.2">
      <c r="A578" s="17"/>
      <c r="B578" s="9"/>
    </row>
    <row r="579" spans="1:2" x14ac:dyDescent="0.2">
      <c r="A579" s="17"/>
      <c r="B579" s="9"/>
    </row>
    <row r="580" spans="1:2" x14ac:dyDescent="0.2">
      <c r="A580" s="17"/>
      <c r="B580" s="9"/>
    </row>
    <row r="581" spans="1:2" x14ac:dyDescent="0.2">
      <c r="A581" s="17"/>
      <c r="B581" s="9"/>
    </row>
    <row r="582" spans="1:2" x14ac:dyDescent="0.2">
      <c r="A582" s="17"/>
      <c r="B582" s="9"/>
    </row>
    <row r="583" spans="1:2" x14ac:dyDescent="0.2">
      <c r="A583" s="17"/>
      <c r="B583" s="9"/>
    </row>
    <row r="584" spans="1:2" x14ac:dyDescent="0.2">
      <c r="A584" s="17"/>
      <c r="B584" s="9"/>
    </row>
    <row r="585" spans="1:2" x14ac:dyDescent="0.2">
      <c r="A585" s="17"/>
      <c r="B585" s="9"/>
    </row>
    <row r="586" spans="1:2" x14ac:dyDescent="0.2">
      <c r="A586" s="17"/>
      <c r="B586" s="9"/>
    </row>
    <row r="587" spans="1:2" x14ac:dyDescent="0.2">
      <c r="A587" s="17"/>
      <c r="B587" s="9"/>
    </row>
    <row r="588" spans="1:2" x14ac:dyDescent="0.2">
      <c r="A588" s="17"/>
      <c r="B588" s="9"/>
    </row>
    <row r="589" spans="1:2" x14ac:dyDescent="0.2">
      <c r="A589" s="17"/>
      <c r="B589" s="9"/>
    </row>
    <row r="590" spans="1:2" x14ac:dyDescent="0.2">
      <c r="A590" s="17"/>
      <c r="B590" s="9"/>
    </row>
    <row r="591" spans="1:2" x14ac:dyDescent="0.2">
      <c r="A591" s="17"/>
      <c r="B591" s="9"/>
    </row>
    <row r="592" spans="1:2" x14ac:dyDescent="0.2">
      <c r="A592" s="17"/>
      <c r="B592" s="9"/>
    </row>
    <row r="593" spans="1:2" x14ac:dyDescent="0.2">
      <c r="A593" s="17"/>
      <c r="B593" s="9"/>
    </row>
    <row r="594" spans="1:2" x14ac:dyDescent="0.2">
      <c r="A594" s="17"/>
      <c r="B594" s="9"/>
    </row>
    <row r="595" spans="1:2" x14ac:dyDescent="0.2">
      <c r="A595" s="17"/>
      <c r="B595" s="9"/>
    </row>
    <row r="596" spans="1:2" x14ac:dyDescent="0.2">
      <c r="A596" s="17"/>
      <c r="B596" s="9"/>
    </row>
    <row r="597" spans="1:2" x14ac:dyDescent="0.2">
      <c r="A597" s="17"/>
      <c r="B597" s="9"/>
    </row>
    <row r="598" spans="1:2" x14ac:dyDescent="0.2">
      <c r="A598" s="17"/>
      <c r="B598" s="9"/>
    </row>
    <row r="599" spans="1:2" x14ac:dyDescent="0.2">
      <c r="A599" s="17"/>
      <c r="B599" s="9"/>
    </row>
    <row r="600" spans="1:2" x14ac:dyDescent="0.2">
      <c r="A600" s="17"/>
      <c r="B600" s="9"/>
    </row>
    <row r="601" spans="1:2" x14ac:dyDescent="0.2">
      <c r="A601" s="17"/>
      <c r="B601" s="9"/>
    </row>
    <row r="602" spans="1:2" x14ac:dyDescent="0.2">
      <c r="A602" s="17"/>
      <c r="B602" s="9"/>
    </row>
    <row r="603" spans="1:2" x14ac:dyDescent="0.2">
      <c r="A603" s="17"/>
      <c r="B603" s="9"/>
    </row>
    <row r="604" spans="1:2" x14ac:dyDescent="0.2">
      <c r="A604" s="17"/>
      <c r="B604" s="9"/>
    </row>
    <row r="605" spans="1:2" x14ac:dyDescent="0.2">
      <c r="A605" s="17"/>
      <c r="B605" s="9"/>
    </row>
    <row r="606" spans="1:2" x14ac:dyDescent="0.2">
      <c r="A606" s="17"/>
      <c r="B606" s="9"/>
    </row>
    <row r="607" spans="1:2" x14ac:dyDescent="0.2">
      <c r="A607" s="17"/>
      <c r="B607" s="9"/>
    </row>
    <row r="608" spans="1:2" x14ac:dyDescent="0.2">
      <c r="A608" s="17"/>
      <c r="B608" s="9"/>
    </row>
    <row r="609" spans="1:2" x14ac:dyDescent="0.2">
      <c r="A609" s="17"/>
      <c r="B609" s="9"/>
    </row>
    <row r="610" spans="1:2" x14ac:dyDescent="0.2">
      <c r="A610" s="17"/>
      <c r="B610" s="9"/>
    </row>
    <row r="611" spans="1:2" x14ac:dyDescent="0.2">
      <c r="A611" s="17"/>
      <c r="B611" s="9"/>
    </row>
    <row r="612" spans="1:2" x14ac:dyDescent="0.2">
      <c r="A612" s="17"/>
      <c r="B612" s="9"/>
    </row>
    <row r="613" spans="1:2" x14ac:dyDescent="0.2">
      <c r="A613" s="17"/>
      <c r="B613" s="9"/>
    </row>
    <row r="614" spans="1:2" x14ac:dyDescent="0.2">
      <c r="A614" s="17"/>
      <c r="B614" s="9"/>
    </row>
    <row r="615" spans="1:2" x14ac:dyDescent="0.2">
      <c r="A615" s="17"/>
      <c r="B615" s="9"/>
    </row>
    <row r="616" spans="1:2" x14ac:dyDescent="0.2">
      <c r="A616" s="17"/>
      <c r="B616" s="9"/>
    </row>
    <row r="617" spans="1:2" x14ac:dyDescent="0.2">
      <c r="A617" s="17"/>
      <c r="B617" s="9"/>
    </row>
    <row r="618" spans="1:2" x14ac:dyDescent="0.2">
      <c r="A618" s="17"/>
      <c r="B618" s="9"/>
    </row>
    <row r="619" spans="1:2" x14ac:dyDescent="0.2">
      <c r="A619" s="17"/>
      <c r="B619" s="9"/>
    </row>
    <row r="620" spans="1:2" x14ac:dyDescent="0.2">
      <c r="A620" s="17"/>
      <c r="B620" s="9"/>
    </row>
    <row r="621" spans="1:2" x14ac:dyDescent="0.2">
      <c r="A621" s="17"/>
      <c r="B621" s="9"/>
    </row>
    <row r="622" spans="1:2" x14ac:dyDescent="0.2">
      <c r="A622" s="17"/>
      <c r="B622" s="9"/>
    </row>
    <row r="623" spans="1:2" x14ac:dyDescent="0.2">
      <c r="A623" s="17"/>
      <c r="B623" s="9"/>
    </row>
    <row r="624" spans="1:2" x14ac:dyDescent="0.2">
      <c r="A624" s="17"/>
      <c r="B624" s="9"/>
    </row>
    <row r="625" spans="1:2" x14ac:dyDescent="0.2">
      <c r="A625" s="17"/>
      <c r="B625" s="9"/>
    </row>
    <row r="626" spans="1:2" x14ac:dyDescent="0.2">
      <c r="A626" s="17"/>
      <c r="B626" s="9"/>
    </row>
    <row r="627" spans="1:2" x14ac:dyDescent="0.2">
      <c r="A627" s="17"/>
      <c r="B627" s="9"/>
    </row>
    <row r="628" spans="1:2" x14ac:dyDescent="0.2">
      <c r="A628" s="17"/>
      <c r="B628" s="9"/>
    </row>
    <row r="629" spans="1:2" x14ac:dyDescent="0.2">
      <c r="A629" s="17"/>
      <c r="B629" s="9"/>
    </row>
    <row r="630" spans="1:2" x14ac:dyDescent="0.2">
      <c r="A630" s="17"/>
      <c r="B630" s="9"/>
    </row>
    <row r="631" spans="1:2" x14ac:dyDescent="0.2">
      <c r="A631" s="17"/>
      <c r="B631" s="9"/>
    </row>
    <row r="632" spans="1:2" x14ac:dyDescent="0.2">
      <c r="A632" s="17"/>
      <c r="B632" s="9"/>
    </row>
    <row r="633" spans="1:2" x14ac:dyDescent="0.2">
      <c r="A633" s="17"/>
      <c r="B633" s="9"/>
    </row>
    <row r="634" spans="1:2" x14ac:dyDescent="0.2">
      <c r="A634" s="17"/>
      <c r="B634" s="9"/>
    </row>
    <row r="635" spans="1:2" x14ac:dyDescent="0.2">
      <c r="A635" s="17"/>
      <c r="B635" s="9"/>
    </row>
    <row r="636" spans="1:2" x14ac:dyDescent="0.2">
      <c r="A636" s="17"/>
      <c r="B636" s="9"/>
    </row>
    <row r="637" spans="1:2" x14ac:dyDescent="0.2">
      <c r="A637" s="17"/>
      <c r="B637" s="9"/>
    </row>
    <row r="638" spans="1:2" x14ac:dyDescent="0.2">
      <c r="A638" s="17"/>
      <c r="B638" s="9"/>
    </row>
    <row r="639" spans="1:2" x14ac:dyDescent="0.2">
      <c r="A639" s="17"/>
      <c r="B639" s="9"/>
    </row>
    <row r="640" spans="1:2" x14ac:dyDescent="0.2">
      <c r="A640" s="17"/>
      <c r="B640" s="9"/>
    </row>
    <row r="641" spans="1:2" x14ac:dyDescent="0.2">
      <c r="A641" s="17"/>
      <c r="B641" s="9"/>
    </row>
    <row r="642" spans="1:2" x14ac:dyDescent="0.2">
      <c r="A642" s="17"/>
      <c r="B642" s="9"/>
    </row>
    <row r="643" spans="1:2" x14ac:dyDescent="0.2">
      <c r="A643" s="17"/>
      <c r="B643" s="9"/>
    </row>
    <row r="644" spans="1:2" x14ac:dyDescent="0.2">
      <c r="A644" s="17"/>
      <c r="B644" s="9"/>
    </row>
    <row r="645" spans="1:2" x14ac:dyDescent="0.2">
      <c r="A645" s="17"/>
      <c r="B645" s="9"/>
    </row>
    <row r="646" spans="1:2" x14ac:dyDescent="0.2">
      <c r="A646" s="17"/>
      <c r="B646" s="9"/>
    </row>
    <row r="647" spans="1:2" x14ac:dyDescent="0.2">
      <c r="A647" s="17"/>
      <c r="B647" s="9"/>
    </row>
    <row r="648" spans="1:2" x14ac:dyDescent="0.2">
      <c r="A648" s="17"/>
      <c r="B648" s="9"/>
    </row>
    <row r="649" spans="1:2" x14ac:dyDescent="0.2">
      <c r="A649" s="17"/>
      <c r="B649" s="9"/>
    </row>
    <row r="650" spans="1:2" x14ac:dyDescent="0.2">
      <c r="A650" s="17"/>
      <c r="B650" s="9"/>
    </row>
    <row r="651" spans="1:2" x14ac:dyDescent="0.2">
      <c r="A651" s="17"/>
      <c r="B651" s="9"/>
    </row>
    <row r="652" spans="1:2" x14ac:dyDescent="0.2">
      <c r="A652" s="17"/>
      <c r="B652" s="9"/>
    </row>
    <row r="653" spans="1:2" x14ac:dyDescent="0.2">
      <c r="A653" s="17"/>
      <c r="B653" s="9"/>
    </row>
    <row r="654" spans="1:2" x14ac:dyDescent="0.2">
      <c r="A654" s="17"/>
      <c r="B654" s="9"/>
    </row>
    <row r="655" spans="1:2" x14ac:dyDescent="0.2">
      <c r="A655" s="17"/>
      <c r="B655" s="9"/>
    </row>
    <row r="656" spans="1:2" x14ac:dyDescent="0.2">
      <c r="A656" s="17"/>
      <c r="B656" s="9"/>
    </row>
    <row r="657" spans="1:2" x14ac:dyDescent="0.2">
      <c r="A657" s="17"/>
      <c r="B657" s="9"/>
    </row>
    <row r="658" spans="1:2" x14ac:dyDescent="0.2">
      <c r="A658" s="17"/>
      <c r="B658" s="9"/>
    </row>
    <row r="659" spans="1:2" x14ac:dyDescent="0.2">
      <c r="A659" s="17"/>
      <c r="B659" s="9"/>
    </row>
    <row r="660" spans="1:2" x14ac:dyDescent="0.2">
      <c r="A660" s="17"/>
      <c r="B660" s="9"/>
    </row>
    <row r="661" spans="1:2" x14ac:dyDescent="0.2">
      <c r="A661" s="17"/>
      <c r="B661" s="9"/>
    </row>
    <row r="662" spans="1:2" x14ac:dyDescent="0.2">
      <c r="A662" s="17"/>
      <c r="B662" s="9"/>
    </row>
    <row r="663" spans="1:2" x14ac:dyDescent="0.2">
      <c r="A663" s="17"/>
      <c r="B663" s="9"/>
    </row>
    <row r="664" spans="1:2" x14ac:dyDescent="0.2">
      <c r="A664" s="17"/>
      <c r="B664" s="9"/>
    </row>
    <row r="665" spans="1:2" x14ac:dyDescent="0.2">
      <c r="A665" s="17"/>
      <c r="B665" s="9"/>
    </row>
    <row r="666" spans="1:2" x14ac:dyDescent="0.2">
      <c r="A666" s="17"/>
      <c r="B666" s="9"/>
    </row>
    <row r="667" spans="1:2" x14ac:dyDescent="0.2">
      <c r="A667" s="17"/>
      <c r="B667" s="9"/>
    </row>
    <row r="668" spans="1:2" x14ac:dyDescent="0.2">
      <c r="A668" s="17"/>
      <c r="B668" s="9"/>
    </row>
    <row r="669" spans="1:2" x14ac:dyDescent="0.2">
      <c r="A669" s="17"/>
      <c r="B669" s="9"/>
    </row>
    <row r="670" spans="1:2" x14ac:dyDescent="0.2">
      <c r="A670" s="17"/>
      <c r="B670" s="9"/>
    </row>
    <row r="671" spans="1:2" x14ac:dyDescent="0.2">
      <c r="A671" s="17"/>
      <c r="B671" s="9"/>
    </row>
    <row r="672" spans="1:2" x14ac:dyDescent="0.2">
      <c r="A672" s="17"/>
      <c r="B672" s="9"/>
    </row>
    <row r="673" spans="1:2" x14ac:dyDescent="0.2">
      <c r="A673" s="17"/>
      <c r="B673" s="9"/>
    </row>
    <row r="674" spans="1:2" x14ac:dyDescent="0.2">
      <c r="A674" s="17"/>
      <c r="B674" s="9"/>
    </row>
    <row r="675" spans="1:2" x14ac:dyDescent="0.2">
      <c r="A675" s="17"/>
      <c r="B675" s="9"/>
    </row>
    <row r="676" spans="1:2" x14ac:dyDescent="0.2">
      <c r="A676" s="17"/>
      <c r="B676" s="9"/>
    </row>
    <row r="677" spans="1:2" x14ac:dyDescent="0.2">
      <c r="A677" s="17"/>
      <c r="B677" s="9"/>
    </row>
    <row r="678" spans="1:2" x14ac:dyDescent="0.2">
      <c r="A678" s="17"/>
      <c r="B678" s="9"/>
    </row>
    <row r="679" spans="1:2" x14ac:dyDescent="0.2">
      <c r="A679" s="17"/>
      <c r="B679" s="9"/>
    </row>
    <row r="680" spans="1:2" x14ac:dyDescent="0.2">
      <c r="A680" s="17"/>
      <c r="B680" s="9"/>
    </row>
    <row r="681" spans="1:2" x14ac:dyDescent="0.2">
      <c r="A681" s="17"/>
      <c r="B681" s="9"/>
    </row>
    <row r="682" spans="1:2" x14ac:dyDescent="0.2">
      <c r="A682" s="17"/>
      <c r="B682" s="9"/>
    </row>
    <row r="683" spans="1:2" x14ac:dyDescent="0.2">
      <c r="A683" s="17"/>
      <c r="B683" s="9"/>
    </row>
    <row r="684" spans="1:2" x14ac:dyDescent="0.2">
      <c r="A684" s="17"/>
      <c r="B684" s="9"/>
    </row>
    <row r="685" spans="1:2" x14ac:dyDescent="0.2">
      <c r="A685" s="17"/>
      <c r="B685" s="9"/>
    </row>
    <row r="686" spans="1:2" x14ac:dyDescent="0.2">
      <c r="A686" s="17"/>
      <c r="B686" s="9"/>
    </row>
    <row r="687" spans="1:2" x14ac:dyDescent="0.2">
      <c r="A687" s="17"/>
      <c r="B687" s="9"/>
    </row>
    <row r="688" spans="1:2" x14ac:dyDescent="0.2">
      <c r="A688" s="17"/>
      <c r="B688" s="9"/>
    </row>
    <row r="689" spans="1:2" x14ac:dyDescent="0.2">
      <c r="A689" s="17"/>
      <c r="B689" s="9"/>
    </row>
    <row r="690" spans="1:2" x14ac:dyDescent="0.2">
      <c r="A690" s="17"/>
      <c r="B690" s="9"/>
    </row>
    <row r="691" spans="1:2" x14ac:dyDescent="0.2">
      <c r="A691" s="17"/>
      <c r="B691" s="9"/>
    </row>
    <row r="692" spans="1:2" x14ac:dyDescent="0.2">
      <c r="A692" s="17"/>
      <c r="B692" s="9"/>
    </row>
    <row r="693" spans="1:2" x14ac:dyDescent="0.2">
      <c r="A693" s="17"/>
      <c r="B693" s="9"/>
    </row>
    <row r="694" spans="1:2" x14ac:dyDescent="0.2">
      <c r="A694" s="17"/>
      <c r="B694" s="9"/>
    </row>
    <row r="695" spans="1:2" x14ac:dyDescent="0.2">
      <c r="A695" s="17"/>
      <c r="B695" s="9"/>
    </row>
    <row r="696" spans="1:2" x14ac:dyDescent="0.2">
      <c r="A696" s="17"/>
      <c r="B696" s="9"/>
    </row>
    <row r="697" spans="1:2" x14ac:dyDescent="0.2">
      <c r="A697" s="17"/>
      <c r="B697" s="9"/>
    </row>
    <row r="698" spans="1:2" x14ac:dyDescent="0.2">
      <c r="A698" s="17"/>
      <c r="B698" s="9"/>
    </row>
    <row r="699" spans="1:2" x14ac:dyDescent="0.2">
      <c r="A699" s="17"/>
      <c r="B699" s="9"/>
    </row>
    <row r="700" spans="1:2" x14ac:dyDescent="0.2">
      <c r="A700" s="17"/>
      <c r="B700" s="9"/>
    </row>
    <row r="701" spans="1:2" x14ac:dyDescent="0.2">
      <c r="A701" s="17"/>
      <c r="B701" s="9"/>
    </row>
    <row r="702" spans="1:2" x14ac:dyDescent="0.2">
      <c r="A702" s="17"/>
      <c r="B702" s="9"/>
    </row>
    <row r="703" spans="1:2" x14ac:dyDescent="0.2">
      <c r="A703" s="17"/>
      <c r="B703" s="9"/>
    </row>
    <row r="704" spans="1:2" x14ac:dyDescent="0.2">
      <c r="A704" s="17"/>
      <c r="B704" s="9"/>
    </row>
    <row r="705" spans="1:2" x14ac:dyDescent="0.2">
      <c r="A705" s="17"/>
      <c r="B705" s="9"/>
    </row>
    <row r="706" spans="1:2" x14ac:dyDescent="0.2">
      <c r="A706" s="17"/>
      <c r="B706" s="9"/>
    </row>
    <row r="707" spans="1:2" x14ac:dyDescent="0.2">
      <c r="A707" s="17"/>
      <c r="B707" s="9"/>
    </row>
    <row r="708" spans="1:2" x14ac:dyDescent="0.2">
      <c r="A708" s="17"/>
      <c r="B708" s="9"/>
    </row>
    <row r="709" spans="1:2" x14ac:dyDescent="0.2">
      <c r="A709" s="17"/>
      <c r="B709" s="9"/>
    </row>
    <row r="710" spans="1:2" x14ac:dyDescent="0.2">
      <c r="A710" s="17"/>
      <c r="B710" s="9"/>
    </row>
    <row r="711" spans="1:2" x14ac:dyDescent="0.2">
      <c r="A711" s="17"/>
      <c r="B711" s="9"/>
    </row>
    <row r="712" spans="1:2" x14ac:dyDescent="0.2">
      <c r="A712" s="17"/>
      <c r="B712" s="9"/>
    </row>
    <row r="713" spans="1:2" x14ac:dyDescent="0.2">
      <c r="A713" s="17"/>
      <c r="B713" s="9"/>
    </row>
    <row r="714" spans="1:2" x14ac:dyDescent="0.2">
      <c r="A714" s="17"/>
      <c r="B714" s="9"/>
    </row>
    <row r="715" spans="1:2" x14ac:dyDescent="0.2">
      <c r="A715" s="17"/>
      <c r="B715" s="9"/>
    </row>
    <row r="716" spans="1:2" x14ac:dyDescent="0.2">
      <c r="A716" s="17"/>
      <c r="B716" s="9"/>
    </row>
    <row r="717" spans="1:2" x14ac:dyDescent="0.2">
      <c r="A717" s="17"/>
      <c r="B717" s="9"/>
    </row>
    <row r="718" spans="1:2" x14ac:dyDescent="0.2">
      <c r="A718" s="17"/>
      <c r="B718" s="9"/>
    </row>
    <row r="719" spans="1:2" x14ac:dyDescent="0.2">
      <c r="A719" s="17"/>
      <c r="B719" s="9"/>
    </row>
    <row r="720" spans="1:2" x14ac:dyDescent="0.2">
      <c r="A720" s="17"/>
      <c r="B720" s="9"/>
    </row>
    <row r="721" spans="1:2" x14ac:dyDescent="0.2">
      <c r="A721" s="17"/>
      <c r="B721" s="9"/>
    </row>
    <row r="722" spans="1:2" x14ac:dyDescent="0.2">
      <c r="A722" s="17"/>
      <c r="B722" s="9"/>
    </row>
    <row r="723" spans="1:2" x14ac:dyDescent="0.2">
      <c r="A723" s="17"/>
      <c r="B723" s="9"/>
    </row>
    <row r="724" spans="1:2" x14ac:dyDescent="0.2">
      <c r="A724" s="17"/>
      <c r="B724" s="9"/>
    </row>
    <row r="725" spans="1:2" x14ac:dyDescent="0.2">
      <c r="A725" s="17"/>
      <c r="B725" s="9"/>
    </row>
    <row r="726" spans="1:2" x14ac:dyDescent="0.2">
      <c r="A726" s="17"/>
      <c r="B726" s="9"/>
    </row>
    <row r="727" spans="1:2" x14ac:dyDescent="0.2">
      <c r="A727" s="17"/>
      <c r="B727" s="9"/>
    </row>
    <row r="728" spans="1:2" x14ac:dyDescent="0.2">
      <c r="A728" s="17"/>
      <c r="B728" s="9"/>
    </row>
    <row r="729" spans="1:2" x14ac:dyDescent="0.2">
      <c r="A729" s="17"/>
      <c r="B729" s="9"/>
    </row>
    <row r="730" spans="1:2" x14ac:dyDescent="0.2">
      <c r="A730" s="17"/>
      <c r="B730" s="9"/>
    </row>
    <row r="731" spans="1:2" x14ac:dyDescent="0.2">
      <c r="A731" s="17"/>
      <c r="B731" s="9"/>
    </row>
    <row r="732" spans="1:2" x14ac:dyDescent="0.2">
      <c r="A732" s="17"/>
      <c r="B732" s="9"/>
    </row>
    <row r="733" spans="1:2" x14ac:dyDescent="0.2">
      <c r="A733" s="17"/>
      <c r="B733" s="9"/>
    </row>
    <row r="734" spans="1:2" x14ac:dyDescent="0.2">
      <c r="A734" s="17"/>
      <c r="B734" s="9"/>
    </row>
    <row r="735" spans="1:2" x14ac:dyDescent="0.2">
      <c r="A735" s="17"/>
      <c r="B735" s="9"/>
    </row>
    <row r="736" spans="1:2" x14ac:dyDescent="0.2">
      <c r="A736" s="17"/>
      <c r="B736" s="9"/>
    </row>
    <row r="737" spans="1:2" x14ac:dyDescent="0.2">
      <c r="A737" s="17"/>
      <c r="B737" s="9"/>
    </row>
    <row r="738" spans="1:2" x14ac:dyDescent="0.2">
      <c r="A738" s="17"/>
      <c r="B738" s="9"/>
    </row>
    <row r="739" spans="1:2" x14ac:dyDescent="0.2">
      <c r="A739" s="17"/>
      <c r="B739" s="9"/>
    </row>
    <row r="740" spans="1:2" x14ac:dyDescent="0.2">
      <c r="A740" s="17"/>
      <c r="B740" s="9"/>
    </row>
    <row r="741" spans="1:2" x14ac:dyDescent="0.2">
      <c r="A741" s="17"/>
      <c r="B741" s="9"/>
    </row>
    <row r="742" spans="1:2" x14ac:dyDescent="0.2">
      <c r="A742" s="17"/>
      <c r="B742" s="9"/>
    </row>
    <row r="743" spans="1:2" x14ac:dyDescent="0.2">
      <c r="A743" s="17"/>
      <c r="B743" s="9"/>
    </row>
    <row r="744" spans="1:2" x14ac:dyDescent="0.2">
      <c r="A744" s="17"/>
      <c r="B744" s="9"/>
    </row>
    <row r="745" spans="1:2" x14ac:dyDescent="0.2">
      <c r="A745" s="17"/>
      <c r="B745" s="9"/>
    </row>
    <row r="746" spans="1:2" x14ac:dyDescent="0.2">
      <c r="A746" s="17"/>
      <c r="B746" s="9"/>
    </row>
    <row r="747" spans="1:2" x14ac:dyDescent="0.2">
      <c r="A747" s="17"/>
      <c r="B747" s="9"/>
    </row>
    <row r="748" spans="1:2" x14ac:dyDescent="0.2">
      <c r="A748" s="17"/>
      <c r="B748" s="9"/>
    </row>
    <row r="749" spans="1:2" x14ac:dyDescent="0.2">
      <c r="A749" s="17"/>
      <c r="B749" s="9"/>
    </row>
    <row r="750" spans="1:2" x14ac:dyDescent="0.2">
      <c r="A750" s="17"/>
      <c r="B750" s="9"/>
    </row>
    <row r="751" spans="1:2" x14ac:dyDescent="0.2">
      <c r="A751" s="17"/>
      <c r="B751" s="9"/>
    </row>
    <row r="752" spans="1:2" x14ac:dyDescent="0.2">
      <c r="A752" s="17"/>
      <c r="B752" s="9"/>
    </row>
    <row r="753" spans="1:2" x14ac:dyDescent="0.2">
      <c r="A753" s="17"/>
      <c r="B753" s="9"/>
    </row>
    <row r="754" spans="1:2" x14ac:dyDescent="0.2">
      <c r="A754" s="17"/>
      <c r="B754" s="9"/>
    </row>
    <row r="755" spans="1:2" x14ac:dyDescent="0.2">
      <c r="A755" s="17"/>
      <c r="B755" s="9"/>
    </row>
    <row r="756" spans="1:2" x14ac:dyDescent="0.2">
      <c r="A756" s="17"/>
      <c r="B756" s="9"/>
    </row>
    <row r="757" spans="1:2" x14ac:dyDescent="0.2">
      <c r="A757" s="17"/>
      <c r="B757" s="9"/>
    </row>
    <row r="758" spans="1:2" x14ac:dyDescent="0.2">
      <c r="A758" s="17"/>
      <c r="B758" s="9"/>
    </row>
    <row r="759" spans="1:2" x14ac:dyDescent="0.2">
      <c r="A759" s="17"/>
      <c r="B759" s="9"/>
    </row>
    <row r="760" spans="1:2" x14ac:dyDescent="0.2">
      <c r="A760" s="17"/>
      <c r="B760" s="9"/>
    </row>
    <row r="761" spans="1:2" x14ac:dyDescent="0.2">
      <c r="A761" s="17"/>
      <c r="B761" s="9"/>
    </row>
    <row r="762" spans="1:2" x14ac:dyDescent="0.2">
      <c r="A762" s="17"/>
      <c r="B762" s="9"/>
    </row>
    <row r="763" spans="1:2" x14ac:dyDescent="0.2">
      <c r="A763" s="17"/>
      <c r="B763" s="9"/>
    </row>
    <row r="764" spans="1:2" x14ac:dyDescent="0.2">
      <c r="A764" s="17"/>
      <c r="B764" s="9"/>
    </row>
    <row r="765" spans="1:2" x14ac:dyDescent="0.2">
      <c r="A765" s="17"/>
      <c r="B765" s="9"/>
    </row>
    <row r="766" spans="1:2" x14ac:dyDescent="0.2">
      <c r="A766" s="17"/>
      <c r="B766" s="9"/>
    </row>
    <row r="767" spans="1:2" x14ac:dyDescent="0.2">
      <c r="A767" s="17"/>
      <c r="B767" s="9"/>
    </row>
    <row r="768" spans="1:2" x14ac:dyDescent="0.2">
      <c r="A768" s="17"/>
      <c r="B768" s="9"/>
    </row>
    <row r="769" spans="1:2" x14ac:dyDescent="0.2">
      <c r="A769" s="17"/>
      <c r="B769" s="9"/>
    </row>
    <row r="770" spans="1:2" x14ac:dyDescent="0.2">
      <c r="A770" s="17"/>
      <c r="B770" s="9"/>
    </row>
    <row r="771" spans="1:2" x14ac:dyDescent="0.2">
      <c r="A771" s="17"/>
      <c r="B771" s="9"/>
    </row>
    <row r="772" spans="1:2" x14ac:dyDescent="0.2">
      <c r="A772" s="17"/>
      <c r="B772" s="9"/>
    </row>
    <row r="773" spans="1:2" x14ac:dyDescent="0.2">
      <c r="A773" s="17"/>
      <c r="B773" s="9"/>
    </row>
    <row r="774" spans="1:2" x14ac:dyDescent="0.2">
      <c r="A774" s="17"/>
      <c r="B774" s="9"/>
    </row>
    <row r="775" spans="1:2" x14ac:dyDescent="0.2">
      <c r="A775" s="17"/>
      <c r="B775" s="9"/>
    </row>
    <row r="776" spans="1:2" x14ac:dyDescent="0.2">
      <c r="A776" s="17"/>
      <c r="B776" s="9"/>
    </row>
    <row r="777" spans="1:2" x14ac:dyDescent="0.2">
      <c r="A777" s="17"/>
      <c r="B777" s="9"/>
    </row>
    <row r="778" spans="1:2" x14ac:dyDescent="0.2">
      <c r="A778" s="17"/>
      <c r="B778" s="9"/>
    </row>
    <row r="779" spans="1:2" x14ac:dyDescent="0.2">
      <c r="A779" s="17"/>
      <c r="B779" s="9"/>
    </row>
    <row r="780" spans="1:2" x14ac:dyDescent="0.2">
      <c r="A780" s="17"/>
      <c r="B780" s="9"/>
    </row>
    <row r="781" spans="1:2" x14ac:dyDescent="0.2">
      <c r="A781" s="17"/>
      <c r="B781" s="9"/>
    </row>
    <row r="782" spans="1:2" x14ac:dyDescent="0.2">
      <c r="A782" s="17"/>
      <c r="B782" s="9"/>
    </row>
    <row r="783" spans="1:2" x14ac:dyDescent="0.2">
      <c r="A783" s="17"/>
      <c r="B783" s="9"/>
    </row>
    <row r="784" spans="1:2" x14ac:dyDescent="0.2">
      <c r="A784" s="17"/>
      <c r="B784" s="9"/>
    </row>
    <row r="785" spans="1:2" x14ac:dyDescent="0.2">
      <c r="A785" s="17"/>
      <c r="B785" s="9"/>
    </row>
    <row r="786" spans="1:2" x14ac:dyDescent="0.2">
      <c r="A786" s="17"/>
      <c r="B786" s="9"/>
    </row>
    <row r="787" spans="1:2" x14ac:dyDescent="0.2">
      <c r="A787" s="17"/>
      <c r="B787" s="9"/>
    </row>
    <row r="788" spans="1:2" x14ac:dyDescent="0.2">
      <c r="A788" s="17"/>
      <c r="B788" s="9"/>
    </row>
    <row r="789" spans="1:2" x14ac:dyDescent="0.2">
      <c r="A789" s="17"/>
      <c r="B789" s="9"/>
    </row>
    <row r="790" spans="1:2" x14ac:dyDescent="0.2">
      <c r="A790" s="17"/>
      <c r="B790" s="9"/>
    </row>
    <row r="791" spans="1:2" x14ac:dyDescent="0.2">
      <c r="A791" s="17"/>
      <c r="B791" s="9"/>
    </row>
    <row r="792" spans="1:2" x14ac:dyDescent="0.2">
      <c r="A792" s="17"/>
      <c r="B792" s="9"/>
    </row>
    <row r="793" spans="1:2" x14ac:dyDescent="0.2">
      <c r="A793" s="17"/>
      <c r="B793" s="9"/>
    </row>
    <row r="794" spans="1:2" x14ac:dyDescent="0.2">
      <c r="A794" s="17"/>
      <c r="B794" s="9"/>
    </row>
    <row r="795" spans="1:2" x14ac:dyDescent="0.2">
      <c r="A795" s="17"/>
      <c r="B795" s="9"/>
    </row>
    <row r="796" spans="1:2" x14ac:dyDescent="0.2">
      <c r="A796" s="17"/>
      <c r="B796" s="9"/>
    </row>
    <row r="797" spans="1:2" x14ac:dyDescent="0.2">
      <c r="A797" s="17"/>
      <c r="B797" s="9"/>
    </row>
    <row r="798" spans="1:2" x14ac:dyDescent="0.2">
      <c r="A798" s="17"/>
      <c r="B798" s="9"/>
    </row>
    <row r="799" spans="1:2" x14ac:dyDescent="0.2">
      <c r="A799" s="17"/>
      <c r="B799" s="9"/>
    </row>
    <row r="800" spans="1:2" x14ac:dyDescent="0.2">
      <c r="A800" s="17"/>
      <c r="B800" s="9"/>
    </row>
    <row r="801" spans="1:2" x14ac:dyDescent="0.2">
      <c r="A801" s="17"/>
      <c r="B801" s="9"/>
    </row>
    <row r="802" spans="1:2" x14ac:dyDescent="0.2">
      <c r="A802" s="17"/>
      <c r="B802" s="9"/>
    </row>
    <row r="803" spans="1:2" x14ac:dyDescent="0.2">
      <c r="A803" s="17"/>
      <c r="B803" s="9"/>
    </row>
    <row r="804" spans="1:2" x14ac:dyDescent="0.2">
      <c r="A804" s="17"/>
      <c r="B804" s="9"/>
    </row>
    <row r="805" spans="1:2" x14ac:dyDescent="0.2">
      <c r="A805" s="17"/>
      <c r="B805" s="9"/>
    </row>
    <row r="806" spans="1:2" x14ac:dyDescent="0.2">
      <c r="A806" s="17"/>
      <c r="B806" s="9"/>
    </row>
    <row r="807" spans="1:2" x14ac:dyDescent="0.2">
      <c r="A807" s="17"/>
      <c r="B807" s="9"/>
    </row>
    <row r="808" spans="1:2" x14ac:dyDescent="0.2">
      <c r="A808" s="17"/>
      <c r="B808" s="9"/>
    </row>
    <row r="809" spans="1:2" x14ac:dyDescent="0.2">
      <c r="A809" s="17"/>
      <c r="B809" s="9"/>
    </row>
    <row r="810" spans="1:2" x14ac:dyDescent="0.2">
      <c r="A810" s="17"/>
      <c r="B810" s="9"/>
    </row>
    <row r="811" spans="1:2" x14ac:dyDescent="0.2">
      <c r="A811" s="17"/>
      <c r="B811" s="9"/>
    </row>
    <row r="812" spans="1:2" x14ac:dyDescent="0.2">
      <c r="A812" s="17"/>
      <c r="B812" s="9"/>
    </row>
    <row r="813" spans="1:2" x14ac:dyDescent="0.2">
      <c r="A813" s="17"/>
      <c r="B813" s="9"/>
    </row>
    <row r="814" spans="1:2" x14ac:dyDescent="0.2">
      <c r="A814" s="17"/>
      <c r="B814" s="9"/>
    </row>
    <row r="815" spans="1:2" x14ac:dyDescent="0.2">
      <c r="A815" s="17"/>
      <c r="B815" s="9"/>
    </row>
    <row r="816" spans="1:2" x14ac:dyDescent="0.2">
      <c r="A816" s="17"/>
      <c r="B816" s="9"/>
    </row>
    <row r="817" spans="1:2" x14ac:dyDescent="0.2">
      <c r="A817" s="17"/>
      <c r="B817" s="9"/>
    </row>
    <row r="818" spans="1:2" x14ac:dyDescent="0.2">
      <c r="A818" s="17"/>
      <c r="B818" s="9"/>
    </row>
    <row r="819" spans="1:2" x14ac:dyDescent="0.2">
      <c r="A819" s="17"/>
      <c r="B819" s="9"/>
    </row>
    <row r="820" spans="1:2" x14ac:dyDescent="0.2">
      <c r="A820" s="17"/>
      <c r="B820" s="9"/>
    </row>
    <row r="821" spans="1:2" x14ac:dyDescent="0.2">
      <c r="A821" s="17"/>
      <c r="B821" s="9"/>
    </row>
    <row r="822" spans="1:2" x14ac:dyDescent="0.2">
      <c r="A822" s="17"/>
      <c r="B822" s="9"/>
    </row>
    <row r="823" spans="1:2" x14ac:dyDescent="0.2">
      <c r="A823" s="17"/>
      <c r="B823" s="9"/>
    </row>
    <row r="824" spans="1:2" x14ac:dyDescent="0.2">
      <c r="A824" s="17"/>
      <c r="B824" s="9"/>
    </row>
    <row r="825" spans="1:2" x14ac:dyDescent="0.2">
      <c r="A825" s="17"/>
      <c r="B825" s="9"/>
    </row>
    <row r="826" spans="1:2" x14ac:dyDescent="0.2">
      <c r="A826" s="17"/>
      <c r="B826" s="9"/>
    </row>
    <row r="827" spans="1:2" x14ac:dyDescent="0.2">
      <c r="A827" s="17"/>
      <c r="B827" s="9"/>
    </row>
    <row r="828" spans="1:2" x14ac:dyDescent="0.2">
      <c r="A828" s="17"/>
      <c r="B828" s="9"/>
    </row>
    <row r="829" spans="1:2" x14ac:dyDescent="0.2">
      <c r="A829" s="17"/>
      <c r="B829" s="9"/>
    </row>
    <row r="830" spans="1:2" x14ac:dyDescent="0.2">
      <c r="A830" s="17"/>
      <c r="B830" s="9"/>
    </row>
    <row r="831" spans="1:2" x14ac:dyDescent="0.2">
      <c r="A831" s="17"/>
      <c r="B831" s="9"/>
    </row>
    <row r="832" spans="1:2" x14ac:dyDescent="0.2">
      <c r="A832" s="17"/>
      <c r="B832" s="9"/>
    </row>
    <row r="833" spans="1:2" x14ac:dyDescent="0.2">
      <c r="A833" s="17"/>
      <c r="B833" s="9"/>
    </row>
    <row r="834" spans="1:2" x14ac:dyDescent="0.2">
      <c r="A834" s="17"/>
      <c r="B834" s="9"/>
    </row>
    <row r="835" spans="1:2" x14ac:dyDescent="0.2">
      <c r="A835" s="17"/>
      <c r="B835" s="9"/>
    </row>
    <row r="836" spans="1:2" x14ac:dyDescent="0.2">
      <c r="A836" s="17"/>
      <c r="B836" s="9"/>
    </row>
    <row r="837" spans="1:2" x14ac:dyDescent="0.2">
      <c r="A837" s="17"/>
      <c r="B837" s="9"/>
    </row>
    <row r="838" spans="1:2" x14ac:dyDescent="0.2">
      <c r="A838" s="17"/>
      <c r="B838" s="9"/>
    </row>
    <row r="839" spans="1:2" x14ac:dyDescent="0.2">
      <c r="A839" s="17"/>
      <c r="B839" s="9"/>
    </row>
    <row r="840" spans="1:2" x14ac:dyDescent="0.2">
      <c r="A840" s="17"/>
      <c r="B840" s="9"/>
    </row>
    <row r="841" spans="1:2" x14ac:dyDescent="0.2">
      <c r="A841" s="17"/>
      <c r="B841" s="9"/>
    </row>
    <row r="842" spans="1:2" x14ac:dyDescent="0.2">
      <c r="A842" s="17"/>
      <c r="B842" s="9"/>
    </row>
    <row r="843" spans="1:2" x14ac:dyDescent="0.2">
      <c r="A843" s="17"/>
      <c r="B843" s="9"/>
    </row>
    <row r="844" spans="1:2" x14ac:dyDescent="0.2">
      <c r="A844" s="17"/>
      <c r="B844" s="9"/>
    </row>
    <row r="845" spans="1:2" x14ac:dyDescent="0.2">
      <c r="A845" s="17"/>
      <c r="B845" s="9"/>
    </row>
    <row r="846" spans="1:2" x14ac:dyDescent="0.2">
      <c r="A846" s="17"/>
      <c r="B846" s="9"/>
    </row>
    <row r="847" spans="1:2" x14ac:dyDescent="0.2">
      <c r="A847" s="17"/>
      <c r="B847" s="9"/>
    </row>
    <row r="848" spans="1:2" x14ac:dyDescent="0.2">
      <c r="A848" s="17"/>
      <c r="B848" s="9"/>
    </row>
    <row r="849" spans="1:2" x14ac:dyDescent="0.2">
      <c r="A849" s="17"/>
      <c r="B849" s="9"/>
    </row>
    <row r="850" spans="1:2" x14ac:dyDescent="0.2">
      <c r="A850" s="17"/>
      <c r="B850" s="9"/>
    </row>
    <row r="851" spans="1:2" x14ac:dyDescent="0.2">
      <c r="A851" s="17"/>
      <c r="B851" s="9"/>
    </row>
    <row r="852" spans="1:2" x14ac:dyDescent="0.2">
      <c r="A852" s="17"/>
      <c r="B852" s="9"/>
    </row>
    <row r="853" spans="1:2" x14ac:dyDescent="0.2">
      <c r="A853" s="17"/>
      <c r="B853" s="9"/>
    </row>
    <row r="854" spans="1:2" x14ac:dyDescent="0.2">
      <c r="A854" s="17"/>
      <c r="B854" s="9"/>
    </row>
    <row r="855" spans="1:2" x14ac:dyDescent="0.2">
      <c r="A855" s="17"/>
      <c r="B855" s="9"/>
    </row>
    <row r="856" spans="1:2" x14ac:dyDescent="0.2">
      <c r="A856" s="17"/>
      <c r="B856" s="9"/>
    </row>
    <row r="857" spans="1:2" x14ac:dyDescent="0.2">
      <c r="A857" s="17"/>
      <c r="B857" s="9"/>
    </row>
    <row r="858" spans="1:2" x14ac:dyDescent="0.2">
      <c r="A858" s="17"/>
      <c r="B858" s="9"/>
    </row>
    <row r="859" spans="1:2" x14ac:dyDescent="0.2">
      <c r="A859" s="17"/>
      <c r="B859" s="9"/>
    </row>
    <row r="860" spans="1:2" x14ac:dyDescent="0.2">
      <c r="A860" s="17"/>
      <c r="B860" s="9"/>
    </row>
    <row r="861" spans="1:2" x14ac:dyDescent="0.2">
      <c r="A861" s="17"/>
      <c r="B861" s="9"/>
    </row>
    <row r="862" spans="1:2" x14ac:dyDescent="0.2">
      <c r="A862" s="17"/>
      <c r="B862" s="9"/>
    </row>
    <row r="863" spans="1:2" x14ac:dyDescent="0.2">
      <c r="A863" s="17"/>
      <c r="B863" s="9"/>
    </row>
    <row r="864" spans="1:2" x14ac:dyDescent="0.2">
      <c r="A864" s="17"/>
      <c r="B864" s="9"/>
    </row>
    <row r="865" spans="1:2" x14ac:dyDescent="0.2">
      <c r="A865" s="17"/>
      <c r="B865" s="9"/>
    </row>
    <row r="866" spans="1:2" x14ac:dyDescent="0.2">
      <c r="A866" s="17"/>
      <c r="B866" s="9"/>
    </row>
    <row r="867" spans="1:2" x14ac:dyDescent="0.2">
      <c r="A867" s="17"/>
      <c r="B867" s="9"/>
    </row>
    <row r="868" spans="1:2" x14ac:dyDescent="0.2">
      <c r="A868" s="17"/>
      <c r="B868" s="9"/>
    </row>
    <row r="869" spans="1:2" x14ac:dyDescent="0.2">
      <c r="A869" s="17"/>
      <c r="B869" s="9"/>
    </row>
    <row r="870" spans="1:2" x14ac:dyDescent="0.2">
      <c r="A870" s="17"/>
      <c r="B870" s="9"/>
    </row>
    <row r="871" spans="1:2" x14ac:dyDescent="0.2">
      <c r="A871" s="17"/>
      <c r="B871" s="9"/>
    </row>
    <row r="872" spans="1:2" x14ac:dyDescent="0.2">
      <c r="A872" s="17"/>
      <c r="B872" s="9"/>
    </row>
    <row r="873" spans="1:2" x14ac:dyDescent="0.2">
      <c r="A873" s="17"/>
      <c r="B873" s="9"/>
    </row>
    <row r="874" spans="1:2" x14ac:dyDescent="0.2">
      <c r="A874" s="17"/>
      <c r="B874" s="9"/>
    </row>
    <row r="875" spans="1:2" x14ac:dyDescent="0.2">
      <c r="A875" s="17"/>
      <c r="B875" s="9"/>
    </row>
    <row r="876" spans="1:2" x14ac:dyDescent="0.2">
      <c r="A876" s="17"/>
      <c r="B876" s="9"/>
    </row>
    <row r="877" spans="1:2" x14ac:dyDescent="0.2">
      <c r="A877" s="17"/>
      <c r="B877" s="9"/>
    </row>
    <row r="878" spans="1:2" x14ac:dyDescent="0.2">
      <c r="A878" s="17"/>
      <c r="B878" s="9"/>
    </row>
    <row r="879" spans="1:2" x14ac:dyDescent="0.2">
      <c r="A879" s="17"/>
      <c r="B879" s="9"/>
    </row>
    <row r="880" spans="1:2" x14ac:dyDescent="0.2">
      <c r="A880" s="17"/>
      <c r="B880" s="9"/>
    </row>
    <row r="881" spans="1:2" x14ac:dyDescent="0.2">
      <c r="A881" s="17"/>
      <c r="B881" s="9"/>
    </row>
    <row r="882" spans="1:2" x14ac:dyDescent="0.2">
      <c r="A882" s="17"/>
      <c r="B882" s="9"/>
    </row>
    <row r="883" spans="1:2" x14ac:dyDescent="0.2">
      <c r="A883" s="17"/>
      <c r="B883" s="9"/>
    </row>
    <row r="884" spans="1:2" x14ac:dyDescent="0.2">
      <c r="A884" s="17"/>
      <c r="B884" s="9"/>
    </row>
    <row r="885" spans="1:2" x14ac:dyDescent="0.2">
      <c r="A885" s="17"/>
      <c r="B885" s="9"/>
    </row>
    <row r="886" spans="1:2" x14ac:dyDescent="0.2">
      <c r="A886" s="17"/>
      <c r="B886" s="9"/>
    </row>
    <row r="887" spans="1:2" x14ac:dyDescent="0.2">
      <c r="A887" s="17"/>
      <c r="B887" s="9"/>
    </row>
    <row r="888" spans="1:2" x14ac:dyDescent="0.2">
      <c r="A888" s="17"/>
      <c r="B888" s="9"/>
    </row>
    <row r="889" spans="1:2" x14ac:dyDescent="0.2">
      <c r="A889" s="17"/>
      <c r="B889" s="9"/>
    </row>
    <row r="890" spans="1:2" x14ac:dyDescent="0.2">
      <c r="A890" s="17"/>
      <c r="B890" s="9"/>
    </row>
    <row r="891" spans="1:2" x14ac:dyDescent="0.2">
      <c r="A891" s="17"/>
      <c r="B891" s="9"/>
    </row>
    <row r="892" spans="1:2" x14ac:dyDescent="0.2">
      <c r="A892" s="17"/>
      <c r="B892" s="9"/>
    </row>
    <row r="893" spans="1:2" x14ac:dyDescent="0.2">
      <c r="A893" s="17"/>
      <c r="B893" s="9"/>
    </row>
    <row r="894" spans="1:2" x14ac:dyDescent="0.2">
      <c r="A894" s="17"/>
      <c r="B894" s="9"/>
    </row>
    <row r="895" spans="1:2" x14ac:dyDescent="0.2">
      <c r="A895" s="17"/>
      <c r="B895" s="9"/>
    </row>
    <row r="896" spans="1:2" x14ac:dyDescent="0.2">
      <c r="A896" s="17"/>
      <c r="B896" s="9"/>
    </row>
    <row r="897" spans="1:2" x14ac:dyDescent="0.2">
      <c r="A897" s="17"/>
      <c r="B897" s="9"/>
    </row>
    <row r="898" spans="1:2" x14ac:dyDescent="0.2">
      <c r="A898" s="17"/>
      <c r="B898" s="9"/>
    </row>
    <row r="899" spans="1:2" x14ac:dyDescent="0.2">
      <c r="A899" s="17"/>
      <c r="B899" s="9"/>
    </row>
    <row r="900" spans="1:2" x14ac:dyDescent="0.2">
      <c r="A900" s="17"/>
      <c r="B900" s="9"/>
    </row>
    <row r="901" spans="1:2" x14ac:dyDescent="0.2">
      <c r="A901" s="17"/>
      <c r="B901" s="9"/>
    </row>
    <row r="902" spans="1:2" x14ac:dyDescent="0.2">
      <c r="A902" s="17"/>
      <c r="B902" s="9"/>
    </row>
    <row r="903" spans="1:2" x14ac:dyDescent="0.2">
      <c r="A903" s="17"/>
      <c r="B903" s="9"/>
    </row>
    <row r="904" spans="1:2" x14ac:dyDescent="0.2">
      <c r="A904" s="17"/>
      <c r="B904" s="9"/>
    </row>
    <row r="905" spans="1:2" x14ac:dyDescent="0.2">
      <c r="A905" s="17"/>
      <c r="B905" s="9"/>
    </row>
    <row r="906" spans="1:2" x14ac:dyDescent="0.2">
      <c r="A906" s="17"/>
      <c r="B906" s="9"/>
    </row>
    <row r="907" spans="1:2" x14ac:dyDescent="0.2">
      <c r="A907" s="17"/>
      <c r="B907" s="9"/>
    </row>
    <row r="908" spans="1:2" x14ac:dyDescent="0.2">
      <c r="A908" s="17"/>
      <c r="B908" s="9"/>
    </row>
    <row r="909" spans="1:2" x14ac:dyDescent="0.2">
      <c r="A909" s="17"/>
      <c r="B909" s="9"/>
    </row>
    <row r="910" spans="1:2" x14ac:dyDescent="0.2">
      <c r="A910" s="17"/>
      <c r="B910" s="9"/>
    </row>
    <row r="911" spans="1:2" x14ac:dyDescent="0.2">
      <c r="A911" s="17"/>
      <c r="B911" s="9"/>
    </row>
    <row r="912" spans="1:2" x14ac:dyDescent="0.2">
      <c r="A912" s="17"/>
      <c r="B912" s="9"/>
    </row>
    <row r="913" spans="1:2" x14ac:dyDescent="0.2">
      <c r="A913" s="17"/>
      <c r="B913" s="9"/>
    </row>
    <row r="914" spans="1:2" x14ac:dyDescent="0.2">
      <c r="A914" s="17"/>
      <c r="B914" s="9"/>
    </row>
    <row r="915" spans="1:2" x14ac:dyDescent="0.2">
      <c r="A915" s="17"/>
      <c r="B915" s="9"/>
    </row>
    <row r="916" spans="1:2" x14ac:dyDescent="0.2">
      <c r="A916" s="17"/>
      <c r="B916" s="9"/>
    </row>
    <row r="917" spans="1:2" x14ac:dyDescent="0.2">
      <c r="A917" s="17"/>
      <c r="B917" s="9"/>
    </row>
    <row r="918" spans="1:2" x14ac:dyDescent="0.2">
      <c r="A918" s="17"/>
      <c r="B918" s="9"/>
    </row>
    <row r="919" spans="1:2" x14ac:dyDescent="0.2">
      <c r="A919" s="17"/>
      <c r="B919" s="9"/>
    </row>
    <row r="920" spans="1:2" x14ac:dyDescent="0.2">
      <c r="A920" s="17"/>
      <c r="B920" s="9"/>
    </row>
    <row r="921" spans="1:2" x14ac:dyDescent="0.2">
      <c r="A921" s="17"/>
      <c r="B921" s="9"/>
    </row>
    <row r="922" spans="1:2" x14ac:dyDescent="0.2">
      <c r="A922" s="17"/>
      <c r="B922" s="9"/>
    </row>
    <row r="923" spans="1:2" x14ac:dyDescent="0.2">
      <c r="A923" s="17"/>
      <c r="B923" s="9"/>
    </row>
    <row r="924" spans="1:2" x14ac:dyDescent="0.2">
      <c r="A924" s="17"/>
      <c r="B924" s="9"/>
    </row>
    <row r="925" spans="1:2" x14ac:dyDescent="0.2">
      <c r="A925" s="17"/>
      <c r="B925" s="9"/>
    </row>
    <row r="926" spans="1:2" x14ac:dyDescent="0.2">
      <c r="A926" s="17"/>
      <c r="B926" s="9"/>
    </row>
    <row r="927" spans="1:2" x14ac:dyDescent="0.2">
      <c r="A927" s="17"/>
      <c r="B927" s="9"/>
    </row>
    <row r="928" spans="1:2" x14ac:dyDescent="0.2">
      <c r="A928" s="17"/>
      <c r="B928" s="9"/>
    </row>
    <row r="929" spans="1:2" x14ac:dyDescent="0.2">
      <c r="A929" s="17"/>
      <c r="B929" s="9"/>
    </row>
    <row r="930" spans="1:2" x14ac:dyDescent="0.2">
      <c r="A930" s="17"/>
      <c r="B930" s="9"/>
    </row>
    <row r="931" spans="1:2" x14ac:dyDescent="0.2">
      <c r="A931" s="17"/>
      <c r="B931" s="9"/>
    </row>
    <row r="932" spans="1:2" x14ac:dyDescent="0.2">
      <c r="A932" s="17"/>
      <c r="B932" s="9"/>
    </row>
    <row r="933" spans="1:2" x14ac:dyDescent="0.2">
      <c r="A933" s="17"/>
      <c r="B933" s="9"/>
    </row>
    <row r="934" spans="1:2" x14ac:dyDescent="0.2">
      <c r="A934" s="17"/>
      <c r="B934" s="9"/>
    </row>
    <row r="935" spans="1:2" x14ac:dyDescent="0.2">
      <c r="A935" s="17"/>
      <c r="B935" s="9"/>
    </row>
    <row r="936" spans="1:2" x14ac:dyDescent="0.2">
      <c r="A936" s="17"/>
      <c r="B936" s="9"/>
    </row>
    <row r="937" spans="1:2" x14ac:dyDescent="0.2">
      <c r="A937" s="17"/>
      <c r="B937" s="9"/>
    </row>
    <row r="938" spans="1:2" x14ac:dyDescent="0.2">
      <c r="A938" s="17"/>
      <c r="B938" s="9"/>
    </row>
    <row r="939" spans="1:2" x14ac:dyDescent="0.2">
      <c r="A939" s="17"/>
      <c r="B939" s="9"/>
    </row>
    <row r="940" spans="1:2" x14ac:dyDescent="0.2">
      <c r="A940" s="17"/>
      <c r="B940" s="9"/>
    </row>
    <row r="941" spans="1:2" x14ac:dyDescent="0.2">
      <c r="A941" s="17"/>
      <c r="B941" s="9"/>
    </row>
    <row r="942" spans="1:2" x14ac:dyDescent="0.2">
      <c r="A942" s="17"/>
      <c r="B942" s="9"/>
    </row>
    <row r="943" spans="1:2" x14ac:dyDescent="0.2">
      <c r="A943" s="17"/>
      <c r="B943" s="9"/>
    </row>
    <row r="944" spans="1:2" x14ac:dyDescent="0.2">
      <c r="A944" s="17"/>
      <c r="B944" s="9"/>
    </row>
    <row r="945" spans="2:2" x14ac:dyDescent="0.2">
      <c r="B945" s="9"/>
    </row>
    <row r="946" spans="2:2" x14ac:dyDescent="0.2">
      <c r="B946" s="9"/>
    </row>
    <row r="947" spans="2:2" x14ac:dyDescent="0.2">
      <c r="B947" s="9"/>
    </row>
    <row r="948" spans="2:2" x14ac:dyDescent="0.2">
      <c r="B948" s="9"/>
    </row>
    <row r="949" spans="2:2" x14ac:dyDescent="0.2">
      <c r="B949" s="9"/>
    </row>
    <row r="950" spans="2:2" x14ac:dyDescent="0.2">
      <c r="B950" s="9"/>
    </row>
    <row r="951" spans="2:2" x14ac:dyDescent="0.2">
      <c r="B951" s="9"/>
    </row>
    <row r="952" spans="2:2" x14ac:dyDescent="0.2">
      <c r="B952" s="9"/>
    </row>
    <row r="953" spans="2:2" x14ac:dyDescent="0.2">
      <c r="B953" s="9"/>
    </row>
    <row r="954" spans="2:2" x14ac:dyDescent="0.2">
      <c r="B954" s="9"/>
    </row>
    <row r="955" spans="2:2" x14ac:dyDescent="0.2">
      <c r="B955" s="9"/>
    </row>
    <row r="956" spans="2:2" x14ac:dyDescent="0.2">
      <c r="B956" s="9"/>
    </row>
    <row r="957" spans="2:2" x14ac:dyDescent="0.2">
      <c r="B957" s="9"/>
    </row>
    <row r="958" spans="2:2" x14ac:dyDescent="0.2">
      <c r="B958" s="9"/>
    </row>
    <row r="959" spans="2:2" x14ac:dyDescent="0.2">
      <c r="B959" s="9"/>
    </row>
    <row r="960" spans="2:2" x14ac:dyDescent="0.2">
      <c r="B960" s="9"/>
    </row>
    <row r="961" spans="2:2" x14ac:dyDescent="0.2">
      <c r="B961" s="9"/>
    </row>
    <row r="962" spans="2:2" x14ac:dyDescent="0.2">
      <c r="B962" s="9"/>
    </row>
    <row r="963" spans="2:2" x14ac:dyDescent="0.2">
      <c r="B963" s="9"/>
    </row>
    <row r="964" spans="2:2" x14ac:dyDescent="0.2">
      <c r="B964" s="9"/>
    </row>
    <row r="965" spans="2:2" x14ac:dyDescent="0.2">
      <c r="B965" s="9"/>
    </row>
    <row r="966" spans="2:2" x14ac:dyDescent="0.2">
      <c r="B966" s="9"/>
    </row>
    <row r="967" spans="2:2" x14ac:dyDescent="0.2">
      <c r="B967" s="9"/>
    </row>
    <row r="968" spans="2:2" x14ac:dyDescent="0.2">
      <c r="B968" s="9"/>
    </row>
    <row r="969" spans="2:2" x14ac:dyDescent="0.2">
      <c r="B969" s="9"/>
    </row>
    <row r="970" spans="2:2" x14ac:dyDescent="0.2">
      <c r="B970" s="9"/>
    </row>
    <row r="971" spans="2:2" x14ac:dyDescent="0.2">
      <c r="B971" s="9"/>
    </row>
    <row r="972" spans="2:2" x14ac:dyDescent="0.2">
      <c r="B972" s="9"/>
    </row>
    <row r="973" spans="2:2" x14ac:dyDescent="0.2">
      <c r="B973" s="9"/>
    </row>
    <row r="974" spans="2:2" x14ac:dyDescent="0.2">
      <c r="B974" s="9"/>
    </row>
    <row r="975" spans="2:2" x14ac:dyDescent="0.2">
      <c r="B975" s="9"/>
    </row>
    <row r="976" spans="2:2" x14ac:dyDescent="0.2">
      <c r="B976" s="9"/>
    </row>
    <row r="977" spans="2:2" x14ac:dyDescent="0.2">
      <c r="B977" s="9"/>
    </row>
    <row r="978" spans="2:2" x14ac:dyDescent="0.2">
      <c r="B978" s="9"/>
    </row>
    <row r="979" spans="2:2" x14ac:dyDescent="0.2">
      <c r="B979" s="9"/>
    </row>
    <row r="980" spans="2:2" x14ac:dyDescent="0.2">
      <c r="B980" s="9"/>
    </row>
    <row r="981" spans="2:2" x14ac:dyDescent="0.2">
      <c r="B981" s="9"/>
    </row>
    <row r="982" spans="2:2" x14ac:dyDescent="0.2">
      <c r="B982" s="9"/>
    </row>
    <row r="983" spans="2:2" x14ac:dyDescent="0.2">
      <c r="B983" s="9"/>
    </row>
    <row r="984" spans="2:2" x14ac:dyDescent="0.2">
      <c r="B984" s="9"/>
    </row>
    <row r="985" spans="2:2" x14ac:dyDescent="0.2">
      <c r="B985" s="9"/>
    </row>
    <row r="986" spans="2:2" x14ac:dyDescent="0.2">
      <c r="B986" s="9"/>
    </row>
    <row r="987" spans="2:2" x14ac:dyDescent="0.2">
      <c r="B987" s="9"/>
    </row>
    <row r="988" spans="2:2" x14ac:dyDescent="0.2">
      <c r="B988" s="9"/>
    </row>
    <row r="989" spans="2:2" x14ac:dyDescent="0.2">
      <c r="B989" s="9"/>
    </row>
    <row r="990" spans="2:2" x14ac:dyDescent="0.2">
      <c r="B990" s="9"/>
    </row>
    <row r="991" spans="2:2" x14ac:dyDescent="0.2">
      <c r="B991" s="9"/>
    </row>
    <row r="992" spans="2:2" x14ac:dyDescent="0.2">
      <c r="B992" s="9"/>
    </row>
    <row r="993" spans="2:2" x14ac:dyDescent="0.2">
      <c r="B993" s="9"/>
    </row>
    <row r="994" spans="2:2" x14ac:dyDescent="0.2">
      <c r="B994" s="9"/>
    </row>
    <row r="995" spans="2:2" x14ac:dyDescent="0.2">
      <c r="B995" s="9"/>
    </row>
    <row r="996" spans="2:2" x14ac:dyDescent="0.2">
      <c r="B996" s="9"/>
    </row>
    <row r="997" spans="2:2" x14ac:dyDescent="0.2">
      <c r="B997" s="9"/>
    </row>
    <row r="998" spans="2:2" x14ac:dyDescent="0.2">
      <c r="B998" s="9"/>
    </row>
    <row r="999" spans="2:2" x14ac:dyDescent="0.2">
      <c r="B999" s="9"/>
    </row>
    <row r="1000" spans="2:2" x14ac:dyDescent="0.2">
      <c r="B1000" s="9"/>
    </row>
    <row r="1001" spans="2:2" x14ac:dyDescent="0.2">
      <c r="B1001" s="9"/>
    </row>
    <row r="1002" spans="2:2" x14ac:dyDescent="0.2">
      <c r="B1002" s="9"/>
    </row>
    <row r="1003" spans="2:2" x14ac:dyDescent="0.2">
      <c r="B1003" s="9"/>
    </row>
    <row r="1004" spans="2:2" x14ac:dyDescent="0.2">
      <c r="B1004" s="9"/>
    </row>
    <row r="1005" spans="2:2" x14ac:dyDescent="0.2">
      <c r="B1005" s="9"/>
    </row>
    <row r="1006" spans="2:2" x14ac:dyDescent="0.2">
      <c r="B1006" s="9"/>
    </row>
    <row r="1007" spans="2:2" x14ac:dyDescent="0.2">
      <c r="B1007" s="9"/>
    </row>
    <row r="1008" spans="2:2" x14ac:dyDescent="0.2">
      <c r="B1008" s="9"/>
    </row>
    <row r="1009" spans="2:2" x14ac:dyDescent="0.2">
      <c r="B1009" s="9"/>
    </row>
    <row r="1010" spans="2:2" x14ac:dyDescent="0.2">
      <c r="B1010" s="9"/>
    </row>
    <row r="1011" spans="2:2" x14ac:dyDescent="0.2">
      <c r="B1011" s="9"/>
    </row>
    <row r="1012" spans="2:2" x14ac:dyDescent="0.2">
      <c r="B1012" s="9"/>
    </row>
    <row r="1013" spans="2:2" x14ac:dyDescent="0.2">
      <c r="B1013" s="9"/>
    </row>
    <row r="1014" spans="2:2" x14ac:dyDescent="0.2">
      <c r="B1014" s="9"/>
    </row>
    <row r="1015" spans="2:2" x14ac:dyDescent="0.2">
      <c r="B1015" s="9"/>
    </row>
    <row r="1016" spans="2:2" x14ac:dyDescent="0.2">
      <c r="B1016" s="9"/>
    </row>
    <row r="1017" spans="2:2" x14ac:dyDescent="0.2">
      <c r="B1017" s="9"/>
    </row>
    <row r="1018" spans="2:2" x14ac:dyDescent="0.2">
      <c r="B1018" s="9"/>
    </row>
    <row r="1019" spans="2:2" x14ac:dyDescent="0.2">
      <c r="B1019" s="9"/>
    </row>
    <row r="1020" spans="2:2" x14ac:dyDescent="0.2">
      <c r="B1020" s="9"/>
    </row>
    <row r="1021" spans="2:2" x14ac:dyDescent="0.2">
      <c r="B1021" s="9"/>
    </row>
    <row r="1022" spans="2:2" x14ac:dyDescent="0.2">
      <c r="B1022" s="9"/>
    </row>
    <row r="1023" spans="2:2" x14ac:dyDescent="0.2">
      <c r="B1023" s="9"/>
    </row>
    <row r="1024" spans="2:2" x14ac:dyDescent="0.2">
      <c r="B1024" s="9"/>
    </row>
    <row r="1025" spans="2:2" x14ac:dyDescent="0.2">
      <c r="B1025" s="9"/>
    </row>
    <row r="1026" spans="2:2" x14ac:dyDescent="0.2">
      <c r="B1026" s="9"/>
    </row>
    <row r="1027" spans="2:2" x14ac:dyDescent="0.2">
      <c r="B1027" s="9"/>
    </row>
    <row r="1028" spans="2:2" x14ac:dyDescent="0.2">
      <c r="B1028" s="9"/>
    </row>
    <row r="1029" spans="2:2" x14ac:dyDescent="0.2">
      <c r="B1029" s="9"/>
    </row>
    <row r="1030" spans="2:2" x14ac:dyDescent="0.2">
      <c r="B1030" s="9"/>
    </row>
    <row r="1031" spans="2:2" x14ac:dyDescent="0.2">
      <c r="B1031" s="9"/>
    </row>
    <row r="1032" spans="2:2" x14ac:dyDescent="0.2">
      <c r="B1032" s="9"/>
    </row>
    <row r="1033" spans="2:2" x14ac:dyDescent="0.2">
      <c r="B1033" s="9"/>
    </row>
    <row r="1034" spans="2:2" x14ac:dyDescent="0.2">
      <c r="B1034" s="9"/>
    </row>
    <row r="1035" spans="2:2" x14ac:dyDescent="0.2">
      <c r="B1035" s="9"/>
    </row>
    <row r="1036" spans="2:2" x14ac:dyDescent="0.2">
      <c r="B1036" s="9"/>
    </row>
    <row r="1037" spans="2:2" x14ac:dyDescent="0.2">
      <c r="B1037" s="9"/>
    </row>
    <row r="1038" spans="2:2" x14ac:dyDescent="0.2">
      <c r="B1038" s="9"/>
    </row>
    <row r="1039" spans="2:2" x14ac:dyDescent="0.2">
      <c r="B1039" s="9"/>
    </row>
    <row r="1040" spans="2:2" x14ac:dyDescent="0.2">
      <c r="B1040" s="9"/>
    </row>
    <row r="1041" spans="2:2" x14ac:dyDescent="0.2">
      <c r="B1041" s="9"/>
    </row>
    <row r="1042" spans="2:2" x14ac:dyDescent="0.2">
      <c r="B1042" s="9"/>
    </row>
    <row r="1043" spans="2:2" x14ac:dyDescent="0.2">
      <c r="B1043" s="9"/>
    </row>
    <row r="1044" spans="2:2" x14ac:dyDescent="0.2">
      <c r="B1044" s="9"/>
    </row>
    <row r="1045" spans="2:2" x14ac:dyDescent="0.2">
      <c r="B1045" s="9"/>
    </row>
    <row r="1046" spans="2:2" x14ac:dyDescent="0.2">
      <c r="B1046" s="9"/>
    </row>
    <row r="1047" spans="2:2" x14ac:dyDescent="0.2">
      <c r="B1047" s="9"/>
    </row>
    <row r="1048" spans="2:2" x14ac:dyDescent="0.2">
      <c r="B1048" s="9"/>
    </row>
    <row r="1049" spans="2:2" x14ac:dyDescent="0.2">
      <c r="B1049" s="9"/>
    </row>
    <row r="1050" spans="2:2" x14ac:dyDescent="0.2">
      <c r="B1050" s="9"/>
    </row>
    <row r="1051" spans="2:2" x14ac:dyDescent="0.2">
      <c r="B1051" s="9"/>
    </row>
    <row r="1052" spans="2:2" x14ac:dyDescent="0.2">
      <c r="B1052" s="9"/>
    </row>
    <row r="1053" spans="2:2" x14ac:dyDescent="0.2">
      <c r="B1053" s="9"/>
    </row>
    <row r="1054" spans="2:2" x14ac:dyDescent="0.2">
      <c r="B1054" s="9"/>
    </row>
    <row r="1055" spans="2:2" x14ac:dyDescent="0.2">
      <c r="B1055" s="9"/>
    </row>
    <row r="1056" spans="2:2" x14ac:dyDescent="0.2">
      <c r="B1056" s="9"/>
    </row>
    <row r="1057" spans="2:2" x14ac:dyDescent="0.2">
      <c r="B1057" s="9"/>
    </row>
    <row r="1058" spans="2:2" x14ac:dyDescent="0.2">
      <c r="B1058" s="9"/>
    </row>
    <row r="1059" spans="2:2" x14ac:dyDescent="0.2">
      <c r="B1059" s="9"/>
    </row>
    <row r="1060" spans="2:2" x14ac:dyDescent="0.2">
      <c r="B1060" s="9"/>
    </row>
    <row r="1061" spans="2:2" x14ac:dyDescent="0.2">
      <c r="B1061" s="9"/>
    </row>
    <row r="1062" spans="2:2" x14ac:dyDescent="0.2">
      <c r="B1062" s="9"/>
    </row>
    <row r="1063" spans="2:2" x14ac:dyDescent="0.2">
      <c r="B1063" s="9"/>
    </row>
    <row r="1064" spans="2:2" x14ac:dyDescent="0.2">
      <c r="B1064" s="9"/>
    </row>
    <row r="1065" spans="2:2" x14ac:dyDescent="0.2">
      <c r="B1065" s="9"/>
    </row>
    <row r="1066" spans="2:2" x14ac:dyDescent="0.2">
      <c r="B1066" s="9"/>
    </row>
    <row r="1067" spans="2:2" x14ac:dyDescent="0.2">
      <c r="B1067" s="9"/>
    </row>
    <row r="1068" spans="2:2" x14ac:dyDescent="0.2">
      <c r="B1068" s="9"/>
    </row>
    <row r="1069" spans="2:2" x14ac:dyDescent="0.2">
      <c r="B1069" s="9"/>
    </row>
    <row r="1070" spans="2:2" x14ac:dyDescent="0.2">
      <c r="B1070" s="9"/>
    </row>
    <row r="1071" spans="2:2" x14ac:dyDescent="0.2">
      <c r="B1071" s="9"/>
    </row>
    <row r="1072" spans="2:2" x14ac:dyDescent="0.2">
      <c r="B1072" s="9"/>
    </row>
    <row r="1073" spans="2:2" x14ac:dyDescent="0.2">
      <c r="B1073" s="9"/>
    </row>
    <row r="1074" spans="2:2" x14ac:dyDescent="0.2">
      <c r="B1074" s="9"/>
    </row>
    <row r="1075" spans="2:2" x14ac:dyDescent="0.2">
      <c r="B1075" s="9"/>
    </row>
    <row r="1076" spans="2:2" x14ac:dyDescent="0.2">
      <c r="B1076" s="9"/>
    </row>
    <row r="1077" spans="2:2" x14ac:dyDescent="0.2">
      <c r="B1077" s="9"/>
    </row>
    <row r="1078" spans="2:2" x14ac:dyDescent="0.2">
      <c r="B1078" s="9"/>
    </row>
    <row r="1079" spans="2:2" x14ac:dyDescent="0.2">
      <c r="B1079" s="9"/>
    </row>
    <row r="1080" spans="2:2" x14ac:dyDescent="0.2">
      <c r="B1080" s="9"/>
    </row>
    <row r="1081" spans="2:2" x14ac:dyDescent="0.2">
      <c r="B1081" s="9"/>
    </row>
    <row r="1082" spans="2:2" x14ac:dyDescent="0.2">
      <c r="B1082" s="9"/>
    </row>
    <row r="1083" spans="2:2" x14ac:dyDescent="0.2">
      <c r="B1083" s="9"/>
    </row>
    <row r="1084" spans="2:2" x14ac:dyDescent="0.2">
      <c r="B1084" s="9"/>
    </row>
    <row r="1085" spans="2:2" x14ac:dyDescent="0.2">
      <c r="B1085" s="9"/>
    </row>
    <row r="1086" spans="2:2" x14ac:dyDescent="0.2">
      <c r="B1086" s="9"/>
    </row>
    <row r="1087" spans="2:2" x14ac:dyDescent="0.2">
      <c r="B1087" s="9"/>
    </row>
    <row r="1088" spans="2:2" x14ac:dyDescent="0.2">
      <c r="B1088" s="9"/>
    </row>
    <row r="1089" spans="2:2" x14ac:dyDescent="0.2">
      <c r="B1089" s="9"/>
    </row>
    <row r="1090" spans="2:2" x14ac:dyDescent="0.2">
      <c r="B1090" s="9"/>
    </row>
    <row r="1091" spans="2:2" x14ac:dyDescent="0.2">
      <c r="B1091" s="9"/>
    </row>
    <row r="1092" spans="2:2" x14ac:dyDescent="0.2">
      <c r="B1092" s="9"/>
    </row>
    <row r="1093" spans="2:2" x14ac:dyDescent="0.2">
      <c r="B1093" s="9"/>
    </row>
    <row r="1094" spans="2:2" x14ac:dyDescent="0.2">
      <c r="B1094" s="9"/>
    </row>
    <row r="1095" spans="2:2" x14ac:dyDescent="0.2">
      <c r="B1095" s="9"/>
    </row>
    <row r="1096" spans="2:2" x14ac:dyDescent="0.2">
      <c r="B1096" s="9"/>
    </row>
    <row r="1097" spans="2:2" x14ac:dyDescent="0.2">
      <c r="B1097" s="9"/>
    </row>
    <row r="1098" spans="2:2" x14ac:dyDescent="0.2">
      <c r="B1098" s="9"/>
    </row>
    <row r="1099" spans="2:2" x14ac:dyDescent="0.2">
      <c r="B1099" s="9"/>
    </row>
    <row r="1100" spans="2:2" x14ac:dyDescent="0.2">
      <c r="B1100" s="9"/>
    </row>
    <row r="1101" spans="2:2" x14ac:dyDescent="0.2">
      <c r="B1101" s="9"/>
    </row>
    <row r="1102" spans="2:2" x14ac:dyDescent="0.2">
      <c r="B1102" s="9"/>
    </row>
    <row r="1103" spans="2:2" x14ac:dyDescent="0.2">
      <c r="B1103" s="9"/>
    </row>
    <row r="1104" spans="2:2" x14ac:dyDescent="0.2">
      <c r="B1104" s="9"/>
    </row>
    <row r="1105" spans="2:2" x14ac:dyDescent="0.2">
      <c r="B1105" s="9"/>
    </row>
    <row r="1106" spans="2:2" x14ac:dyDescent="0.2">
      <c r="B1106" s="9"/>
    </row>
    <row r="1107" spans="2:2" x14ac:dyDescent="0.2">
      <c r="B1107" s="9"/>
    </row>
    <row r="1108" spans="2:2" x14ac:dyDescent="0.2">
      <c r="B1108" s="9"/>
    </row>
    <row r="1109" spans="2:2" x14ac:dyDescent="0.2">
      <c r="B1109" s="9"/>
    </row>
    <row r="1110" spans="2:2" x14ac:dyDescent="0.2">
      <c r="B1110" s="9"/>
    </row>
    <row r="1111" spans="2:2" x14ac:dyDescent="0.2">
      <c r="B1111" s="9"/>
    </row>
    <row r="1112" spans="2:2" x14ac:dyDescent="0.2">
      <c r="B1112" s="9"/>
    </row>
    <row r="1113" spans="2:2" x14ac:dyDescent="0.2">
      <c r="B1113" s="9"/>
    </row>
    <row r="1114" spans="2:2" x14ac:dyDescent="0.2">
      <c r="B1114" s="9"/>
    </row>
    <row r="1115" spans="2:2" x14ac:dyDescent="0.2">
      <c r="B1115" s="9"/>
    </row>
    <row r="1116" spans="2:2" x14ac:dyDescent="0.2">
      <c r="B1116" s="9"/>
    </row>
    <row r="1117" spans="2:2" x14ac:dyDescent="0.2">
      <c r="B1117" s="9"/>
    </row>
    <row r="1118" spans="2:2" x14ac:dyDescent="0.2">
      <c r="B1118" s="9"/>
    </row>
    <row r="1119" spans="2:2" x14ac:dyDescent="0.2">
      <c r="B1119" s="9"/>
    </row>
    <row r="1120" spans="2:2" x14ac:dyDescent="0.2">
      <c r="B1120" s="9"/>
    </row>
    <row r="1121" spans="2:2" x14ac:dyDescent="0.2">
      <c r="B1121" s="9"/>
    </row>
    <row r="1122" spans="2:2" x14ac:dyDescent="0.2">
      <c r="B1122" s="9"/>
    </row>
    <row r="1123" spans="2:2" x14ac:dyDescent="0.2">
      <c r="B1123" s="9"/>
    </row>
    <row r="1124" spans="2:2" x14ac:dyDescent="0.2">
      <c r="B1124" s="9"/>
    </row>
    <row r="1125" spans="2:2" x14ac:dyDescent="0.2">
      <c r="B1125" s="9"/>
    </row>
    <row r="1126" spans="2:2" x14ac:dyDescent="0.2">
      <c r="B1126" s="9"/>
    </row>
    <row r="1127" spans="2:2" x14ac:dyDescent="0.2">
      <c r="B1127" s="9"/>
    </row>
    <row r="1128" spans="2:2" x14ac:dyDescent="0.2">
      <c r="B1128" s="9"/>
    </row>
    <row r="1129" spans="2:2" x14ac:dyDescent="0.2">
      <c r="B1129" s="9"/>
    </row>
    <row r="1130" spans="2:2" x14ac:dyDescent="0.2">
      <c r="B1130" s="9"/>
    </row>
    <row r="1131" spans="2:2" x14ac:dyDescent="0.2">
      <c r="B1131" s="9"/>
    </row>
    <row r="1132" spans="2:2" x14ac:dyDescent="0.2">
      <c r="B1132" s="9"/>
    </row>
    <row r="1133" spans="2:2" x14ac:dyDescent="0.2">
      <c r="B1133" s="9"/>
    </row>
    <row r="1134" spans="2:2" x14ac:dyDescent="0.2">
      <c r="B1134" s="9"/>
    </row>
    <row r="1135" spans="2:2" x14ac:dyDescent="0.2">
      <c r="B1135" s="9"/>
    </row>
    <row r="1136" spans="2:2" x14ac:dyDescent="0.2">
      <c r="B1136" s="9"/>
    </row>
    <row r="1137" spans="2:2" x14ac:dyDescent="0.2">
      <c r="B1137" s="9"/>
    </row>
    <row r="1138" spans="2:2" x14ac:dyDescent="0.2">
      <c r="B1138" s="9"/>
    </row>
    <row r="1139" spans="2:2" x14ac:dyDescent="0.2">
      <c r="B1139" s="9"/>
    </row>
    <row r="1140" spans="2:2" x14ac:dyDescent="0.2">
      <c r="B1140" s="9"/>
    </row>
    <row r="1141" spans="2:2" x14ac:dyDescent="0.2">
      <c r="B1141" s="9"/>
    </row>
    <row r="1142" spans="2:2" x14ac:dyDescent="0.2">
      <c r="B1142" s="9"/>
    </row>
    <row r="1143" spans="2:2" x14ac:dyDescent="0.2">
      <c r="B1143" s="9"/>
    </row>
    <row r="1144" spans="2:2" x14ac:dyDescent="0.2">
      <c r="B1144" s="9"/>
    </row>
    <row r="1145" spans="2:2" x14ac:dyDescent="0.2">
      <c r="B1145" s="9"/>
    </row>
    <row r="1146" spans="2:2" x14ac:dyDescent="0.2">
      <c r="B1146" s="9"/>
    </row>
    <row r="1147" spans="2:2" x14ac:dyDescent="0.2">
      <c r="B1147" s="9"/>
    </row>
    <row r="1148" spans="2:2" x14ac:dyDescent="0.2">
      <c r="B1148" s="9"/>
    </row>
    <row r="1149" spans="2:2" x14ac:dyDescent="0.2">
      <c r="B1149" s="9"/>
    </row>
    <row r="1150" spans="2:2" x14ac:dyDescent="0.2">
      <c r="B1150" s="9"/>
    </row>
    <row r="1151" spans="2:2" x14ac:dyDescent="0.2">
      <c r="B1151" s="9"/>
    </row>
    <row r="1152" spans="2:2" x14ac:dyDescent="0.2">
      <c r="B1152" s="9"/>
    </row>
    <row r="1153" spans="2:2" x14ac:dyDescent="0.2">
      <c r="B1153" s="9"/>
    </row>
    <row r="1154" spans="2:2" x14ac:dyDescent="0.2">
      <c r="B1154" s="9"/>
    </row>
    <row r="1155" spans="2:2" x14ac:dyDescent="0.2">
      <c r="B1155" s="9"/>
    </row>
    <row r="1156" spans="2:2" x14ac:dyDescent="0.2">
      <c r="B1156" s="9"/>
    </row>
    <row r="1157" spans="2:2" x14ac:dyDescent="0.2">
      <c r="B1157" s="9"/>
    </row>
    <row r="1158" spans="2:2" x14ac:dyDescent="0.2">
      <c r="B1158" s="9"/>
    </row>
    <row r="1159" spans="2:2" x14ac:dyDescent="0.2">
      <c r="B1159" s="9"/>
    </row>
    <row r="1160" spans="2:2" x14ac:dyDescent="0.2">
      <c r="B1160" s="9"/>
    </row>
    <row r="1161" spans="2:2" x14ac:dyDescent="0.2">
      <c r="B1161" s="9"/>
    </row>
    <row r="1162" spans="2:2" x14ac:dyDescent="0.2">
      <c r="B1162" s="9"/>
    </row>
    <row r="1163" spans="2:2" x14ac:dyDescent="0.2">
      <c r="B1163" s="9"/>
    </row>
    <row r="1164" spans="2:2" x14ac:dyDescent="0.2">
      <c r="B1164" s="9"/>
    </row>
    <row r="1165" spans="2:2" x14ac:dyDescent="0.2">
      <c r="B1165" s="9"/>
    </row>
    <row r="1166" spans="2:2" x14ac:dyDescent="0.2">
      <c r="B1166" s="9"/>
    </row>
    <row r="1167" spans="2:2" x14ac:dyDescent="0.2">
      <c r="B1167" s="9"/>
    </row>
    <row r="1168" spans="2:2" x14ac:dyDescent="0.2">
      <c r="B1168" s="9"/>
    </row>
    <row r="1169" spans="2:2" x14ac:dyDescent="0.2">
      <c r="B1169" s="9"/>
    </row>
    <row r="1170" spans="2:2" x14ac:dyDescent="0.2">
      <c r="B1170" s="9"/>
    </row>
    <row r="1171" spans="2:2" x14ac:dyDescent="0.2">
      <c r="B1171" s="9"/>
    </row>
    <row r="1172" spans="2:2" x14ac:dyDescent="0.2">
      <c r="B1172" s="9"/>
    </row>
    <row r="1173" spans="2:2" x14ac:dyDescent="0.2">
      <c r="B1173" s="9"/>
    </row>
    <row r="1174" spans="2:2" x14ac:dyDescent="0.2">
      <c r="B1174" s="9"/>
    </row>
    <row r="1175" spans="2:2" x14ac:dyDescent="0.2">
      <c r="B1175" s="9"/>
    </row>
    <row r="1176" spans="2:2" x14ac:dyDescent="0.2">
      <c r="B1176" s="9"/>
    </row>
    <row r="1177" spans="2:2" x14ac:dyDescent="0.2">
      <c r="B1177" s="9"/>
    </row>
    <row r="1178" spans="2:2" x14ac:dyDescent="0.2">
      <c r="B1178" s="9"/>
    </row>
    <row r="1179" spans="2:2" x14ac:dyDescent="0.2">
      <c r="B1179" s="9"/>
    </row>
    <row r="1180" spans="2:2" x14ac:dyDescent="0.2">
      <c r="B1180" s="9"/>
    </row>
    <row r="1181" spans="2:2" x14ac:dyDescent="0.2">
      <c r="B1181" s="9"/>
    </row>
    <row r="1182" spans="2:2" x14ac:dyDescent="0.2">
      <c r="B1182" s="9"/>
    </row>
    <row r="1183" spans="2:2" x14ac:dyDescent="0.2">
      <c r="B1183" s="9"/>
    </row>
    <row r="1184" spans="2:2" x14ac:dyDescent="0.2">
      <c r="B1184" s="9"/>
    </row>
    <row r="1185" spans="2:2" x14ac:dyDescent="0.2">
      <c r="B1185" s="9"/>
    </row>
    <row r="1186" spans="2:2" x14ac:dyDescent="0.2">
      <c r="B1186" s="9"/>
    </row>
    <row r="1187" spans="2:2" x14ac:dyDescent="0.2">
      <c r="B1187" s="9"/>
    </row>
    <row r="1188" spans="2:2" x14ac:dyDescent="0.2">
      <c r="B1188" s="9"/>
    </row>
    <row r="1189" spans="2:2" x14ac:dyDescent="0.2">
      <c r="B1189" s="9"/>
    </row>
    <row r="1190" spans="2:2" x14ac:dyDescent="0.2">
      <c r="B1190" s="9"/>
    </row>
    <row r="1191" spans="2:2" x14ac:dyDescent="0.2">
      <c r="B1191" s="9"/>
    </row>
    <row r="1192" spans="2:2" x14ac:dyDescent="0.2">
      <c r="B1192" s="9"/>
    </row>
    <row r="1193" spans="2:2" x14ac:dyDescent="0.2">
      <c r="B1193" s="9"/>
    </row>
    <row r="1194" spans="2:2" x14ac:dyDescent="0.2">
      <c r="B1194" s="9"/>
    </row>
    <row r="1195" spans="2:2" x14ac:dyDescent="0.2">
      <c r="B1195" s="9"/>
    </row>
    <row r="1196" spans="2:2" x14ac:dyDescent="0.2">
      <c r="B1196" s="9"/>
    </row>
    <row r="1197" spans="2:2" x14ac:dyDescent="0.2">
      <c r="B1197" s="9"/>
    </row>
    <row r="1198" spans="2:2" x14ac:dyDescent="0.2">
      <c r="B1198" s="9"/>
    </row>
    <row r="1199" spans="2:2" x14ac:dyDescent="0.2">
      <c r="B1199" s="9"/>
    </row>
    <row r="1200" spans="2:2" x14ac:dyDescent="0.2">
      <c r="B1200" s="9"/>
    </row>
    <row r="1201" spans="2:2" x14ac:dyDescent="0.2">
      <c r="B1201" s="9"/>
    </row>
    <row r="1202" spans="2:2" x14ac:dyDescent="0.2">
      <c r="B1202" s="9"/>
    </row>
    <row r="1203" spans="2:2" x14ac:dyDescent="0.2">
      <c r="B1203" s="9"/>
    </row>
    <row r="1204" spans="2:2" x14ac:dyDescent="0.2">
      <c r="B1204" s="9"/>
    </row>
    <row r="1205" spans="2:2" x14ac:dyDescent="0.2">
      <c r="B1205" s="9"/>
    </row>
    <row r="1206" spans="2:2" x14ac:dyDescent="0.2">
      <c r="B1206" s="9"/>
    </row>
    <row r="1207" spans="2:2" x14ac:dyDescent="0.2">
      <c r="B1207" s="9"/>
    </row>
    <row r="1208" spans="2:2" x14ac:dyDescent="0.2">
      <c r="B1208" s="9"/>
    </row>
    <row r="1209" spans="2:2" x14ac:dyDescent="0.2">
      <c r="B1209" s="9"/>
    </row>
    <row r="1210" spans="2:2" x14ac:dyDescent="0.2">
      <c r="B1210" s="9"/>
    </row>
    <row r="1211" spans="2:2" x14ac:dyDescent="0.2">
      <c r="B1211" s="9"/>
    </row>
    <row r="1212" spans="2:2" x14ac:dyDescent="0.2">
      <c r="B1212" s="9"/>
    </row>
    <row r="1213" spans="2:2" x14ac:dyDescent="0.2">
      <c r="B1213" s="9"/>
    </row>
    <row r="1214" spans="2:2" x14ac:dyDescent="0.2">
      <c r="B1214" s="9"/>
    </row>
    <row r="1215" spans="2:2" x14ac:dyDescent="0.2">
      <c r="B1215" s="9"/>
    </row>
    <row r="1216" spans="2:2" x14ac:dyDescent="0.2">
      <c r="B1216" s="9"/>
    </row>
    <row r="1217" spans="2:2" x14ac:dyDescent="0.2">
      <c r="B1217" s="9"/>
    </row>
    <row r="1218" spans="2:2" x14ac:dyDescent="0.2">
      <c r="B1218" s="9"/>
    </row>
    <row r="1219" spans="2:2" x14ac:dyDescent="0.2">
      <c r="B1219" s="9"/>
    </row>
    <row r="1220" spans="2:2" x14ac:dyDescent="0.2">
      <c r="B1220" s="9"/>
    </row>
    <row r="1221" spans="2:2" x14ac:dyDescent="0.2">
      <c r="B1221" s="9"/>
    </row>
    <row r="1222" spans="2:2" x14ac:dyDescent="0.2">
      <c r="B1222" s="9"/>
    </row>
    <row r="1223" spans="2:2" x14ac:dyDescent="0.2">
      <c r="B1223" s="9"/>
    </row>
    <row r="1224" spans="2:2" x14ac:dyDescent="0.2">
      <c r="B1224" s="9"/>
    </row>
    <row r="1225" spans="2:2" x14ac:dyDescent="0.2">
      <c r="B1225" s="9"/>
    </row>
    <row r="1226" spans="2:2" x14ac:dyDescent="0.2">
      <c r="B1226" s="9"/>
    </row>
    <row r="1227" spans="2:2" x14ac:dyDescent="0.2">
      <c r="B1227" s="9"/>
    </row>
    <row r="1228" spans="2:2" x14ac:dyDescent="0.2">
      <c r="B1228" s="9"/>
    </row>
    <row r="1229" spans="2:2" x14ac:dyDescent="0.2">
      <c r="B1229" s="9"/>
    </row>
    <row r="1230" spans="2:2" x14ac:dyDescent="0.2">
      <c r="B1230" s="9"/>
    </row>
    <row r="1231" spans="2:2" x14ac:dyDescent="0.2">
      <c r="B1231" s="9"/>
    </row>
    <row r="1232" spans="2:2" x14ac:dyDescent="0.2">
      <c r="B1232" s="9"/>
    </row>
    <row r="1233" spans="2:2" x14ac:dyDescent="0.2">
      <c r="B1233" s="9"/>
    </row>
    <row r="1234" spans="2:2" x14ac:dyDescent="0.2">
      <c r="B1234" s="9"/>
    </row>
    <row r="1235" spans="2:2" x14ac:dyDescent="0.2">
      <c r="B1235" s="9"/>
    </row>
    <row r="1236" spans="2:2" x14ac:dyDescent="0.2">
      <c r="B1236" s="9"/>
    </row>
    <row r="1237" spans="2:2" x14ac:dyDescent="0.2">
      <c r="B1237" s="9"/>
    </row>
    <row r="1238" spans="2:2" x14ac:dyDescent="0.2">
      <c r="B1238" s="9"/>
    </row>
    <row r="1239" spans="2:2" x14ac:dyDescent="0.2">
      <c r="B1239" s="9"/>
    </row>
    <row r="1240" spans="2:2" x14ac:dyDescent="0.2">
      <c r="B1240" s="9"/>
    </row>
    <row r="1241" spans="2:2" x14ac:dyDescent="0.2">
      <c r="B1241" s="9"/>
    </row>
    <row r="1242" spans="2:2" x14ac:dyDescent="0.2">
      <c r="B1242" s="9"/>
    </row>
    <row r="1243" spans="2:2" x14ac:dyDescent="0.2">
      <c r="B1243" s="9"/>
    </row>
    <row r="1244" spans="2:2" x14ac:dyDescent="0.2">
      <c r="B1244" s="9"/>
    </row>
    <row r="1245" spans="2:2" x14ac:dyDescent="0.2">
      <c r="B1245" s="9"/>
    </row>
    <row r="1246" spans="2:2" x14ac:dyDescent="0.2">
      <c r="B1246" s="9"/>
    </row>
    <row r="1247" spans="2:2" x14ac:dyDescent="0.2">
      <c r="B1247" s="9"/>
    </row>
    <row r="1248" spans="2:2" x14ac:dyDescent="0.2">
      <c r="B1248" s="9"/>
    </row>
    <row r="1249" spans="2:2" x14ac:dyDescent="0.2">
      <c r="B1249" s="9"/>
    </row>
    <row r="1250" spans="2:2" x14ac:dyDescent="0.2">
      <c r="B1250" s="9"/>
    </row>
    <row r="1251" spans="2:2" x14ac:dyDescent="0.2">
      <c r="B1251" s="9"/>
    </row>
    <row r="1252" spans="2:2" x14ac:dyDescent="0.2">
      <c r="B1252" s="9"/>
    </row>
    <row r="1253" spans="2:2" x14ac:dyDescent="0.2">
      <c r="B1253" s="9"/>
    </row>
    <row r="1254" spans="2:2" x14ac:dyDescent="0.2">
      <c r="B1254" s="9"/>
    </row>
    <row r="1255" spans="2:2" x14ac:dyDescent="0.2">
      <c r="B1255" s="9"/>
    </row>
    <row r="1256" spans="2:2" x14ac:dyDescent="0.2">
      <c r="B1256" s="9"/>
    </row>
    <row r="1257" spans="2:2" x14ac:dyDescent="0.2">
      <c r="B1257" s="9"/>
    </row>
    <row r="1258" spans="2:2" x14ac:dyDescent="0.2">
      <c r="B1258" s="9"/>
    </row>
    <row r="1259" spans="2:2" x14ac:dyDescent="0.2">
      <c r="B1259" s="9"/>
    </row>
    <row r="1260" spans="2:2" x14ac:dyDescent="0.2">
      <c r="B1260" s="9"/>
    </row>
    <row r="1261" spans="2:2" x14ac:dyDescent="0.2">
      <c r="B1261" s="9"/>
    </row>
    <row r="1262" spans="2:2" x14ac:dyDescent="0.2">
      <c r="B1262" s="9"/>
    </row>
    <row r="1263" spans="2:2" x14ac:dyDescent="0.2">
      <c r="B1263" s="9"/>
    </row>
    <row r="1264" spans="2:2" x14ac:dyDescent="0.2">
      <c r="B1264" s="9"/>
    </row>
    <row r="1265" spans="2:2" x14ac:dyDescent="0.2">
      <c r="B1265" s="9"/>
    </row>
    <row r="1266" spans="2:2" x14ac:dyDescent="0.2">
      <c r="B1266" s="9"/>
    </row>
    <row r="1267" spans="2:2" x14ac:dyDescent="0.2">
      <c r="B1267" s="9"/>
    </row>
    <row r="1268" spans="2:2" x14ac:dyDescent="0.2">
      <c r="B1268" s="9"/>
    </row>
    <row r="1269" spans="2:2" x14ac:dyDescent="0.2">
      <c r="B1269" s="9"/>
    </row>
    <row r="1270" spans="2:2" x14ac:dyDescent="0.2">
      <c r="B1270" s="9"/>
    </row>
    <row r="1271" spans="2:2" x14ac:dyDescent="0.2">
      <c r="B1271" s="9"/>
    </row>
    <row r="1272" spans="2:2" x14ac:dyDescent="0.2">
      <c r="B1272" s="9"/>
    </row>
    <row r="1273" spans="2:2" x14ac:dyDescent="0.2">
      <c r="B1273" s="9"/>
    </row>
    <row r="1274" spans="2:2" x14ac:dyDescent="0.2">
      <c r="B1274" s="9"/>
    </row>
    <row r="1275" spans="2:2" x14ac:dyDescent="0.2">
      <c r="B1275" s="9"/>
    </row>
    <row r="1276" spans="2:2" x14ac:dyDescent="0.2">
      <c r="B1276" s="9"/>
    </row>
    <row r="1277" spans="2:2" x14ac:dyDescent="0.2">
      <c r="B1277" s="9"/>
    </row>
    <row r="1278" spans="2:2" x14ac:dyDescent="0.2">
      <c r="B1278" s="9"/>
    </row>
    <row r="1279" spans="2:2" x14ac:dyDescent="0.2">
      <c r="B1279" s="9"/>
    </row>
    <row r="1280" spans="2:2" x14ac:dyDescent="0.2">
      <c r="B1280" s="9"/>
    </row>
    <row r="1281" spans="2:2" x14ac:dyDescent="0.2">
      <c r="B1281" s="9"/>
    </row>
    <row r="1282" spans="2:2" x14ac:dyDescent="0.2">
      <c r="B1282" s="9"/>
    </row>
    <row r="1283" spans="2:2" x14ac:dyDescent="0.2">
      <c r="B1283" s="9"/>
    </row>
    <row r="1284" spans="2:2" x14ac:dyDescent="0.2">
      <c r="B1284" s="9"/>
    </row>
    <row r="1285" spans="2:2" x14ac:dyDescent="0.2">
      <c r="B1285" s="9"/>
    </row>
    <row r="1286" spans="2:2" x14ac:dyDescent="0.2">
      <c r="B1286" s="9"/>
    </row>
    <row r="1287" spans="2:2" x14ac:dyDescent="0.2">
      <c r="B1287" s="9"/>
    </row>
    <row r="1288" spans="2:2" x14ac:dyDescent="0.2">
      <c r="B1288" s="9"/>
    </row>
    <row r="1289" spans="2:2" x14ac:dyDescent="0.2">
      <c r="B1289" s="9"/>
    </row>
    <row r="1290" spans="2:2" x14ac:dyDescent="0.2">
      <c r="B1290" s="9"/>
    </row>
    <row r="1291" spans="2:2" x14ac:dyDescent="0.2">
      <c r="B1291" s="9"/>
    </row>
    <row r="1292" spans="2:2" x14ac:dyDescent="0.2">
      <c r="B1292" s="9"/>
    </row>
    <row r="1293" spans="2:2" x14ac:dyDescent="0.2">
      <c r="B1293" s="9"/>
    </row>
    <row r="1294" spans="2:2" x14ac:dyDescent="0.2">
      <c r="B1294" s="9"/>
    </row>
    <row r="1295" spans="2:2" x14ac:dyDescent="0.2">
      <c r="B1295" s="9"/>
    </row>
    <row r="1296" spans="2:2" x14ac:dyDescent="0.2">
      <c r="B1296" s="9"/>
    </row>
    <row r="1297" spans="2:2" x14ac:dyDescent="0.2">
      <c r="B1297" s="9"/>
    </row>
    <row r="1298" spans="2:2" x14ac:dyDescent="0.2">
      <c r="B1298" s="9"/>
    </row>
    <row r="1299" spans="2:2" x14ac:dyDescent="0.2">
      <c r="B1299" s="9"/>
    </row>
    <row r="1300" spans="2:2" x14ac:dyDescent="0.2">
      <c r="B1300" s="9"/>
    </row>
    <row r="1301" spans="2:2" x14ac:dyDescent="0.2">
      <c r="B1301" s="9"/>
    </row>
    <row r="1302" spans="2:2" x14ac:dyDescent="0.2">
      <c r="B1302" s="9"/>
    </row>
    <row r="1303" spans="2:2" x14ac:dyDescent="0.2">
      <c r="B1303" s="9"/>
    </row>
    <row r="1304" spans="2:2" x14ac:dyDescent="0.2">
      <c r="B1304" s="9"/>
    </row>
    <row r="1305" spans="2:2" x14ac:dyDescent="0.2">
      <c r="B1305" s="9"/>
    </row>
    <row r="1306" spans="2:2" x14ac:dyDescent="0.2">
      <c r="B1306" s="9"/>
    </row>
    <row r="1307" spans="2:2" x14ac:dyDescent="0.2">
      <c r="B1307" s="9"/>
    </row>
    <row r="1308" spans="2:2" x14ac:dyDescent="0.2">
      <c r="B1308" s="9"/>
    </row>
    <row r="1309" spans="2:2" x14ac:dyDescent="0.2">
      <c r="B1309" s="9"/>
    </row>
    <row r="1310" spans="2:2" x14ac:dyDescent="0.2">
      <c r="B1310" s="9"/>
    </row>
    <row r="1311" spans="2:2" x14ac:dyDescent="0.2">
      <c r="B1311" s="9"/>
    </row>
    <row r="1312" spans="2:2" x14ac:dyDescent="0.2">
      <c r="B1312" s="9"/>
    </row>
    <row r="1313" spans="2:2" x14ac:dyDescent="0.2">
      <c r="B1313" s="9"/>
    </row>
    <row r="1314" spans="2:2" x14ac:dyDescent="0.2">
      <c r="B1314" s="9"/>
    </row>
    <row r="1315" spans="2:2" x14ac:dyDescent="0.2">
      <c r="B1315" s="9"/>
    </row>
    <row r="1316" spans="2:2" x14ac:dyDescent="0.2">
      <c r="B1316" s="9"/>
    </row>
    <row r="1317" spans="2:2" x14ac:dyDescent="0.2">
      <c r="B1317" s="9"/>
    </row>
    <row r="1318" spans="2:2" x14ac:dyDescent="0.2">
      <c r="B1318" s="9"/>
    </row>
    <row r="1319" spans="2:2" x14ac:dyDescent="0.2">
      <c r="B1319" s="9"/>
    </row>
    <row r="1320" spans="2:2" x14ac:dyDescent="0.2">
      <c r="B1320" s="9"/>
    </row>
    <row r="1321" spans="2:2" x14ac:dyDescent="0.2">
      <c r="B1321" s="9"/>
    </row>
    <row r="1322" spans="2:2" x14ac:dyDescent="0.2">
      <c r="B1322" s="9"/>
    </row>
    <row r="1323" spans="2:2" x14ac:dyDescent="0.2">
      <c r="B1323" s="9"/>
    </row>
    <row r="1324" spans="2:2" x14ac:dyDescent="0.2">
      <c r="B1324" s="9"/>
    </row>
    <row r="1325" spans="2:2" x14ac:dyDescent="0.2">
      <c r="B1325" s="9"/>
    </row>
    <row r="1326" spans="2:2" x14ac:dyDescent="0.2">
      <c r="B1326" s="9"/>
    </row>
    <row r="1327" spans="2:2" x14ac:dyDescent="0.2">
      <c r="B1327" s="9"/>
    </row>
    <row r="1328" spans="2:2" x14ac:dyDescent="0.2">
      <c r="B1328" s="9"/>
    </row>
    <row r="1329" spans="2:2" x14ac:dyDescent="0.2">
      <c r="B1329" s="9"/>
    </row>
    <row r="1330" spans="2:2" x14ac:dyDescent="0.2">
      <c r="B1330" s="9"/>
    </row>
    <row r="1331" spans="2:2" x14ac:dyDescent="0.2">
      <c r="B1331" s="9"/>
    </row>
    <row r="1332" spans="2:2" x14ac:dyDescent="0.2">
      <c r="B1332" s="9"/>
    </row>
    <row r="1333" spans="2:2" x14ac:dyDescent="0.2">
      <c r="B1333" s="9"/>
    </row>
    <row r="1334" spans="2:2" x14ac:dyDescent="0.2">
      <c r="B1334" s="9"/>
    </row>
    <row r="1335" spans="2:2" x14ac:dyDescent="0.2">
      <c r="B1335" s="9"/>
    </row>
    <row r="1336" spans="2:2" x14ac:dyDescent="0.2">
      <c r="B1336" s="9"/>
    </row>
    <row r="1337" spans="2:2" x14ac:dyDescent="0.2">
      <c r="B1337" s="9"/>
    </row>
    <row r="1338" spans="2:2" x14ac:dyDescent="0.2">
      <c r="B1338" s="9"/>
    </row>
    <row r="1339" spans="2:2" x14ac:dyDescent="0.2">
      <c r="B1339" s="9"/>
    </row>
    <row r="1340" spans="2:2" x14ac:dyDescent="0.2">
      <c r="B1340" s="9"/>
    </row>
    <row r="1341" spans="2:2" x14ac:dyDescent="0.2">
      <c r="B1341" s="9"/>
    </row>
    <row r="1342" spans="2:2" x14ac:dyDescent="0.2">
      <c r="B1342" s="9"/>
    </row>
    <row r="1343" spans="2:2" x14ac:dyDescent="0.2">
      <c r="B1343" s="9"/>
    </row>
    <row r="1344" spans="2:2" x14ac:dyDescent="0.2">
      <c r="B1344" s="9"/>
    </row>
    <row r="1345" spans="2:2" x14ac:dyDescent="0.2">
      <c r="B1345" s="9"/>
    </row>
    <row r="1346" spans="2:2" x14ac:dyDescent="0.2">
      <c r="B1346" s="9"/>
    </row>
    <row r="1347" spans="2:2" x14ac:dyDescent="0.2">
      <c r="B1347" s="9"/>
    </row>
    <row r="1348" spans="2:2" x14ac:dyDescent="0.2">
      <c r="B1348" s="9"/>
    </row>
    <row r="1349" spans="2:2" x14ac:dyDescent="0.2">
      <c r="B1349" s="9"/>
    </row>
    <row r="1350" spans="2:2" x14ac:dyDescent="0.2">
      <c r="B1350" s="9"/>
    </row>
    <row r="1351" spans="2:2" x14ac:dyDescent="0.2">
      <c r="B1351" s="9"/>
    </row>
    <row r="1352" spans="2:2" x14ac:dyDescent="0.2">
      <c r="B1352" s="9"/>
    </row>
    <row r="1353" spans="2:2" x14ac:dyDescent="0.2">
      <c r="B1353" s="9"/>
    </row>
    <row r="1354" spans="2:2" x14ac:dyDescent="0.2">
      <c r="B1354" s="9"/>
    </row>
    <row r="1355" spans="2:2" x14ac:dyDescent="0.2">
      <c r="B1355" s="9"/>
    </row>
    <row r="1356" spans="2:2" x14ac:dyDescent="0.2">
      <c r="B1356" s="9"/>
    </row>
    <row r="1357" spans="2:2" x14ac:dyDescent="0.2">
      <c r="B1357" s="9"/>
    </row>
    <row r="1358" spans="2:2" x14ac:dyDescent="0.2">
      <c r="B1358" s="9"/>
    </row>
    <row r="1359" spans="2:2" x14ac:dyDescent="0.2">
      <c r="B1359" s="9"/>
    </row>
    <row r="1360" spans="2:2" x14ac:dyDescent="0.2">
      <c r="B1360" s="9"/>
    </row>
    <row r="1361" spans="2:2" x14ac:dyDescent="0.2">
      <c r="B1361" s="9"/>
    </row>
    <row r="1362" spans="2:2" x14ac:dyDescent="0.2">
      <c r="B1362" s="9"/>
    </row>
    <row r="1363" spans="2:2" x14ac:dyDescent="0.2">
      <c r="B1363" s="9"/>
    </row>
    <row r="1364" spans="2:2" x14ac:dyDescent="0.2">
      <c r="B1364" s="9"/>
    </row>
    <row r="1365" spans="2:2" x14ac:dyDescent="0.2">
      <c r="B1365" s="9"/>
    </row>
    <row r="1366" spans="2:2" x14ac:dyDescent="0.2">
      <c r="B1366" s="9"/>
    </row>
    <row r="1367" spans="2:2" x14ac:dyDescent="0.2">
      <c r="B1367" s="9"/>
    </row>
    <row r="1368" spans="2:2" x14ac:dyDescent="0.2">
      <c r="B1368" s="9"/>
    </row>
    <row r="1369" spans="2:2" x14ac:dyDescent="0.2">
      <c r="B1369" s="9"/>
    </row>
    <row r="1370" spans="2:2" x14ac:dyDescent="0.2">
      <c r="B1370" s="9"/>
    </row>
    <row r="1371" spans="2:2" x14ac:dyDescent="0.2">
      <c r="B1371" s="9"/>
    </row>
    <row r="1372" spans="2:2" x14ac:dyDescent="0.2">
      <c r="B1372" s="9"/>
    </row>
    <row r="1373" spans="2:2" x14ac:dyDescent="0.2">
      <c r="B1373" s="9"/>
    </row>
    <row r="1374" spans="2:2" x14ac:dyDescent="0.2">
      <c r="B1374" s="9"/>
    </row>
    <row r="1375" spans="2:2" x14ac:dyDescent="0.2">
      <c r="B1375" s="9"/>
    </row>
    <row r="1376" spans="2:2" x14ac:dyDescent="0.2">
      <c r="B1376" s="9"/>
    </row>
    <row r="1377" spans="2:2" x14ac:dyDescent="0.2">
      <c r="B1377" s="9"/>
    </row>
    <row r="1378" spans="2:2" x14ac:dyDescent="0.2">
      <c r="B1378" s="9"/>
    </row>
    <row r="1379" spans="2:2" x14ac:dyDescent="0.2">
      <c r="B1379" s="9"/>
    </row>
    <row r="1380" spans="2:2" x14ac:dyDescent="0.2">
      <c r="B1380" s="9"/>
    </row>
    <row r="1381" spans="2:2" x14ac:dyDescent="0.2">
      <c r="B1381" s="9"/>
    </row>
    <row r="1382" spans="2:2" x14ac:dyDescent="0.2">
      <c r="B1382" s="9"/>
    </row>
    <row r="1383" spans="2:2" x14ac:dyDescent="0.2">
      <c r="B1383" s="9"/>
    </row>
    <row r="1384" spans="2:2" x14ac:dyDescent="0.2">
      <c r="B1384" s="9"/>
    </row>
    <row r="1385" spans="2:2" x14ac:dyDescent="0.2">
      <c r="B1385" s="9"/>
    </row>
    <row r="1386" spans="2:2" x14ac:dyDescent="0.2">
      <c r="B1386" s="9"/>
    </row>
    <row r="1387" spans="2:2" x14ac:dyDescent="0.2">
      <c r="B1387" s="9"/>
    </row>
    <row r="1388" spans="2:2" x14ac:dyDescent="0.2">
      <c r="B1388" s="9"/>
    </row>
    <row r="1389" spans="2:2" x14ac:dyDescent="0.2">
      <c r="B1389" s="9"/>
    </row>
    <row r="1390" spans="2:2" x14ac:dyDescent="0.2">
      <c r="B1390" s="9"/>
    </row>
    <row r="1391" spans="2:2" x14ac:dyDescent="0.2">
      <c r="B1391" s="9"/>
    </row>
    <row r="1392" spans="2:2" x14ac:dyDescent="0.2">
      <c r="B1392" s="9"/>
    </row>
    <row r="1393" spans="2:2" x14ac:dyDescent="0.2">
      <c r="B1393" s="9"/>
    </row>
    <row r="1394" spans="2:2" x14ac:dyDescent="0.2">
      <c r="B1394" s="9"/>
    </row>
    <row r="1395" spans="2:2" x14ac:dyDescent="0.2">
      <c r="B1395" s="9"/>
    </row>
    <row r="1396" spans="2:2" x14ac:dyDescent="0.2">
      <c r="B1396" s="9"/>
    </row>
    <row r="1397" spans="2:2" x14ac:dyDescent="0.2">
      <c r="B1397" s="9"/>
    </row>
    <row r="1398" spans="2:2" x14ac:dyDescent="0.2">
      <c r="B1398" s="9"/>
    </row>
    <row r="1399" spans="2:2" x14ac:dyDescent="0.2">
      <c r="B1399" s="9"/>
    </row>
    <row r="1400" spans="2:2" x14ac:dyDescent="0.2">
      <c r="B1400" s="9"/>
    </row>
    <row r="1401" spans="2:2" x14ac:dyDescent="0.2">
      <c r="B1401" s="9"/>
    </row>
    <row r="1402" spans="2:2" x14ac:dyDescent="0.2">
      <c r="B1402" s="9"/>
    </row>
    <row r="1403" spans="2:2" x14ac:dyDescent="0.2">
      <c r="B1403" s="9"/>
    </row>
    <row r="1404" spans="2:2" x14ac:dyDescent="0.2">
      <c r="B1404" s="9"/>
    </row>
    <row r="1405" spans="2:2" x14ac:dyDescent="0.2">
      <c r="B1405" s="9"/>
    </row>
    <row r="1406" spans="2:2" x14ac:dyDescent="0.2">
      <c r="B1406" s="9"/>
    </row>
    <row r="1407" spans="2:2" x14ac:dyDescent="0.2">
      <c r="B1407" s="9"/>
    </row>
    <row r="1408" spans="2:2" x14ac:dyDescent="0.2">
      <c r="B1408" s="9"/>
    </row>
    <row r="1409" spans="2:2" x14ac:dyDescent="0.2">
      <c r="B1409" s="9"/>
    </row>
    <row r="1410" spans="2:2" x14ac:dyDescent="0.2">
      <c r="B1410" s="9"/>
    </row>
    <row r="1411" spans="2:2" x14ac:dyDescent="0.2">
      <c r="B1411" s="9"/>
    </row>
    <row r="1412" spans="2:2" x14ac:dyDescent="0.2">
      <c r="B1412" s="9"/>
    </row>
    <row r="1413" spans="2:2" x14ac:dyDescent="0.2">
      <c r="B1413" s="9"/>
    </row>
    <row r="1414" spans="2:2" x14ac:dyDescent="0.2">
      <c r="B1414" s="9"/>
    </row>
    <row r="1415" spans="2:2" x14ac:dyDescent="0.2">
      <c r="B1415" s="9"/>
    </row>
    <row r="1416" spans="2:2" x14ac:dyDescent="0.2">
      <c r="B1416" s="9"/>
    </row>
    <row r="1417" spans="2:2" x14ac:dyDescent="0.2">
      <c r="B1417" s="9"/>
    </row>
    <row r="1418" spans="2:2" x14ac:dyDescent="0.2">
      <c r="B1418" s="9"/>
    </row>
    <row r="1419" spans="2:2" x14ac:dyDescent="0.2">
      <c r="B1419" s="9"/>
    </row>
    <row r="1420" spans="2:2" x14ac:dyDescent="0.2">
      <c r="B1420" s="9"/>
    </row>
    <row r="1421" spans="2:2" x14ac:dyDescent="0.2">
      <c r="B1421" s="9"/>
    </row>
    <row r="1422" spans="2:2" x14ac:dyDescent="0.2">
      <c r="B1422" s="9"/>
    </row>
    <row r="1423" spans="2:2" x14ac:dyDescent="0.2">
      <c r="B1423" s="9"/>
    </row>
    <row r="1424" spans="2:2" x14ac:dyDescent="0.2">
      <c r="B1424" s="9"/>
    </row>
    <row r="1425" spans="2:2" x14ac:dyDescent="0.2">
      <c r="B1425" s="9"/>
    </row>
    <row r="1426" spans="2:2" x14ac:dyDescent="0.2">
      <c r="B1426" s="9"/>
    </row>
    <row r="1427" spans="2:2" x14ac:dyDescent="0.2">
      <c r="B1427" s="9"/>
    </row>
    <row r="1428" spans="2:2" x14ac:dyDescent="0.2">
      <c r="B1428" s="9"/>
    </row>
    <row r="1429" spans="2:2" x14ac:dyDescent="0.2">
      <c r="B1429" s="9"/>
    </row>
    <row r="1430" spans="2:2" x14ac:dyDescent="0.2">
      <c r="B1430" s="9"/>
    </row>
    <row r="1431" spans="2:2" x14ac:dyDescent="0.2">
      <c r="B1431" s="9"/>
    </row>
    <row r="1432" spans="2:2" x14ac:dyDescent="0.2">
      <c r="B1432" s="9"/>
    </row>
    <row r="1433" spans="2:2" x14ac:dyDescent="0.2">
      <c r="B1433" s="9"/>
    </row>
    <row r="1434" spans="2:2" x14ac:dyDescent="0.2">
      <c r="B1434" s="9"/>
    </row>
    <row r="1435" spans="2:2" x14ac:dyDescent="0.2">
      <c r="B1435" s="9"/>
    </row>
    <row r="1436" spans="2:2" x14ac:dyDescent="0.2">
      <c r="B1436" s="9"/>
    </row>
    <row r="1437" spans="2:2" x14ac:dyDescent="0.2">
      <c r="B1437" s="9"/>
    </row>
    <row r="1438" spans="2:2" x14ac:dyDescent="0.2">
      <c r="B1438" s="9"/>
    </row>
    <row r="1439" spans="2:2" x14ac:dyDescent="0.2">
      <c r="B1439" s="9"/>
    </row>
    <row r="1440" spans="2:2" x14ac:dyDescent="0.2">
      <c r="B1440" s="9"/>
    </row>
    <row r="1441" spans="2:2" x14ac:dyDescent="0.2">
      <c r="B1441" s="9"/>
    </row>
    <row r="1442" spans="2:2" x14ac:dyDescent="0.2">
      <c r="B1442" s="9"/>
    </row>
    <row r="1443" spans="2:2" x14ac:dyDescent="0.2">
      <c r="B1443" s="9"/>
    </row>
    <row r="1444" spans="2:2" x14ac:dyDescent="0.2">
      <c r="B1444" s="9"/>
    </row>
    <row r="1445" spans="2:2" x14ac:dyDescent="0.2">
      <c r="B1445" s="9"/>
    </row>
    <row r="1446" spans="2:2" x14ac:dyDescent="0.2">
      <c r="B1446" s="9"/>
    </row>
    <row r="1447" spans="2:2" x14ac:dyDescent="0.2">
      <c r="B1447" s="9"/>
    </row>
    <row r="1448" spans="2:2" x14ac:dyDescent="0.2">
      <c r="B1448" s="9"/>
    </row>
    <row r="1449" spans="2:2" x14ac:dyDescent="0.2">
      <c r="B1449" s="9"/>
    </row>
    <row r="1450" spans="2:2" x14ac:dyDescent="0.2">
      <c r="B1450" s="9"/>
    </row>
    <row r="1451" spans="2:2" x14ac:dyDescent="0.2">
      <c r="B1451" s="9"/>
    </row>
    <row r="1452" spans="2:2" x14ac:dyDescent="0.2">
      <c r="B1452" s="9"/>
    </row>
    <row r="1453" spans="2:2" x14ac:dyDescent="0.2">
      <c r="B1453" s="9"/>
    </row>
    <row r="1454" spans="2:2" x14ac:dyDescent="0.2">
      <c r="B1454" s="9"/>
    </row>
    <row r="1455" spans="2:2" x14ac:dyDescent="0.2">
      <c r="B1455" s="9"/>
    </row>
    <row r="1456" spans="2:2" x14ac:dyDescent="0.2">
      <c r="B1456" s="9"/>
    </row>
    <row r="1457" spans="2:2" x14ac:dyDescent="0.2">
      <c r="B1457" s="9"/>
    </row>
    <row r="1458" spans="2:2" x14ac:dyDescent="0.2">
      <c r="B1458" s="9"/>
    </row>
    <row r="1459" spans="2:2" x14ac:dyDescent="0.2">
      <c r="B1459" s="9"/>
    </row>
    <row r="1460" spans="2:2" x14ac:dyDescent="0.2">
      <c r="B1460" s="9"/>
    </row>
    <row r="1461" spans="2:2" x14ac:dyDescent="0.2">
      <c r="B1461" s="9"/>
    </row>
    <row r="1462" spans="2:2" x14ac:dyDescent="0.2">
      <c r="B1462" s="9"/>
    </row>
    <row r="1463" spans="2:2" x14ac:dyDescent="0.2">
      <c r="B1463" s="9"/>
    </row>
    <row r="1464" spans="2:2" x14ac:dyDescent="0.2">
      <c r="B1464" s="9"/>
    </row>
    <row r="1465" spans="2:2" x14ac:dyDescent="0.2">
      <c r="B1465" s="9"/>
    </row>
    <row r="1466" spans="2:2" x14ac:dyDescent="0.2">
      <c r="B1466" s="9"/>
    </row>
    <row r="1467" spans="2:2" x14ac:dyDescent="0.2">
      <c r="B1467" s="9"/>
    </row>
    <row r="1468" spans="2:2" x14ac:dyDescent="0.2">
      <c r="B1468" s="9"/>
    </row>
    <row r="1469" spans="2:2" x14ac:dyDescent="0.2">
      <c r="B1469" s="9"/>
    </row>
    <row r="1470" spans="2:2" x14ac:dyDescent="0.2">
      <c r="B1470" s="9"/>
    </row>
    <row r="1471" spans="2:2" x14ac:dyDescent="0.2">
      <c r="B1471" s="9"/>
    </row>
    <row r="1472" spans="2:2" x14ac:dyDescent="0.2">
      <c r="B1472" s="9"/>
    </row>
    <row r="1473" spans="2:2" x14ac:dyDescent="0.2">
      <c r="B1473" s="9"/>
    </row>
    <row r="1474" spans="2:2" x14ac:dyDescent="0.2">
      <c r="B1474" s="9"/>
    </row>
    <row r="1475" spans="2:2" x14ac:dyDescent="0.2">
      <c r="B1475" s="9"/>
    </row>
    <row r="1476" spans="2:2" x14ac:dyDescent="0.2">
      <c r="B1476" s="9"/>
    </row>
    <row r="1477" spans="2:2" x14ac:dyDescent="0.2">
      <c r="B1477" s="9"/>
    </row>
    <row r="1478" spans="2:2" x14ac:dyDescent="0.2">
      <c r="B1478" s="9"/>
    </row>
    <row r="1479" spans="2:2" x14ac:dyDescent="0.2">
      <c r="B1479" s="9"/>
    </row>
    <row r="1480" spans="2:2" x14ac:dyDescent="0.2">
      <c r="B1480" s="9"/>
    </row>
    <row r="1481" spans="2:2" x14ac:dyDescent="0.2">
      <c r="B1481" s="9"/>
    </row>
    <row r="1482" spans="2:2" x14ac:dyDescent="0.2">
      <c r="B1482" s="9"/>
    </row>
    <row r="1483" spans="2:2" x14ac:dyDescent="0.2">
      <c r="B1483" s="9"/>
    </row>
    <row r="1484" spans="2:2" x14ac:dyDescent="0.2">
      <c r="B1484" s="9"/>
    </row>
    <row r="1485" spans="2:2" x14ac:dyDescent="0.2">
      <c r="B1485" s="9"/>
    </row>
    <row r="1486" spans="2:2" x14ac:dyDescent="0.2">
      <c r="B1486" s="9"/>
    </row>
    <row r="1487" spans="2:2" x14ac:dyDescent="0.2">
      <c r="B1487" s="9"/>
    </row>
    <row r="1488" spans="2:2" x14ac:dyDescent="0.2">
      <c r="B1488" s="9"/>
    </row>
    <row r="1489" spans="2:2" x14ac:dyDescent="0.2">
      <c r="B1489" s="9"/>
    </row>
    <row r="1490" spans="2:2" x14ac:dyDescent="0.2">
      <c r="B1490" s="9"/>
    </row>
    <row r="1491" spans="2:2" x14ac:dyDescent="0.2">
      <c r="B1491" s="9"/>
    </row>
    <row r="1492" spans="2:2" x14ac:dyDescent="0.2">
      <c r="B1492" s="9"/>
    </row>
    <row r="1493" spans="2:2" x14ac:dyDescent="0.2">
      <c r="B1493" s="9"/>
    </row>
    <row r="1494" spans="2:2" x14ac:dyDescent="0.2">
      <c r="B1494" s="9"/>
    </row>
    <row r="1495" spans="2:2" x14ac:dyDescent="0.2">
      <c r="B1495" s="9"/>
    </row>
    <row r="1496" spans="2:2" x14ac:dyDescent="0.2">
      <c r="B1496" s="9"/>
    </row>
    <row r="1497" spans="2:2" x14ac:dyDescent="0.2">
      <c r="B1497" s="9"/>
    </row>
    <row r="1498" spans="2:2" x14ac:dyDescent="0.2">
      <c r="B1498" s="9"/>
    </row>
    <row r="1499" spans="2:2" x14ac:dyDescent="0.2">
      <c r="B1499" s="9"/>
    </row>
    <row r="1500" spans="2:2" x14ac:dyDescent="0.2">
      <c r="B1500" s="9"/>
    </row>
    <row r="1501" spans="2:2" x14ac:dyDescent="0.2">
      <c r="B1501" s="9"/>
    </row>
    <row r="1502" spans="2:2" x14ac:dyDescent="0.2">
      <c r="B1502" s="9"/>
    </row>
    <row r="1503" spans="2:2" x14ac:dyDescent="0.2">
      <c r="B1503" s="9"/>
    </row>
    <row r="1504" spans="2:2" x14ac:dyDescent="0.2">
      <c r="B1504" s="9"/>
    </row>
    <row r="1505" spans="2:2" x14ac:dyDescent="0.2">
      <c r="B1505" s="9"/>
    </row>
    <row r="1506" spans="2:2" x14ac:dyDescent="0.2">
      <c r="B1506" s="9"/>
    </row>
    <row r="1507" spans="2:2" x14ac:dyDescent="0.2">
      <c r="B1507" s="9"/>
    </row>
    <row r="1508" spans="2:2" x14ac:dyDescent="0.2">
      <c r="B1508" s="9"/>
    </row>
    <row r="1509" spans="2:2" x14ac:dyDescent="0.2">
      <c r="B1509" s="9"/>
    </row>
    <row r="1510" spans="2:2" x14ac:dyDescent="0.2">
      <c r="B1510" s="9"/>
    </row>
    <row r="1511" spans="2:2" x14ac:dyDescent="0.2">
      <c r="B1511" s="9"/>
    </row>
    <row r="1512" spans="2:2" x14ac:dyDescent="0.2">
      <c r="B1512" s="9"/>
    </row>
    <row r="1513" spans="2:2" x14ac:dyDescent="0.2">
      <c r="B1513" s="9"/>
    </row>
    <row r="1514" spans="2:2" x14ac:dyDescent="0.2">
      <c r="B1514" s="9"/>
    </row>
    <row r="1515" spans="2:2" x14ac:dyDescent="0.2">
      <c r="B1515" s="9"/>
    </row>
    <row r="1516" spans="2:2" x14ac:dyDescent="0.2">
      <c r="B1516" s="9"/>
    </row>
    <row r="1517" spans="2:2" x14ac:dyDescent="0.2">
      <c r="B1517" s="9"/>
    </row>
    <row r="1518" spans="2:2" x14ac:dyDescent="0.2">
      <c r="B1518" s="9"/>
    </row>
    <row r="1519" spans="2:2" x14ac:dyDescent="0.2">
      <c r="B1519" s="9"/>
    </row>
    <row r="1520" spans="2:2" x14ac:dyDescent="0.2">
      <c r="B1520" s="9"/>
    </row>
    <row r="1521" spans="2:2" x14ac:dyDescent="0.2">
      <c r="B1521" s="9"/>
    </row>
    <row r="1522" spans="2:2" x14ac:dyDescent="0.2">
      <c r="B1522" s="9"/>
    </row>
    <row r="1523" spans="2:2" x14ac:dyDescent="0.2">
      <c r="B1523" s="9"/>
    </row>
    <row r="1524" spans="2:2" x14ac:dyDescent="0.2">
      <c r="B1524" s="9"/>
    </row>
    <row r="1525" spans="2:2" x14ac:dyDescent="0.2">
      <c r="B1525" s="9"/>
    </row>
    <row r="1526" spans="2:2" x14ac:dyDescent="0.2">
      <c r="B1526" s="9"/>
    </row>
    <row r="1527" spans="2:2" x14ac:dyDescent="0.2">
      <c r="B1527" s="9"/>
    </row>
    <row r="1528" spans="2:2" x14ac:dyDescent="0.2">
      <c r="B1528" s="9"/>
    </row>
    <row r="1529" spans="2:2" x14ac:dyDescent="0.2">
      <c r="B1529" s="9"/>
    </row>
    <row r="1530" spans="2:2" x14ac:dyDescent="0.2">
      <c r="B1530" s="9"/>
    </row>
    <row r="1531" spans="2:2" x14ac:dyDescent="0.2">
      <c r="B1531" s="9"/>
    </row>
    <row r="1532" spans="2:2" x14ac:dyDescent="0.2">
      <c r="B1532" s="9"/>
    </row>
    <row r="1533" spans="2:2" x14ac:dyDescent="0.2">
      <c r="B1533" s="9"/>
    </row>
    <row r="1534" spans="2:2" x14ac:dyDescent="0.2">
      <c r="B1534" s="9"/>
    </row>
    <row r="1535" spans="2:2" x14ac:dyDescent="0.2">
      <c r="B1535" s="9"/>
    </row>
    <row r="1536" spans="2:2" x14ac:dyDescent="0.2">
      <c r="B1536" s="9"/>
    </row>
    <row r="1537" spans="2:2" x14ac:dyDescent="0.2">
      <c r="B1537" s="9"/>
    </row>
    <row r="1538" spans="2:2" x14ac:dyDescent="0.2">
      <c r="B1538" s="9"/>
    </row>
    <row r="1539" spans="2:2" x14ac:dyDescent="0.2">
      <c r="B1539" s="9"/>
    </row>
    <row r="1540" spans="2:2" x14ac:dyDescent="0.2">
      <c r="B1540" s="9"/>
    </row>
    <row r="1541" spans="2:2" x14ac:dyDescent="0.2">
      <c r="B1541" s="9"/>
    </row>
    <row r="1542" spans="2:2" x14ac:dyDescent="0.2">
      <c r="B1542" s="9"/>
    </row>
    <row r="1543" spans="2:2" x14ac:dyDescent="0.2">
      <c r="B1543" s="9"/>
    </row>
    <row r="1544" spans="2:2" x14ac:dyDescent="0.2">
      <c r="B1544" s="9"/>
    </row>
    <row r="1545" spans="2:2" x14ac:dyDescent="0.2">
      <c r="B1545" s="9"/>
    </row>
    <row r="1546" spans="2:2" x14ac:dyDescent="0.2">
      <c r="B1546" s="9"/>
    </row>
    <row r="1547" spans="2:2" x14ac:dyDescent="0.2">
      <c r="B1547" s="9"/>
    </row>
    <row r="1548" spans="2:2" x14ac:dyDescent="0.2">
      <c r="B1548" s="9"/>
    </row>
    <row r="1549" spans="2:2" x14ac:dyDescent="0.2">
      <c r="B1549" s="9"/>
    </row>
    <row r="1550" spans="2:2" x14ac:dyDescent="0.2">
      <c r="B1550" s="9"/>
    </row>
    <row r="1551" spans="2:2" x14ac:dyDescent="0.2">
      <c r="B1551" s="9"/>
    </row>
    <row r="1552" spans="2:2" x14ac:dyDescent="0.2">
      <c r="B1552" s="9"/>
    </row>
    <row r="1553" spans="2:2" x14ac:dyDescent="0.2">
      <c r="B1553" s="9"/>
    </row>
    <row r="1554" spans="2:2" x14ac:dyDescent="0.2">
      <c r="B1554" s="9"/>
    </row>
    <row r="1555" spans="2:2" x14ac:dyDescent="0.2">
      <c r="B1555" s="9"/>
    </row>
    <row r="1556" spans="2:2" x14ac:dyDescent="0.2">
      <c r="B1556" s="9"/>
    </row>
    <row r="1557" spans="2:2" x14ac:dyDescent="0.2">
      <c r="B1557" s="9"/>
    </row>
    <row r="1558" spans="2:2" x14ac:dyDescent="0.2">
      <c r="B1558" s="9"/>
    </row>
    <row r="1559" spans="2:2" x14ac:dyDescent="0.2">
      <c r="B1559" s="9"/>
    </row>
    <row r="1560" spans="2:2" x14ac:dyDescent="0.2">
      <c r="B1560" s="9"/>
    </row>
    <row r="1561" spans="2:2" x14ac:dyDescent="0.2">
      <c r="B1561" s="9"/>
    </row>
    <row r="1562" spans="2:2" x14ac:dyDescent="0.2">
      <c r="B1562" s="9"/>
    </row>
    <row r="1563" spans="2:2" x14ac:dyDescent="0.2">
      <c r="B1563" s="9"/>
    </row>
    <row r="1564" spans="2:2" x14ac:dyDescent="0.2">
      <c r="B1564" s="9"/>
    </row>
    <row r="1565" spans="2:2" x14ac:dyDescent="0.2">
      <c r="B1565" s="9"/>
    </row>
    <row r="1566" spans="2:2" x14ac:dyDescent="0.2">
      <c r="B1566" s="9"/>
    </row>
    <row r="1567" spans="2:2" x14ac:dyDescent="0.2">
      <c r="B1567" s="9"/>
    </row>
    <row r="1568" spans="2:2" x14ac:dyDescent="0.2">
      <c r="B1568" s="9"/>
    </row>
    <row r="1569" spans="2:2" x14ac:dyDescent="0.2">
      <c r="B1569" s="9"/>
    </row>
    <row r="1570" spans="2:2" x14ac:dyDescent="0.2">
      <c r="B1570" s="9"/>
    </row>
    <row r="1571" spans="2:2" x14ac:dyDescent="0.2">
      <c r="B1571" s="9"/>
    </row>
    <row r="1572" spans="2:2" x14ac:dyDescent="0.2">
      <c r="B1572" s="9"/>
    </row>
    <row r="1573" spans="2:2" x14ac:dyDescent="0.2">
      <c r="B1573" s="9"/>
    </row>
    <row r="1574" spans="2:2" x14ac:dyDescent="0.2">
      <c r="B1574" s="9"/>
    </row>
    <row r="1575" spans="2:2" x14ac:dyDescent="0.2">
      <c r="B1575" s="9"/>
    </row>
    <row r="1576" spans="2:2" x14ac:dyDescent="0.2">
      <c r="B1576" s="9"/>
    </row>
    <row r="1577" spans="2:2" x14ac:dyDescent="0.2">
      <c r="B1577" s="9"/>
    </row>
    <row r="1578" spans="2:2" x14ac:dyDescent="0.2">
      <c r="B1578" s="9"/>
    </row>
    <row r="1579" spans="2:2" x14ac:dyDescent="0.2">
      <c r="B1579" s="9"/>
    </row>
    <row r="1580" spans="2:2" x14ac:dyDescent="0.2">
      <c r="B1580" s="9"/>
    </row>
    <row r="1581" spans="2:2" x14ac:dyDescent="0.2">
      <c r="B1581" s="9"/>
    </row>
    <row r="1582" spans="2:2" x14ac:dyDescent="0.2">
      <c r="B1582" s="9"/>
    </row>
    <row r="1583" spans="2:2" x14ac:dyDescent="0.2">
      <c r="B1583" s="9"/>
    </row>
    <row r="1584" spans="2:2" x14ac:dyDescent="0.2">
      <c r="B1584" s="9"/>
    </row>
    <row r="1585" spans="2:2" x14ac:dyDescent="0.2">
      <c r="B1585" s="9"/>
    </row>
    <row r="1586" spans="2:2" x14ac:dyDescent="0.2">
      <c r="B1586" s="9"/>
    </row>
    <row r="1587" spans="2:2" x14ac:dyDescent="0.2">
      <c r="B1587" s="9"/>
    </row>
    <row r="1588" spans="2:2" x14ac:dyDescent="0.2">
      <c r="B1588" s="9"/>
    </row>
    <row r="1589" spans="2:2" x14ac:dyDescent="0.2">
      <c r="B1589" s="9"/>
    </row>
    <row r="1590" spans="2:2" x14ac:dyDescent="0.2">
      <c r="B1590" s="9"/>
    </row>
    <row r="1591" spans="2:2" x14ac:dyDescent="0.2">
      <c r="B1591" s="9"/>
    </row>
    <row r="1592" spans="2:2" x14ac:dyDescent="0.2">
      <c r="B1592" s="9"/>
    </row>
    <row r="1593" spans="2:2" x14ac:dyDescent="0.2">
      <c r="B1593" s="9"/>
    </row>
    <row r="1594" spans="2:2" x14ac:dyDescent="0.2">
      <c r="B1594" s="9"/>
    </row>
    <row r="1595" spans="2:2" x14ac:dyDescent="0.2">
      <c r="B1595" s="9"/>
    </row>
    <row r="1596" spans="2:2" x14ac:dyDescent="0.2">
      <c r="B1596" s="9"/>
    </row>
    <row r="1597" spans="2:2" x14ac:dyDescent="0.2">
      <c r="B1597" s="9"/>
    </row>
    <row r="1598" spans="2:2" x14ac:dyDescent="0.2">
      <c r="B1598" s="9"/>
    </row>
    <row r="1599" spans="2:2" x14ac:dyDescent="0.2">
      <c r="B1599" s="9"/>
    </row>
    <row r="1600" spans="2:2" x14ac:dyDescent="0.2">
      <c r="B1600" s="9"/>
    </row>
    <row r="1601" spans="2:2" x14ac:dyDescent="0.2">
      <c r="B1601" s="9"/>
    </row>
    <row r="1602" spans="2:2" x14ac:dyDescent="0.2">
      <c r="B1602" s="9"/>
    </row>
    <row r="1603" spans="2:2" x14ac:dyDescent="0.2">
      <c r="B1603" s="9"/>
    </row>
    <row r="1604" spans="2:2" x14ac:dyDescent="0.2">
      <c r="B1604" s="9"/>
    </row>
    <row r="1605" spans="2:2" x14ac:dyDescent="0.2">
      <c r="B1605" s="9"/>
    </row>
    <row r="1606" spans="2:2" x14ac:dyDescent="0.2">
      <c r="B1606" s="9"/>
    </row>
    <row r="1607" spans="2:2" x14ac:dyDescent="0.2">
      <c r="B1607" s="9"/>
    </row>
    <row r="1608" spans="2:2" x14ac:dyDescent="0.2">
      <c r="B1608" s="9"/>
    </row>
    <row r="1609" spans="2:2" x14ac:dyDescent="0.2">
      <c r="B1609" s="9"/>
    </row>
    <row r="1610" spans="2:2" x14ac:dyDescent="0.2">
      <c r="B1610" s="9"/>
    </row>
    <row r="1611" spans="2:2" x14ac:dyDescent="0.2">
      <c r="B1611" s="9"/>
    </row>
    <row r="1612" spans="2:2" x14ac:dyDescent="0.2">
      <c r="B1612" s="9"/>
    </row>
    <row r="1613" spans="2:2" x14ac:dyDescent="0.2">
      <c r="B1613" s="9"/>
    </row>
    <row r="1614" spans="2:2" x14ac:dyDescent="0.2">
      <c r="B1614" s="9"/>
    </row>
    <row r="1615" spans="2:2" x14ac:dyDescent="0.2">
      <c r="B1615" s="9"/>
    </row>
    <row r="1616" spans="2:2" x14ac:dyDescent="0.2">
      <c r="B1616" s="9"/>
    </row>
    <row r="1617" spans="2:2" x14ac:dyDescent="0.2">
      <c r="B1617" s="9"/>
    </row>
    <row r="1618" spans="2:2" x14ac:dyDescent="0.2">
      <c r="B1618" s="9"/>
    </row>
    <row r="1619" spans="2:2" x14ac:dyDescent="0.2">
      <c r="B1619" s="9"/>
    </row>
    <row r="1620" spans="2:2" x14ac:dyDescent="0.2">
      <c r="B1620" s="9"/>
    </row>
    <row r="1621" spans="2:2" x14ac:dyDescent="0.2">
      <c r="B1621" s="9"/>
    </row>
    <row r="1622" spans="2:2" x14ac:dyDescent="0.2">
      <c r="B1622" s="9"/>
    </row>
    <row r="1623" spans="2:2" x14ac:dyDescent="0.2">
      <c r="B1623" s="9"/>
    </row>
    <row r="1624" spans="2:2" x14ac:dyDescent="0.2">
      <c r="B1624" s="9"/>
    </row>
    <row r="1625" spans="2:2" x14ac:dyDescent="0.2">
      <c r="B1625" s="9"/>
    </row>
    <row r="1626" spans="2:2" x14ac:dyDescent="0.2">
      <c r="B1626" s="9"/>
    </row>
    <row r="1627" spans="2:2" x14ac:dyDescent="0.2">
      <c r="B1627" s="9"/>
    </row>
    <row r="1628" spans="2:2" x14ac:dyDescent="0.2">
      <c r="B1628" s="9"/>
    </row>
    <row r="1629" spans="2:2" x14ac:dyDescent="0.2">
      <c r="B1629" s="9"/>
    </row>
    <row r="1630" spans="2:2" x14ac:dyDescent="0.2">
      <c r="B1630" s="9"/>
    </row>
    <row r="1631" spans="2:2" x14ac:dyDescent="0.2">
      <c r="B1631" s="9"/>
    </row>
    <row r="1632" spans="2:2" x14ac:dyDescent="0.2">
      <c r="B1632" s="9"/>
    </row>
    <row r="1633" spans="2:2" x14ac:dyDescent="0.2">
      <c r="B1633" s="9"/>
    </row>
    <row r="1634" spans="2:2" x14ac:dyDescent="0.2">
      <c r="B1634" s="9"/>
    </row>
    <row r="1635" spans="2:2" x14ac:dyDescent="0.2">
      <c r="B1635" s="9"/>
    </row>
    <row r="1636" spans="2:2" x14ac:dyDescent="0.2">
      <c r="B1636" s="9"/>
    </row>
    <row r="1637" spans="2:2" x14ac:dyDescent="0.2">
      <c r="B1637" s="9"/>
    </row>
    <row r="1638" spans="2:2" x14ac:dyDescent="0.2">
      <c r="B1638" s="9"/>
    </row>
    <row r="1639" spans="2:2" x14ac:dyDescent="0.2">
      <c r="B1639" s="9"/>
    </row>
    <row r="1640" spans="2:2" x14ac:dyDescent="0.2">
      <c r="B1640" s="9"/>
    </row>
    <row r="1641" spans="2:2" x14ac:dyDescent="0.2">
      <c r="B1641" s="9"/>
    </row>
    <row r="1642" spans="2:2" x14ac:dyDescent="0.2">
      <c r="B1642" s="9"/>
    </row>
    <row r="1643" spans="2:2" x14ac:dyDescent="0.2">
      <c r="B1643" s="9"/>
    </row>
    <row r="1644" spans="2:2" x14ac:dyDescent="0.2">
      <c r="B1644" s="9"/>
    </row>
    <row r="1645" spans="2:2" x14ac:dyDescent="0.2">
      <c r="B1645" s="9"/>
    </row>
    <row r="1646" spans="2:2" x14ac:dyDescent="0.2">
      <c r="B1646" s="9"/>
    </row>
    <row r="1647" spans="2:2" x14ac:dyDescent="0.2">
      <c r="B1647" s="9"/>
    </row>
    <row r="1648" spans="2:2" x14ac:dyDescent="0.2">
      <c r="B1648" s="9"/>
    </row>
    <row r="1649" spans="2:2" x14ac:dyDescent="0.2">
      <c r="B1649" s="9"/>
    </row>
    <row r="1650" spans="2:2" x14ac:dyDescent="0.2">
      <c r="B1650" s="9"/>
    </row>
    <row r="1651" spans="2:2" x14ac:dyDescent="0.2">
      <c r="B1651" s="9"/>
    </row>
    <row r="1652" spans="2:2" x14ac:dyDescent="0.2">
      <c r="B1652" s="9"/>
    </row>
    <row r="1653" spans="2:2" x14ac:dyDescent="0.2">
      <c r="B1653" s="9"/>
    </row>
    <row r="1654" spans="2:2" x14ac:dyDescent="0.2">
      <c r="B1654" s="9"/>
    </row>
    <row r="1655" spans="2:2" x14ac:dyDescent="0.2">
      <c r="B1655" s="9"/>
    </row>
    <row r="1656" spans="2:2" x14ac:dyDescent="0.2">
      <c r="B1656" s="9"/>
    </row>
    <row r="1657" spans="2:2" x14ac:dyDescent="0.2">
      <c r="B1657" s="9"/>
    </row>
    <row r="1658" spans="2:2" x14ac:dyDescent="0.2">
      <c r="B1658" s="9"/>
    </row>
    <row r="1659" spans="2:2" x14ac:dyDescent="0.2">
      <c r="B1659" s="9"/>
    </row>
    <row r="1660" spans="2:2" x14ac:dyDescent="0.2">
      <c r="B1660" s="9"/>
    </row>
    <row r="1661" spans="2:2" x14ac:dyDescent="0.2">
      <c r="B1661" s="9"/>
    </row>
    <row r="1662" spans="2:2" x14ac:dyDescent="0.2">
      <c r="B1662" s="9"/>
    </row>
    <row r="1663" spans="2:2" x14ac:dyDescent="0.2">
      <c r="B1663" s="9"/>
    </row>
    <row r="1664" spans="2:2" x14ac:dyDescent="0.2">
      <c r="B1664" s="9"/>
    </row>
    <row r="1665" spans="2:2" x14ac:dyDescent="0.2">
      <c r="B1665" s="9"/>
    </row>
    <row r="1666" spans="2:2" x14ac:dyDescent="0.2">
      <c r="B1666" s="9"/>
    </row>
    <row r="1667" spans="2:2" x14ac:dyDescent="0.2">
      <c r="B1667" s="9"/>
    </row>
    <row r="1668" spans="2:2" x14ac:dyDescent="0.2">
      <c r="B1668" s="9"/>
    </row>
    <row r="1669" spans="2:2" x14ac:dyDescent="0.2">
      <c r="B1669" s="9"/>
    </row>
    <row r="1670" spans="2:2" x14ac:dyDescent="0.2">
      <c r="B1670" s="9"/>
    </row>
    <row r="1671" spans="2:2" x14ac:dyDescent="0.2">
      <c r="B1671" s="9"/>
    </row>
    <row r="1672" spans="2:2" x14ac:dyDescent="0.2">
      <c r="B1672" s="9"/>
    </row>
    <row r="1673" spans="2:2" x14ac:dyDescent="0.2">
      <c r="B1673" s="9"/>
    </row>
    <row r="1674" spans="2:2" x14ac:dyDescent="0.2">
      <c r="B1674" s="9"/>
    </row>
    <row r="1675" spans="2:2" x14ac:dyDescent="0.2">
      <c r="B1675" s="9"/>
    </row>
    <row r="1676" spans="2:2" x14ac:dyDescent="0.2">
      <c r="B1676" s="9"/>
    </row>
    <row r="1677" spans="2:2" x14ac:dyDescent="0.2">
      <c r="B1677" s="9"/>
    </row>
    <row r="1678" spans="2:2" x14ac:dyDescent="0.2">
      <c r="B1678" s="9"/>
    </row>
    <row r="1679" spans="2:2" x14ac:dyDescent="0.2">
      <c r="B1679" s="9"/>
    </row>
    <row r="1680" spans="2:2" x14ac:dyDescent="0.2">
      <c r="B1680" s="9"/>
    </row>
    <row r="1681" spans="2:2" x14ac:dyDescent="0.2">
      <c r="B1681" s="9"/>
    </row>
    <row r="1682" spans="2:2" x14ac:dyDescent="0.2">
      <c r="B1682" s="9"/>
    </row>
    <row r="1683" spans="2:2" x14ac:dyDescent="0.2">
      <c r="B1683" s="9"/>
    </row>
    <row r="1684" spans="2:2" x14ac:dyDescent="0.2">
      <c r="B1684" s="9"/>
    </row>
    <row r="1685" spans="2:2" x14ac:dyDescent="0.2">
      <c r="B1685" s="9"/>
    </row>
    <row r="1686" spans="2:2" x14ac:dyDescent="0.2">
      <c r="B1686" s="9"/>
    </row>
    <row r="1687" spans="2:2" x14ac:dyDescent="0.2">
      <c r="B1687" s="9"/>
    </row>
    <row r="1688" spans="2:2" x14ac:dyDescent="0.2">
      <c r="B1688" s="9"/>
    </row>
    <row r="1689" spans="2:2" x14ac:dyDescent="0.2">
      <c r="B1689" s="9"/>
    </row>
    <row r="1690" spans="2:2" x14ac:dyDescent="0.2">
      <c r="B1690" s="9"/>
    </row>
    <row r="1691" spans="2:2" x14ac:dyDescent="0.2">
      <c r="B1691" s="9"/>
    </row>
    <row r="1692" spans="2:2" x14ac:dyDescent="0.2">
      <c r="B1692" s="9"/>
    </row>
    <row r="1693" spans="2:2" x14ac:dyDescent="0.2">
      <c r="B1693" s="9"/>
    </row>
    <row r="1694" spans="2:2" x14ac:dyDescent="0.2">
      <c r="B1694" s="9"/>
    </row>
    <row r="1695" spans="2:2" x14ac:dyDescent="0.2">
      <c r="B1695" s="9"/>
    </row>
    <row r="1696" spans="2:2" x14ac:dyDescent="0.2">
      <c r="B1696" s="9"/>
    </row>
    <row r="1697" spans="2:2" x14ac:dyDescent="0.2">
      <c r="B1697" s="9"/>
    </row>
    <row r="1698" spans="2:2" x14ac:dyDescent="0.2">
      <c r="B1698" s="9"/>
    </row>
    <row r="1699" spans="2:2" x14ac:dyDescent="0.2">
      <c r="B1699" s="9"/>
    </row>
    <row r="1700" spans="2:2" x14ac:dyDescent="0.2">
      <c r="B1700" s="9"/>
    </row>
    <row r="1701" spans="2:2" x14ac:dyDescent="0.2">
      <c r="B1701" s="9"/>
    </row>
    <row r="1702" spans="2:2" x14ac:dyDescent="0.2">
      <c r="B1702" s="9"/>
    </row>
    <row r="1703" spans="2:2" x14ac:dyDescent="0.2">
      <c r="B1703" s="9"/>
    </row>
    <row r="1704" spans="2:2" x14ac:dyDescent="0.2">
      <c r="B1704" s="9"/>
    </row>
    <row r="1705" spans="2:2" x14ac:dyDescent="0.2">
      <c r="B1705" s="9"/>
    </row>
    <row r="1706" spans="2:2" x14ac:dyDescent="0.2">
      <c r="B1706" s="9"/>
    </row>
    <row r="1707" spans="2:2" x14ac:dyDescent="0.2">
      <c r="B1707" s="9"/>
    </row>
    <row r="1708" spans="2:2" x14ac:dyDescent="0.2">
      <c r="B1708" s="9"/>
    </row>
    <row r="1709" spans="2:2" x14ac:dyDescent="0.2">
      <c r="B1709" s="9"/>
    </row>
    <row r="1710" spans="2:2" x14ac:dyDescent="0.2">
      <c r="B1710" s="9"/>
    </row>
    <row r="1711" spans="2:2" x14ac:dyDescent="0.2">
      <c r="B1711" s="9"/>
    </row>
    <row r="1712" spans="2:2" x14ac:dyDescent="0.2">
      <c r="B1712" s="9"/>
    </row>
    <row r="1713" spans="2:2" x14ac:dyDescent="0.2">
      <c r="B1713" s="9"/>
    </row>
    <row r="1714" spans="2:2" x14ac:dyDescent="0.2">
      <c r="B1714" s="9"/>
    </row>
    <row r="1715" spans="2:2" x14ac:dyDescent="0.2">
      <c r="B1715" s="9"/>
    </row>
    <row r="1716" spans="2:2" x14ac:dyDescent="0.2">
      <c r="B1716" s="9"/>
    </row>
    <row r="1717" spans="2:2" x14ac:dyDescent="0.2">
      <c r="B1717" s="9"/>
    </row>
    <row r="1718" spans="2:2" x14ac:dyDescent="0.2">
      <c r="B1718" s="9"/>
    </row>
    <row r="1719" spans="2:2" x14ac:dyDescent="0.2">
      <c r="B1719" s="9"/>
    </row>
    <row r="1720" spans="2:2" x14ac:dyDescent="0.2">
      <c r="B1720" s="9"/>
    </row>
    <row r="1721" spans="2:2" x14ac:dyDescent="0.2">
      <c r="B1721" s="9"/>
    </row>
    <row r="1722" spans="2:2" x14ac:dyDescent="0.2">
      <c r="B1722" s="9"/>
    </row>
    <row r="1723" spans="2:2" x14ac:dyDescent="0.2">
      <c r="B1723" s="9"/>
    </row>
    <row r="1724" spans="2:2" x14ac:dyDescent="0.2">
      <c r="B1724" s="9"/>
    </row>
    <row r="1725" spans="2:2" x14ac:dyDescent="0.2">
      <c r="B1725" s="9"/>
    </row>
    <row r="1726" spans="2:2" x14ac:dyDescent="0.2">
      <c r="B1726" s="9"/>
    </row>
    <row r="1727" spans="2:2" x14ac:dyDescent="0.2">
      <c r="B1727" s="9"/>
    </row>
    <row r="1728" spans="2:2" x14ac:dyDescent="0.2">
      <c r="B1728" s="9"/>
    </row>
    <row r="1729" spans="2:2" x14ac:dyDescent="0.2">
      <c r="B1729" s="9"/>
    </row>
    <row r="1730" spans="2:2" x14ac:dyDescent="0.2">
      <c r="B1730" s="9"/>
    </row>
    <row r="1731" spans="2:2" x14ac:dyDescent="0.2">
      <c r="B1731" s="9"/>
    </row>
    <row r="1732" spans="2:2" x14ac:dyDescent="0.2">
      <c r="B1732" s="9"/>
    </row>
    <row r="1733" spans="2:2" x14ac:dyDescent="0.2">
      <c r="B1733" s="9"/>
    </row>
    <row r="1734" spans="2:2" x14ac:dyDescent="0.2">
      <c r="B1734" s="9"/>
    </row>
    <row r="1735" spans="2:2" x14ac:dyDescent="0.2">
      <c r="B1735" s="9"/>
    </row>
    <row r="1736" spans="2:2" x14ac:dyDescent="0.2">
      <c r="B1736" s="9"/>
    </row>
    <row r="1737" spans="2:2" x14ac:dyDescent="0.2">
      <c r="B1737" s="9"/>
    </row>
    <row r="1738" spans="2:2" x14ac:dyDescent="0.2">
      <c r="B1738" s="9"/>
    </row>
    <row r="1739" spans="2:2" x14ac:dyDescent="0.2">
      <c r="B1739" s="9"/>
    </row>
    <row r="1740" spans="2:2" x14ac:dyDescent="0.2">
      <c r="B1740" s="9"/>
    </row>
    <row r="1741" spans="2:2" x14ac:dyDescent="0.2">
      <c r="B1741" s="9"/>
    </row>
    <row r="1742" spans="2:2" x14ac:dyDescent="0.2">
      <c r="B1742" s="9"/>
    </row>
    <row r="1743" spans="2:2" x14ac:dyDescent="0.2">
      <c r="B1743" s="9"/>
    </row>
    <row r="1744" spans="2:2" x14ac:dyDescent="0.2">
      <c r="B1744" s="9"/>
    </row>
    <row r="1745" spans="2:2" x14ac:dyDescent="0.2">
      <c r="B1745" s="9"/>
    </row>
    <row r="1746" spans="2:2" x14ac:dyDescent="0.2">
      <c r="B1746" s="9"/>
    </row>
    <row r="1747" spans="2:2" x14ac:dyDescent="0.2">
      <c r="B1747" s="9"/>
    </row>
    <row r="1748" spans="2:2" x14ac:dyDescent="0.2">
      <c r="B1748" s="9"/>
    </row>
    <row r="1749" spans="2:2" x14ac:dyDescent="0.2">
      <c r="B1749" s="9"/>
    </row>
    <row r="1750" spans="2:2" x14ac:dyDescent="0.2">
      <c r="B1750" s="9"/>
    </row>
    <row r="1751" spans="2:2" x14ac:dyDescent="0.2">
      <c r="B1751" s="9"/>
    </row>
    <row r="1752" spans="2:2" x14ac:dyDescent="0.2">
      <c r="B1752" s="9"/>
    </row>
    <row r="1753" spans="2:2" x14ac:dyDescent="0.2">
      <c r="B1753" s="9"/>
    </row>
    <row r="1754" spans="2:2" x14ac:dyDescent="0.2">
      <c r="B1754" s="9"/>
    </row>
    <row r="1755" spans="2:2" x14ac:dyDescent="0.2">
      <c r="B1755" s="9"/>
    </row>
    <row r="1756" spans="2:2" x14ac:dyDescent="0.2">
      <c r="B1756" s="9"/>
    </row>
    <row r="1757" spans="2:2" x14ac:dyDescent="0.2">
      <c r="B1757" s="9"/>
    </row>
    <row r="1758" spans="2:2" x14ac:dyDescent="0.2">
      <c r="B1758" s="9"/>
    </row>
    <row r="1759" spans="2:2" x14ac:dyDescent="0.2">
      <c r="B1759" s="9"/>
    </row>
    <row r="1760" spans="2:2" x14ac:dyDescent="0.2">
      <c r="B1760" s="9"/>
    </row>
    <row r="1761" spans="2:2" x14ac:dyDescent="0.2">
      <c r="B1761" s="9"/>
    </row>
    <row r="1762" spans="2:2" x14ac:dyDescent="0.2">
      <c r="B1762" s="9"/>
    </row>
    <row r="1763" spans="2:2" x14ac:dyDescent="0.2">
      <c r="B1763" s="9"/>
    </row>
    <row r="1764" spans="2:2" x14ac:dyDescent="0.2">
      <c r="B1764" s="9"/>
    </row>
    <row r="1765" spans="2:2" x14ac:dyDescent="0.2">
      <c r="B1765" s="9"/>
    </row>
    <row r="1766" spans="2:2" x14ac:dyDescent="0.2">
      <c r="B1766" s="9"/>
    </row>
    <row r="1767" spans="2:2" x14ac:dyDescent="0.2">
      <c r="B1767" s="9"/>
    </row>
    <row r="1768" spans="2:2" x14ac:dyDescent="0.2">
      <c r="B1768" s="9"/>
    </row>
    <row r="1769" spans="2:2" x14ac:dyDescent="0.2">
      <c r="B1769" s="9"/>
    </row>
    <row r="1770" spans="2:2" x14ac:dyDescent="0.2">
      <c r="B1770" s="9"/>
    </row>
    <row r="1771" spans="2:2" x14ac:dyDescent="0.2">
      <c r="B1771" s="9"/>
    </row>
    <row r="1772" spans="2:2" x14ac:dyDescent="0.2">
      <c r="B1772" s="9"/>
    </row>
    <row r="1773" spans="2:2" x14ac:dyDescent="0.2">
      <c r="B1773" s="9"/>
    </row>
    <row r="1774" spans="2:2" x14ac:dyDescent="0.2">
      <c r="B1774" s="9"/>
    </row>
    <row r="1775" spans="2:2" x14ac:dyDescent="0.2">
      <c r="B1775" s="9"/>
    </row>
    <row r="1776" spans="2:2" x14ac:dyDescent="0.2">
      <c r="B1776" s="9"/>
    </row>
    <row r="1777" spans="2:2" x14ac:dyDescent="0.2">
      <c r="B1777" s="9"/>
    </row>
    <row r="1778" spans="2:2" x14ac:dyDescent="0.2">
      <c r="B1778" s="9"/>
    </row>
    <row r="1779" spans="2:2" x14ac:dyDescent="0.2">
      <c r="B1779" s="9"/>
    </row>
    <row r="1780" spans="2:2" x14ac:dyDescent="0.2">
      <c r="B1780" s="9"/>
    </row>
    <row r="1781" spans="2:2" x14ac:dyDescent="0.2">
      <c r="B1781" s="9"/>
    </row>
    <row r="1782" spans="2:2" x14ac:dyDescent="0.2">
      <c r="B1782" s="9"/>
    </row>
    <row r="1783" spans="2:2" x14ac:dyDescent="0.2">
      <c r="B1783" s="9"/>
    </row>
    <row r="1784" spans="2:2" x14ac:dyDescent="0.2">
      <c r="B1784" s="9"/>
    </row>
    <row r="1785" spans="2:2" x14ac:dyDescent="0.2">
      <c r="B1785" s="9"/>
    </row>
    <row r="1786" spans="2:2" x14ac:dyDescent="0.2">
      <c r="B1786" s="9"/>
    </row>
    <row r="1787" spans="2:2" x14ac:dyDescent="0.2">
      <c r="B1787" s="9"/>
    </row>
    <row r="1788" spans="2:2" x14ac:dyDescent="0.2">
      <c r="B1788" s="9"/>
    </row>
    <row r="1789" spans="2:2" x14ac:dyDescent="0.2">
      <c r="B1789" s="9"/>
    </row>
    <row r="1790" spans="2:2" x14ac:dyDescent="0.2">
      <c r="B1790" s="9"/>
    </row>
    <row r="1791" spans="2:2" x14ac:dyDescent="0.2">
      <c r="B1791" s="9"/>
    </row>
    <row r="1792" spans="2:2" x14ac:dyDescent="0.2">
      <c r="B1792" s="9"/>
    </row>
    <row r="1793" spans="2:2" x14ac:dyDescent="0.2">
      <c r="B1793" s="9"/>
    </row>
    <row r="1794" spans="2:2" x14ac:dyDescent="0.2">
      <c r="B1794" s="9"/>
    </row>
    <row r="1795" spans="2:2" x14ac:dyDescent="0.2">
      <c r="B1795" s="9"/>
    </row>
    <row r="1796" spans="2:2" x14ac:dyDescent="0.2">
      <c r="B1796" s="9"/>
    </row>
    <row r="1797" spans="2:2" x14ac:dyDescent="0.2">
      <c r="B1797" s="9"/>
    </row>
    <row r="1798" spans="2:2" x14ac:dyDescent="0.2">
      <c r="B1798" s="9"/>
    </row>
    <row r="1799" spans="2:2" x14ac:dyDescent="0.2">
      <c r="B1799" s="9"/>
    </row>
    <row r="1800" spans="2:2" x14ac:dyDescent="0.2">
      <c r="B1800" s="9"/>
    </row>
    <row r="1801" spans="2:2" x14ac:dyDescent="0.2">
      <c r="B1801" s="9"/>
    </row>
    <row r="1802" spans="2:2" x14ac:dyDescent="0.2">
      <c r="B1802" s="9"/>
    </row>
    <row r="1803" spans="2:2" x14ac:dyDescent="0.2">
      <c r="B1803" s="9"/>
    </row>
    <row r="1804" spans="2:2" x14ac:dyDescent="0.2">
      <c r="B1804" s="9"/>
    </row>
    <row r="1805" spans="2:2" x14ac:dyDescent="0.2">
      <c r="B1805" s="9"/>
    </row>
    <row r="1806" spans="2:2" x14ac:dyDescent="0.2">
      <c r="B1806" s="9"/>
    </row>
    <row r="1807" spans="2:2" x14ac:dyDescent="0.2">
      <c r="B1807" s="9"/>
    </row>
    <row r="1808" spans="2:2" x14ac:dyDescent="0.2">
      <c r="B1808" s="9"/>
    </row>
    <row r="1809" spans="2:2" x14ac:dyDescent="0.2">
      <c r="B1809" s="9"/>
    </row>
    <row r="1810" spans="2:2" x14ac:dyDescent="0.2">
      <c r="B1810" s="9"/>
    </row>
    <row r="1811" spans="2:2" x14ac:dyDescent="0.2">
      <c r="B1811" s="9"/>
    </row>
    <row r="1812" spans="2:2" x14ac:dyDescent="0.2">
      <c r="B1812" s="9"/>
    </row>
    <row r="1813" spans="2:2" x14ac:dyDescent="0.2">
      <c r="B1813" s="9"/>
    </row>
    <row r="1814" spans="2:2" x14ac:dyDescent="0.2">
      <c r="B1814" s="9"/>
    </row>
    <row r="1815" spans="2:2" x14ac:dyDescent="0.2">
      <c r="B1815" s="9"/>
    </row>
    <row r="1816" spans="2:2" x14ac:dyDescent="0.2">
      <c r="B1816" s="9"/>
    </row>
  </sheetData>
  <sheetProtection sheet="1"/>
  <phoneticPr fontId="8" type="noConversion"/>
  <pageMargins left="0.75" right="0.75" top="1" bottom="1" header="0.5" footer="0.5"/>
  <pageSetup orientation="portrait" verticalDpi="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W1885"/>
  <sheetViews>
    <sheetView workbookViewId="0">
      <selection activeCell="C19" sqref="C19:D19"/>
    </sheetView>
  </sheetViews>
  <sheetFormatPr defaultColWidth="10.28515625" defaultRowHeight="12.75" x14ac:dyDescent="0.2"/>
  <cols>
    <col min="1" max="1" width="21" customWidth="1"/>
    <col min="2" max="2" width="3.7109375" customWidth="1"/>
    <col min="3" max="3" width="12.7109375" customWidth="1"/>
    <col min="4" max="4" width="11.28515625" customWidth="1"/>
    <col min="5" max="5" width="9.42578125" customWidth="1"/>
    <col min="6" max="6" width="16.7109375" customWidth="1"/>
    <col min="7" max="7" width="11" customWidth="1"/>
    <col min="8" max="9" width="10.28515625" customWidth="1"/>
    <col min="10" max="10" width="9.7109375" customWidth="1"/>
    <col min="11" max="16" width="10.28515625" customWidth="1"/>
    <col min="17" max="17" width="12.42578125" customWidth="1"/>
    <col min="18" max="18" width="10.28515625" customWidth="1"/>
    <col min="19" max="19" width="10.28515625" style="9" customWidth="1"/>
    <col min="20" max="20" width="10.28515625" customWidth="1"/>
    <col min="21" max="21" width="10.42578125" customWidth="1"/>
  </cols>
  <sheetData>
    <row r="1" spans="1:23" ht="21" thickBot="1" x14ac:dyDescent="0.35">
      <c r="A1" s="1" t="s">
        <v>240</v>
      </c>
      <c r="F1" t="s">
        <v>4</v>
      </c>
      <c r="V1" s="8" t="s">
        <v>20</v>
      </c>
      <c r="W1" s="8" t="s">
        <v>37</v>
      </c>
    </row>
    <row r="2" spans="1:23" ht="13.5" thickBot="1" x14ac:dyDescent="0.25">
      <c r="A2" t="s">
        <v>26</v>
      </c>
      <c r="B2" t="s">
        <v>3</v>
      </c>
      <c r="C2" s="6"/>
      <c r="F2" t="s">
        <v>5</v>
      </c>
      <c r="V2">
        <v>-10000</v>
      </c>
      <c r="W2">
        <f>+D$11+D$12*V2+D$13*V2^2</f>
        <v>4.123674848635242E-2</v>
      </c>
    </row>
    <row r="3" spans="1:23" ht="13.5" thickBot="1" x14ac:dyDescent="0.25">
      <c r="Q3" t="s">
        <v>242</v>
      </c>
      <c r="R3">
        <f>S3*T3</f>
        <v>5.1890037173944782E-3</v>
      </c>
      <c r="S3" s="12">
        <v>0.51890037173944781</v>
      </c>
      <c r="T3">
        <v>0.01</v>
      </c>
      <c r="V3">
        <v>-9000</v>
      </c>
      <c r="W3">
        <f t="shared" ref="W3:W55" si="0">+D$11+D$12*V3+D$13*V3^2</f>
        <v>3.6842063588777556E-2</v>
      </c>
    </row>
    <row r="4" spans="1:23" ht="14.25" thickTop="1" thickBot="1" x14ac:dyDescent="0.25">
      <c r="A4" s="7" t="s">
        <v>27</v>
      </c>
      <c r="C4" s="4">
        <v>43835.258999999998</v>
      </c>
      <c r="D4" s="5">
        <v>0.58272199999999996</v>
      </c>
      <c r="Q4" t="s">
        <v>243</v>
      </c>
      <c r="R4">
        <f>S4*T4</f>
        <v>-8.1099560606391127E-7</v>
      </c>
      <c r="S4" s="13">
        <v>-0.8109956060639113</v>
      </c>
      <c r="T4">
        <v>9.9999999999999995E-7</v>
      </c>
      <c r="V4">
        <v>-8000</v>
      </c>
      <c r="W4">
        <f t="shared" si="0"/>
        <v>3.2701087511785437E-2</v>
      </c>
    </row>
    <row r="5" spans="1:23" ht="13.5" thickTop="1" x14ac:dyDescent="0.2">
      <c r="A5" s="85" t="s">
        <v>207</v>
      </c>
      <c r="B5" s="28"/>
      <c r="C5" s="86">
        <v>8</v>
      </c>
      <c r="D5" s="28" t="s">
        <v>208</v>
      </c>
      <c r="Q5" t="s">
        <v>244</v>
      </c>
      <c r="R5">
        <f>S5*T5</f>
        <v>4.8627028112249414E-3</v>
      </c>
      <c r="S5" s="13">
        <v>4.8627028112249411</v>
      </c>
      <c r="T5">
        <v>1E-3</v>
      </c>
      <c r="V5">
        <v>-7000</v>
      </c>
      <c r="W5">
        <f t="shared" si="0"/>
        <v>2.881382025537604E-2</v>
      </c>
    </row>
    <row r="6" spans="1:23" x14ac:dyDescent="0.2">
      <c r="A6" s="7" t="s">
        <v>28</v>
      </c>
      <c r="Q6" t="s">
        <v>245</v>
      </c>
      <c r="R6">
        <f>S6*T6</f>
        <v>0.16277088270682283</v>
      </c>
      <c r="S6" s="13">
        <v>1.6277088270682283</v>
      </c>
      <c r="T6">
        <v>0.1</v>
      </c>
      <c r="V6">
        <v>-6000</v>
      </c>
      <c r="W6">
        <f t="shared" si="0"/>
        <v>2.5180261819549382E-2</v>
      </c>
    </row>
    <row r="7" spans="1:23" ht="13.5" thickBot="1" x14ac:dyDescent="0.25">
      <c r="A7" t="s">
        <v>6</v>
      </c>
      <c r="C7">
        <v>34215.694000000003</v>
      </c>
      <c r="E7" t="s">
        <v>7</v>
      </c>
      <c r="Q7" t="s">
        <v>246</v>
      </c>
      <c r="R7">
        <f>S7*T7</f>
        <v>411.53840519097702</v>
      </c>
      <c r="S7" s="14">
        <v>4.1153840519097704</v>
      </c>
      <c r="T7">
        <v>100</v>
      </c>
      <c r="V7">
        <v>-5000</v>
      </c>
      <c r="W7">
        <f t="shared" si="0"/>
        <v>2.1800412204305456E-2</v>
      </c>
    </row>
    <row r="8" spans="1:23" x14ac:dyDescent="0.2">
      <c r="A8" t="s">
        <v>8</v>
      </c>
      <c r="C8">
        <v>0.58272069999999998</v>
      </c>
      <c r="E8" t="s">
        <v>9</v>
      </c>
      <c r="S8">
        <f>SUM(W149:W231)</f>
        <v>0</v>
      </c>
      <c r="V8">
        <v>-4000</v>
      </c>
      <c r="W8">
        <f t="shared" si="0"/>
        <v>1.8674271409644262E-2</v>
      </c>
    </row>
    <row r="9" spans="1:23" x14ac:dyDescent="0.2">
      <c r="A9" s="26" t="s">
        <v>84</v>
      </c>
      <c r="B9" s="26"/>
      <c r="C9" s="26">
        <v>136</v>
      </c>
      <c r="D9" s="26" t="str">
        <f>"F"&amp;C9</f>
        <v>F136</v>
      </c>
      <c r="E9" s="26" t="str">
        <f>"G"&amp;C9</f>
        <v>G136</v>
      </c>
      <c r="S9"/>
      <c r="V9">
        <v>-3000</v>
      </c>
      <c r="W9">
        <f t="shared" si="0"/>
        <v>1.5801839435565797E-2</v>
      </c>
    </row>
    <row r="10" spans="1:23" ht="13.5" thickBot="1" x14ac:dyDescent="0.25">
      <c r="C10" s="8" t="s">
        <v>34</v>
      </c>
      <c r="D10" s="8" t="s">
        <v>35</v>
      </c>
      <c r="Q10" t="s">
        <v>245</v>
      </c>
      <c r="R10">
        <f>RADIANS(R6)</f>
        <v>2.8408878296115585E-3</v>
      </c>
      <c r="S10" t="s">
        <v>253</v>
      </c>
      <c r="T10" s="113" t="s">
        <v>248</v>
      </c>
      <c r="V10">
        <v>-2000</v>
      </c>
      <c r="W10">
        <f t="shared" si="0"/>
        <v>1.3183116282070069E-2</v>
      </c>
    </row>
    <row r="11" spans="1:23" x14ac:dyDescent="0.2">
      <c r="A11" t="s">
        <v>29</v>
      </c>
      <c r="C11" s="27">
        <f ca="1">INTERCEPT(INDIRECT(E9):G1011,INDIRECT(D9):$F1011)</f>
        <v>-0.13946000650258464</v>
      </c>
      <c r="D11" s="9">
        <f>+E11*F11</f>
        <v>8.7067964368268101E-3</v>
      </c>
      <c r="E11" s="12">
        <v>8.7067964368268101E-3</v>
      </c>
      <c r="F11">
        <v>1</v>
      </c>
      <c r="Q11" t="s">
        <v>249</v>
      </c>
      <c r="R11">
        <f>2*PI()/R10</f>
        <v>2211.69778042194</v>
      </c>
      <c r="S11" t="s">
        <v>250</v>
      </c>
      <c r="V11">
        <v>-1000</v>
      </c>
      <c r="W11">
        <f t="shared" si="0"/>
        <v>1.0818101949157072E-2</v>
      </c>
    </row>
    <row r="12" spans="1:23" x14ac:dyDescent="0.2">
      <c r="A12" t="s">
        <v>30</v>
      </c>
      <c r="C12" s="27">
        <f ca="1">SLOPE(INDIRECT(E9):G1011,INDIRECT(D9):$F1011)</f>
        <v>6.7112173257125752E-6</v>
      </c>
      <c r="D12" s="9">
        <f>+E12*F12</f>
        <v>-1.9844511020388967E-6</v>
      </c>
      <c r="E12" s="13">
        <v>-1.9844511020388967E-2</v>
      </c>
      <c r="F12">
        <v>1E-4</v>
      </c>
      <c r="Q12" t="s">
        <v>249</v>
      </c>
      <c r="R12">
        <f>R11*C8</f>
        <v>1288.8020787959192</v>
      </c>
      <c r="S12" t="s">
        <v>251</v>
      </c>
      <c r="V12">
        <v>0</v>
      </c>
      <c r="W12">
        <f t="shared" si="0"/>
        <v>8.7067964368268101E-3</v>
      </c>
    </row>
    <row r="13" spans="1:23" ht="13.5" thickBot="1" x14ac:dyDescent="0.25">
      <c r="A13" t="s">
        <v>31</v>
      </c>
      <c r="D13" s="9">
        <f>+E13*F13</f>
        <v>1.2685441029136639E-10</v>
      </c>
      <c r="E13" s="14">
        <v>1.268544102913664E-2</v>
      </c>
      <c r="F13">
        <v>1E-8</v>
      </c>
      <c r="R13">
        <f>R12/365.24</f>
        <v>3.528644394907237</v>
      </c>
      <c r="S13" t="s">
        <v>252</v>
      </c>
      <c r="V13">
        <v>1000</v>
      </c>
      <c r="W13">
        <f t="shared" si="0"/>
        <v>6.8491997450792798E-3</v>
      </c>
    </row>
    <row r="14" spans="1:23" x14ac:dyDescent="0.2">
      <c r="A14" t="s">
        <v>32</v>
      </c>
      <c r="D14" s="15"/>
      <c r="E14">
        <f>SUM(T21:T926)</f>
        <v>4.4518222282539594E-3</v>
      </c>
      <c r="V14">
        <v>2000</v>
      </c>
      <c r="W14">
        <f t="shared" si="0"/>
        <v>5.2453118739144823E-3</v>
      </c>
    </row>
    <row r="15" spans="1:23" x14ac:dyDescent="0.2">
      <c r="A15" s="2" t="s">
        <v>33</v>
      </c>
      <c r="C15" s="21">
        <f ca="1">(C7+C11)+(C8+C12)*INT(MAX(F21:F3539))</f>
        <v>56943.089032291638</v>
      </c>
      <c r="D15" s="23">
        <f>+C7+INT(MAX(F21:F1594))*C8+D11+D12*INT(MAX(F21:F4029))+D13*INT(MAX(F21:F4056)^2)</f>
        <v>56943.091020929976</v>
      </c>
      <c r="E15" s="87" t="s">
        <v>209</v>
      </c>
      <c r="F15" s="86">
        <v>1</v>
      </c>
      <c r="V15">
        <v>3000</v>
      </c>
      <c r="W15">
        <f t="shared" si="0"/>
        <v>3.8951328233324178E-3</v>
      </c>
    </row>
    <row r="16" spans="1:23" x14ac:dyDescent="0.2">
      <c r="A16" s="7" t="s">
        <v>10</v>
      </c>
      <c r="C16" s="22">
        <f ca="1">+C8+C12</f>
        <v>0.58272741121732574</v>
      </c>
      <c r="D16" s="23">
        <f>+C8+D12+2*D13*F90</f>
        <v>0.58272190606417118</v>
      </c>
      <c r="E16" s="87" t="s">
        <v>210</v>
      </c>
      <c r="F16" s="88">
        <f ca="1">NOW()+15018.5+$C$5/24</f>
        <v>60577.561592708335</v>
      </c>
      <c r="V16">
        <v>4000</v>
      </c>
      <c r="W16">
        <f t="shared" si="0"/>
        <v>2.7986625933330853E-3</v>
      </c>
    </row>
    <row r="17" spans="1:23" ht="13.5" thickBot="1" x14ac:dyDescent="0.25">
      <c r="A17" s="27" t="s">
        <v>80</v>
      </c>
      <c r="C17">
        <f>COUNT(C21:C2197)</f>
        <v>220</v>
      </c>
      <c r="E17" s="87" t="s">
        <v>211</v>
      </c>
      <c r="F17" s="88">
        <f ca="1">ROUND(2*(F16-$C$7)/$C$8,0)/2+F15</f>
        <v>45240.5</v>
      </c>
      <c r="V17">
        <v>5000</v>
      </c>
      <c r="W17">
        <f t="shared" si="0"/>
        <v>1.9559011839164865E-3</v>
      </c>
    </row>
    <row r="18" spans="1:23" ht="14.25" thickTop="1" thickBot="1" x14ac:dyDescent="0.25">
      <c r="A18" s="7" t="s">
        <v>214</v>
      </c>
      <c r="C18" s="24">
        <f ca="1">+C15</f>
        <v>56943.089032291638</v>
      </c>
      <c r="D18" s="25">
        <f ca="1">C16</f>
        <v>0.58272741121732574</v>
      </c>
      <c r="E18" s="87" t="s">
        <v>212</v>
      </c>
      <c r="F18" s="23">
        <f ca="1">ROUND(2*(F16-$C$15)/$C$16,0)/2+F15</f>
        <v>6238</v>
      </c>
      <c r="V18">
        <v>6000</v>
      </c>
      <c r="W18">
        <f t="shared" si="0"/>
        <v>1.3668485950826207E-3</v>
      </c>
    </row>
    <row r="19" spans="1:23" ht="13.5" thickBot="1" x14ac:dyDescent="0.25">
      <c r="A19" s="7" t="s">
        <v>215</v>
      </c>
      <c r="C19" s="40">
        <f>+D15</f>
        <v>56943.091020929976</v>
      </c>
      <c r="D19" s="41">
        <f>+D16</f>
        <v>0.58272190606417118</v>
      </c>
      <c r="E19" s="87" t="s">
        <v>213</v>
      </c>
      <c r="F19" s="89">
        <f ca="1">+$C$15+$C$16*F18-15018.5-$C$5/24</f>
        <v>45559.309290131983</v>
      </c>
      <c r="H19" t="s">
        <v>12</v>
      </c>
      <c r="I19" t="s">
        <v>13</v>
      </c>
      <c r="J19" t="s">
        <v>14</v>
      </c>
      <c r="K19" t="s">
        <v>14</v>
      </c>
      <c r="O19" s="117" t="s">
        <v>263</v>
      </c>
      <c r="P19" s="118"/>
      <c r="Q19" s="119">
        <f>MAX(Q21:Q1656)-MIN(Q21:Q370)</f>
        <v>28105.005099999998</v>
      </c>
      <c r="V19">
        <v>7000</v>
      </c>
      <c r="W19">
        <f t="shared" si="0"/>
        <v>1.0315048268314869E-3</v>
      </c>
    </row>
    <row r="20" spans="1:23" ht="15" thickBot="1" x14ac:dyDescent="0.25">
      <c r="A20" s="8" t="s">
        <v>15</v>
      </c>
      <c r="B20" s="8" t="s">
        <v>16</v>
      </c>
      <c r="C20" s="8" t="s">
        <v>17</v>
      </c>
      <c r="D20" s="8" t="s">
        <v>18</v>
      </c>
      <c r="E20" s="8" t="s">
        <v>19</v>
      </c>
      <c r="F20" s="8" t="s">
        <v>20</v>
      </c>
      <c r="G20" s="8" t="s">
        <v>21</v>
      </c>
      <c r="H20" s="10" t="s">
        <v>41</v>
      </c>
      <c r="I20" s="10" t="s">
        <v>172</v>
      </c>
      <c r="J20" s="10" t="s">
        <v>255</v>
      </c>
      <c r="K20" s="10" t="s">
        <v>256</v>
      </c>
      <c r="L20" s="10" t="s">
        <v>53</v>
      </c>
      <c r="M20" s="10" t="s">
        <v>257</v>
      </c>
      <c r="N20" s="10" t="s">
        <v>1186</v>
      </c>
      <c r="O20" s="10" t="s">
        <v>36</v>
      </c>
      <c r="P20" s="8" t="s">
        <v>37</v>
      </c>
      <c r="Q20" s="8" t="s">
        <v>23</v>
      </c>
      <c r="R20" s="74" t="s">
        <v>167</v>
      </c>
      <c r="S20" s="74" t="s">
        <v>169</v>
      </c>
      <c r="T20" s="74" t="s">
        <v>168</v>
      </c>
      <c r="V20">
        <v>8000</v>
      </c>
      <c r="W20">
        <f t="shared" si="0"/>
        <v>9.498698791630851E-4</v>
      </c>
    </row>
    <row r="21" spans="1:23" x14ac:dyDescent="0.2">
      <c r="A21" s="17" t="s">
        <v>258</v>
      </c>
      <c r="B21" s="9" t="s">
        <v>57</v>
      </c>
      <c r="C21" s="30">
        <v>28838.382000000001</v>
      </c>
      <c r="D21" s="30" t="s">
        <v>41</v>
      </c>
      <c r="E21">
        <f t="shared" ref="E21:E84" si="1">(C21-C$7)/C$8</f>
        <v>-9227.9405897199158</v>
      </c>
      <c r="F21">
        <f t="shared" ref="F21:F84" si="2">+ROUND(2*E21,0)/2</f>
        <v>-9228</v>
      </c>
      <c r="G21">
        <f t="shared" ref="G21:G52" si="3">C21-(C$7+C$8*F21)</f>
        <v>3.4619599999132333E-2</v>
      </c>
      <c r="I21">
        <f>G21</f>
        <v>3.4619599999132333E-2</v>
      </c>
      <c r="N21">
        <f>G21-P21</f>
        <v>-3.202123340410451E-3</v>
      </c>
      <c r="P21">
        <f t="shared" ref="P21:P84" si="4">+D$11+D$12*F21+D$13*F21^2</f>
        <v>3.7821723339542784E-2</v>
      </c>
      <c r="Q21" s="3">
        <f t="shared" ref="Q21:Q84" si="5">C21-15018.5</f>
        <v>13819.882000000001</v>
      </c>
      <c r="R21">
        <f t="shared" ref="R21:R84" si="6">+(P21-G21)^2</f>
        <v>1.0253593887201385E-5</v>
      </c>
      <c r="S21" s="9">
        <v>0.1</v>
      </c>
      <c r="T21">
        <f t="shared" ref="T21:T84" si="7">S21*R21</f>
        <v>1.0253593887201385E-6</v>
      </c>
      <c r="V21">
        <v>9000</v>
      </c>
      <c r="W21">
        <f t="shared" si="0"/>
        <v>1.1219437520774162E-3</v>
      </c>
    </row>
    <row r="22" spans="1:23" x14ac:dyDescent="0.2">
      <c r="A22" s="17" t="s">
        <v>258</v>
      </c>
      <c r="B22" s="9"/>
      <c r="C22" s="30">
        <v>29165.278999999999</v>
      </c>
      <c r="D22" s="30" t="s">
        <v>41</v>
      </c>
      <c r="E22">
        <f t="shared" si="1"/>
        <v>-8666.9565711326286</v>
      </c>
      <c r="F22">
        <f t="shared" si="2"/>
        <v>-8667</v>
      </c>
      <c r="G22">
        <f t="shared" si="3"/>
        <v>2.5306899995484855E-2</v>
      </c>
      <c r="I22">
        <f>G22</f>
        <v>2.5306899995484855E-2</v>
      </c>
      <c r="N22">
        <f t="shared" ref="N22:N85" si="8">G22-P22</f>
        <v>-1.0128042799730098E-2</v>
      </c>
      <c r="P22">
        <f t="shared" si="4"/>
        <v>3.5434942795214953E-2</v>
      </c>
      <c r="Q22" s="3">
        <f t="shared" si="5"/>
        <v>14146.778999999999</v>
      </c>
      <c r="R22">
        <f t="shared" si="6"/>
        <v>1.0257725095316469E-4</v>
      </c>
      <c r="S22" s="9">
        <v>0.1</v>
      </c>
      <c r="T22">
        <f t="shared" si="7"/>
        <v>1.025772509531647E-5</v>
      </c>
      <c r="V22">
        <v>10000</v>
      </c>
      <c r="W22">
        <f t="shared" si="0"/>
        <v>1.5477264455744828E-3</v>
      </c>
    </row>
    <row r="23" spans="1:23" x14ac:dyDescent="0.2">
      <c r="A23" s="17" t="s">
        <v>67</v>
      </c>
      <c r="B23" s="9"/>
      <c r="C23" s="30">
        <v>29165.582999999999</v>
      </c>
      <c r="D23" s="30"/>
      <c r="E23">
        <f t="shared" si="1"/>
        <v>-8666.4348803809517</v>
      </c>
      <c r="F23">
        <f t="shared" si="2"/>
        <v>-8666.5</v>
      </c>
      <c r="G23">
        <f t="shared" si="3"/>
        <v>3.7946549993648659E-2</v>
      </c>
      <c r="H23">
        <f>G23</f>
        <v>3.7946549993648659E-2</v>
      </c>
      <c r="N23">
        <f t="shared" si="8"/>
        <v>2.5136988394451193E-3</v>
      </c>
      <c r="P23">
        <f t="shared" si="4"/>
        <v>3.543285115420354E-2</v>
      </c>
      <c r="Q23" s="3">
        <f t="shared" si="5"/>
        <v>14147.082999999999</v>
      </c>
      <c r="R23">
        <f t="shared" si="6"/>
        <v>6.3186818554277399E-6</v>
      </c>
      <c r="S23" s="9">
        <v>0.5</v>
      </c>
      <c r="T23">
        <f t="shared" si="7"/>
        <v>3.1593409277138699E-6</v>
      </c>
      <c r="V23">
        <v>11000</v>
      </c>
      <c r="W23">
        <f t="shared" si="0"/>
        <v>2.2272179596542797E-3</v>
      </c>
    </row>
    <row r="24" spans="1:23" x14ac:dyDescent="0.2">
      <c r="A24" s="17" t="s">
        <v>258</v>
      </c>
      <c r="B24" s="9"/>
      <c r="C24" s="30">
        <v>30948.411</v>
      </c>
      <c r="D24" s="30" t="s">
        <v>172</v>
      </c>
      <c r="E24">
        <f t="shared" si="1"/>
        <v>-5606.9451454187283</v>
      </c>
      <c r="F24">
        <f t="shared" si="2"/>
        <v>-5607</v>
      </c>
      <c r="G24">
        <f t="shared" si="3"/>
        <v>3.1964899997547036E-2</v>
      </c>
      <c r="I24">
        <f t="shared" ref="I24:I55" si="9">G24</f>
        <v>3.1964899997547036E-2</v>
      </c>
      <c r="N24">
        <f t="shared" si="8"/>
        <v>8.1431803232179349E-3</v>
      </c>
      <c r="P24">
        <f t="shared" si="4"/>
        <v>2.3821719674329101E-2</v>
      </c>
      <c r="Q24" s="3">
        <f t="shared" si="5"/>
        <v>15929.911</v>
      </c>
      <c r="R24">
        <f t="shared" si="6"/>
        <v>6.6311385776443745E-5</v>
      </c>
      <c r="S24" s="9">
        <v>0.1</v>
      </c>
      <c r="T24">
        <f t="shared" si="7"/>
        <v>6.6311385776443748E-6</v>
      </c>
      <c r="V24">
        <v>12000</v>
      </c>
      <c r="W24">
        <f t="shared" si="0"/>
        <v>3.1604182943168121E-3</v>
      </c>
    </row>
    <row r="25" spans="1:23" x14ac:dyDescent="0.2">
      <c r="A25" s="17" t="s">
        <v>68</v>
      </c>
      <c r="B25" s="9"/>
      <c r="C25" s="30">
        <v>30948.701000000001</v>
      </c>
      <c r="D25" s="30"/>
      <c r="E25">
        <f t="shared" si="1"/>
        <v>-5606.4474798990359</v>
      </c>
      <c r="F25">
        <f t="shared" si="2"/>
        <v>-5606.5</v>
      </c>
      <c r="G25">
        <f t="shared" si="3"/>
        <v>3.0604549996496644E-2</v>
      </c>
      <c r="I25">
        <f t="shared" si="9"/>
        <v>3.0604549996496644E-2</v>
      </c>
      <c r="N25">
        <f t="shared" si="8"/>
        <v>6.7845337886834611E-3</v>
      </c>
      <c r="P25">
        <f t="shared" si="4"/>
        <v>2.3820016207813183E-2</v>
      </c>
      <c r="Q25" s="3">
        <f t="shared" si="5"/>
        <v>15930.201000000001</v>
      </c>
      <c r="R25">
        <f t="shared" si="6"/>
        <v>4.6029898729787561E-5</v>
      </c>
      <c r="S25" s="9">
        <v>0.1</v>
      </c>
      <c r="T25">
        <f t="shared" si="7"/>
        <v>4.6029898729787562E-6</v>
      </c>
      <c r="V25">
        <v>13000</v>
      </c>
      <c r="W25">
        <f t="shared" si="0"/>
        <v>4.3473274495620731E-3</v>
      </c>
    </row>
    <row r="26" spans="1:23" x14ac:dyDescent="0.2">
      <c r="A26" s="17" t="s">
        <v>258</v>
      </c>
      <c r="B26" s="9"/>
      <c r="C26" s="30">
        <v>32760.642</v>
      </c>
      <c r="D26" s="30" t="s">
        <v>41</v>
      </c>
      <c r="E26">
        <f t="shared" si="1"/>
        <v>-2496.9972750238721</v>
      </c>
      <c r="F26">
        <f t="shared" si="2"/>
        <v>-2497</v>
      </c>
      <c r="G26">
        <f t="shared" si="3"/>
        <v>1.5878999984124675E-3</v>
      </c>
      <c r="I26">
        <f t="shared" si="9"/>
        <v>1.5878999984124675E-3</v>
      </c>
      <c r="N26">
        <f t="shared" si="8"/>
        <v>-1.2865009230061829E-2</v>
      </c>
      <c r="P26">
        <f t="shared" si="4"/>
        <v>1.4452909228474297E-2</v>
      </c>
      <c r="Q26" s="3">
        <f t="shared" si="5"/>
        <v>17742.142</v>
      </c>
      <c r="R26">
        <f t="shared" si="6"/>
        <v>1.6550846248957607E-4</v>
      </c>
      <c r="S26" s="9">
        <v>0.1</v>
      </c>
      <c r="T26">
        <f t="shared" si="7"/>
        <v>1.6550846248957606E-5</v>
      </c>
      <c r="V26">
        <v>14000</v>
      </c>
      <c r="W26">
        <f t="shared" si="0"/>
        <v>5.7879454253900696E-3</v>
      </c>
    </row>
    <row r="27" spans="1:23" x14ac:dyDescent="0.2">
      <c r="A27" s="17" t="s">
        <v>69</v>
      </c>
      <c r="B27" s="9"/>
      <c r="C27" s="30">
        <v>32822.428</v>
      </c>
      <c r="D27" s="30"/>
      <c r="E27">
        <f t="shared" si="1"/>
        <v>-2390.9670619217804</v>
      </c>
      <c r="F27">
        <f t="shared" si="2"/>
        <v>-2391</v>
      </c>
      <c r="G27">
        <f t="shared" si="3"/>
        <v>1.9193699998140801E-2</v>
      </c>
      <c r="I27">
        <f t="shared" si="9"/>
        <v>1.9193699998140801E-2</v>
      </c>
      <c r="N27">
        <f t="shared" si="8"/>
        <v>5.0168694083780711E-3</v>
      </c>
      <c r="P27">
        <f t="shared" si="4"/>
        <v>1.417683058976273E-2</v>
      </c>
      <c r="Q27" s="3">
        <f t="shared" si="5"/>
        <v>17803.928</v>
      </c>
      <c r="R27">
        <f t="shared" si="6"/>
        <v>2.5168978660719738E-5</v>
      </c>
      <c r="S27" s="9">
        <v>0.1</v>
      </c>
      <c r="T27">
        <f t="shared" si="7"/>
        <v>2.5168978660719742E-6</v>
      </c>
      <c r="V27">
        <v>15000</v>
      </c>
      <c r="W27">
        <f t="shared" si="0"/>
        <v>7.4822722218007981E-3</v>
      </c>
    </row>
    <row r="28" spans="1:23" x14ac:dyDescent="0.2">
      <c r="A28" s="17" t="s">
        <v>69</v>
      </c>
      <c r="B28" s="9"/>
      <c r="C28" s="30">
        <v>32829.415000000001</v>
      </c>
      <c r="D28" s="30"/>
      <c r="E28">
        <f t="shared" si="1"/>
        <v>-2378.9767550732322</v>
      </c>
      <c r="F28">
        <f t="shared" si="2"/>
        <v>-2379</v>
      </c>
      <c r="G28">
        <f t="shared" si="3"/>
        <v>1.3545299996621907E-2</v>
      </c>
      <c r="I28">
        <f t="shared" si="9"/>
        <v>1.3545299996621907E-2</v>
      </c>
      <c r="N28">
        <f t="shared" si="8"/>
        <v>-6.0045603347127878E-4</v>
      </c>
      <c r="P28">
        <f t="shared" si="4"/>
        <v>1.4145756030093186E-2</v>
      </c>
      <c r="Q28" s="3">
        <f t="shared" si="5"/>
        <v>17810.915000000001</v>
      </c>
      <c r="R28">
        <f t="shared" si="6"/>
        <v>3.6054744813206148E-7</v>
      </c>
      <c r="S28" s="9">
        <v>0.1</v>
      </c>
      <c r="T28">
        <f t="shared" si="7"/>
        <v>3.6054744813206149E-8</v>
      </c>
      <c r="V28">
        <v>16000</v>
      </c>
      <c r="W28">
        <f t="shared" si="0"/>
        <v>9.4303078387942586E-3</v>
      </c>
    </row>
    <row r="29" spans="1:23" x14ac:dyDescent="0.2">
      <c r="A29" s="17" t="s">
        <v>69</v>
      </c>
      <c r="B29" s="9"/>
      <c r="C29" s="30">
        <v>32881.269</v>
      </c>
      <c r="D29" s="30"/>
      <c r="E29">
        <f t="shared" si="1"/>
        <v>-2289.9907279765466</v>
      </c>
      <c r="F29">
        <f t="shared" si="2"/>
        <v>-2290</v>
      </c>
      <c r="G29">
        <f t="shared" si="3"/>
        <v>5.4029999955673702E-3</v>
      </c>
      <c r="I29">
        <f t="shared" si="9"/>
        <v>5.4029999955673702E-3</v>
      </c>
      <c r="N29">
        <f t="shared" si="8"/>
        <v>-8.5134266779374693E-3</v>
      </c>
      <c r="P29">
        <f t="shared" si="4"/>
        <v>1.391642667350484E-2</v>
      </c>
      <c r="Q29" s="3">
        <f t="shared" si="5"/>
        <v>17862.769</v>
      </c>
      <c r="R29">
        <f t="shared" si="6"/>
        <v>7.2478433800617409E-5</v>
      </c>
      <c r="S29" s="9">
        <v>0.1</v>
      </c>
      <c r="T29">
        <f t="shared" si="7"/>
        <v>7.2478433800617416E-6</v>
      </c>
      <c r="V29">
        <v>17000</v>
      </c>
      <c r="W29">
        <f t="shared" si="0"/>
        <v>1.1632052276370455E-2</v>
      </c>
    </row>
    <row r="30" spans="1:23" x14ac:dyDescent="0.2">
      <c r="A30" s="17" t="s">
        <v>258</v>
      </c>
      <c r="B30" s="9"/>
      <c r="C30" s="30">
        <v>32881.29</v>
      </c>
      <c r="D30" s="30" t="s">
        <v>41</v>
      </c>
      <c r="E30">
        <f t="shared" si="1"/>
        <v>-2289.954690128568</v>
      </c>
      <c r="F30">
        <f t="shared" si="2"/>
        <v>-2290</v>
      </c>
      <c r="G30">
        <f t="shared" si="3"/>
        <v>2.6402999996207654E-2</v>
      </c>
      <c r="I30">
        <f t="shared" si="9"/>
        <v>2.6402999996207654E-2</v>
      </c>
      <c r="N30">
        <f t="shared" si="8"/>
        <v>1.2486573322702815E-2</v>
      </c>
      <c r="P30">
        <f t="shared" si="4"/>
        <v>1.391642667350484E-2</v>
      </c>
      <c r="Q30" s="3">
        <f t="shared" si="5"/>
        <v>17862.79</v>
      </c>
      <c r="R30">
        <f t="shared" si="6"/>
        <v>1.5591451334323362E-4</v>
      </c>
      <c r="S30" s="9">
        <v>0.1</v>
      </c>
      <c r="T30">
        <f t="shared" si="7"/>
        <v>1.5591451334323363E-5</v>
      </c>
      <c r="V30">
        <v>18000</v>
      </c>
      <c r="W30">
        <f t="shared" si="0"/>
        <v>1.4087505534529376E-2</v>
      </c>
    </row>
    <row r="31" spans="1:23" x14ac:dyDescent="0.2">
      <c r="A31" s="17" t="s">
        <v>258</v>
      </c>
      <c r="B31" s="9"/>
      <c r="C31" s="30">
        <v>33091.633000000002</v>
      </c>
      <c r="D31" s="30" t="s">
        <v>41</v>
      </c>
      <c r="E31">
        <f t="shared" si="1"/>
        <v>-1928.987592168944</v>
      </c>
      <c r="F31">
        <f t="shared" si="2"/>
        <v>-1929</v>
      </c>
      <c r="G31">
        <f t="shared" si="3"/>
        <v>7.230299997900147E-3</v>
      </c>
      <c r="I31">
        <f t="shared" si="9"/>
        <v>7.230299997900147E-3</v>
      </c>
      <c r="N31">
        <f t="shared" si="8"/>
        <v>-5.7765330764846922E-3</v>
      </c>
      <c r="P31">
        <f t="shared" si="4"/>
        <v>1.3006833074384839E-2</v>
      </c>
      <c r="Q31" s="3">
        <f t="shared" si="5"/>
        <v>18073.133000000002</v>
      </c>
      <c r="R31">
        <f t="shared" si="6"/>
        <v>3.3368334383721704E-5</v>
      </c>
      <c r="S31" s="9">
        <v>0.1</v>
      </c>
      <c r="T31">
        <f t="shared" si="7"/>
        <v>3.3368334383721705E-6</v>
      </c>
      <c r="V31">
        <v>19000</v>
      </c>
      <c r="W31">
        <f t="shared" si="0"/>
        <v>1.6796667613271036E-2</v>
      </c>
    </row>
    <row r="32" spans="1:23" x14ac:dyDescent="0.2">
      <c r="A32" s="17" t="s">
        <v>69</v>
      </c>
      <c r="B32" s="9"/>
      <c r="C32" s="30">
        <v>33386.523000000001</v>
      </c>
      <c r="D32" s="30"/>
      <c r="E32">
        <f t="shared" si="1"/>
        <v>-1422.9304021635101</v>
      </c>
      <c r="F32">
        <f t="shared" si="2"/>
        <v>-1423</v>
      </c>
      <c r="G32">
        <f t="shared" si="3"/>
        <v>4.0556100000685547E-2</v>
      </c>
      <c r="I32">
        <f t="shared" si="9"/>
        <v>4.0556100000685547E-2</v>
      </c>
      <c r="N32">
        <f t="shared" si="8"/>
        <v>2.87685584714805E-2</v>
      </c>
      <c r="P32">
        <f t="shared" si="4"/>
        <v>1.1787541529205046E-2</v>
      </c>
      <c r="Q32" s="3">
        <f t="shared" si="5"/>
        <v>18368.023000000001</v>
      </c>
      <c r="R32">
        <f t="shared" si="6"/>
        <v>8.2762995652699246E-4</v>
      </c>
      <c r="S32" s="9">
        <v>0.1</v>
      </c>
      <c r="T32">
        <f t="shared" si="7"/>
        <v>8.2762995652699249E-5</v>
      </c>
      <c r="V32">
        <v>20000</v>
      </c>
      <c r="W32">
        <f t="shared" si="0"/>
        <v>1.9759538512595435E-2</v>
      </c>
    </row>
    <row r="33" spans="1:23" x14ac:dyDescent="0.2">
      <c r="A33" s="17" t="s">
        <v>69</v>
      </c>
      <c r="B33" s="9"/>
      <c r="C33" s="30">
        <v>33512.39</v>
      </c>
      <c r="D33" s="30"/>
      <c r="E33">
        <f t="shared" si="1"/>
        <v>-1206.9315540017778</v>
      </c>
      <c r="F33">
        <f t="shared" si="2"/>
        <v>-1207</v>
      </c>
      <c r="G33">
        <f t="shared" si="3"/>
        <v>3.9884899997559842E-2</v>
      </c>
      <c r="I33">
        <f t="shared" si="9"/>
        <v>3.9884899997559842E-2</v>
      </c>
      <c r="N33">
        <f t="shared" si="8"/>
        <v>2.8598063359793514E-2</v>
      </c>
      <c r="P33">
        <f t="shared" si="4"/>
        <v>1.1286836637766326E-2</v>
      </c>
      <c r="Q33" s="3">
        <f t="shared" si="5"/>
        <v>18493.89</v>
      </c>
      <c r="R33">
        <f t="shared" si="6"/>
        <v>8.1784922793076426E-4</v>
      </c>
      <c r="S33" s="9">
        <v>0.1</v>
      </c>
      <c r="T33">
        <f t="shared" si="7"/>
        <v>8.1784922793076437E-5</v>
      </c>
      <c r="V33">
        <v>21000</v>
      </c>
      <c r="W33">
        <f t="shared" si="0"/>
        <v>2.2976118232502563E-2</v>
      </c>
    </row>
    <row r="34" spans="1:23" x14ac:dyDescent="0.2">
      <c r="A34" s="17" t="s">
        <v>258</v>
      </c>
      <c r="B34" s="9"/>
      <c r="C34" s="30">
        <v>33577.618000000002</v>
      </c>
      <c r="D34" s="30"/>
      <c r="E34">
        <f t="shared" si="1"/>
        <v>-1094.9945660073531</v>
      </c>
      <c r="F34">
        <f t="shared" si="2"/>
        <v>-1095</v>
      </c>
      <c r="G34">
        <f t="shared" si="3"/>
        <v>3.1664999987697229E-3</v>
      </c>
      <c r="I34">
        <f t="shared" si="9"/>
        <v>3.1664999987697229E-3</v>
      </c>
      <c r="N34">
        <f t="shared" si="8"/>
        <v>-7.8653720040892851E-3</v>
      </c>
      <c r="P34">
        <f t="shared" si="4"/>
        <v>1.1031872002859008E-2</v>
      </c>
      <c r="Q34" s="3">
        <f t="shared" si="5"/>
        <v>18559.118000000002</v>
      </c>
      <c r="R34">
        <f t="shared" si="6"/>
        <v>6.1864076762711492E-5</v>
      </c>
      <c r="S34" s="9">
        <v>0.1</v>
      </c>
      <c r="T34">
        <f t="shared" si="7"/>
        <v>6.1864076762711497E-6</v>
      </c>
      <c r="V34">
        <v>22000</v>
      </c>
      <c r="W34">
        <f t="shared" si="0"/>
        <v>2.6446406772992412E-2</v>
      </c>
    </row>
    <row r="35" spans="1:23" x14ac:dyDescent="0.2">
      <c r="A35" s="17" t="s">
        <v>69</v>
      </c>
      <c r="B35" s="9"/>
      <c r="C35" s="30">
        <v>33893.459000000003</v>
      </c>
      <c r="D35" s="30"/>
      <c r="E35">
        <f t="shared" si="1"/>
        <v>-552.98361633626644</v>
      </c>
      <c r="F35">
        <f t="shared" si="2"/>
        <v>-553</v>
      </c>
      <c r="G35">
        <f t="shared" si="3"/>
        <v>9.54710000223713E-3</v>
      </c>
      <c r="I35">
        <f t="shared" si="9"/>
        <v>9.54710000223713E-3</v>
      </c>
      <c r="N35">
        <f t="shared" si="8"/>
        <v>-2.9589111437398202E-4</v>
      </c>
      <c r="P35">
        <f t="shared" si="4"/>
        <v>9.842991116611112E-3</v>
      </c>
      <c r="Q35" s="3">
        <f t="shared" si="5"/>
        <v>18874.959000000003</v>
      </c>
      <c r="R35">
        <f t="shared" si="6"/>
        <v>8.7551551565476907E-8</v>
      </c>
      <c r="S35" s="9">
        <v>0.1</v>
      </c>
      <c r="T35">
        <f t="shared" si="7"/>
        <v>8.7551551565476907E-9</v>
      </c>
      <c r="V35">
        <v>23000</v>
      </c>
      <c r="W35">
        <f t="shared" si="0"/>
        <v>3.0170404134065007E-2</v>
      </c>
    </row>
    <row r="36" spans="1:23" x14ac:dyDescent="0.2">
      <c r="A36" s="17" t="s">
        <v>258</v>
      </c>
      <c r="B36" s="9"/>
      <c r="C36" s="30">
        <v>33919.656000000003</v>
      </c>
      <c r="D36" s="30" t="s">
        <v>41</v>
      </c>
      <c r="E36">
        <f t="shared" si="1"/>
        <v>-508.02725902821106</v>
      </c>
      <c r="F36">
        <f t="shared" si="2"/>
        <v>-508</v>
      </c>
      <c r="G36">
        <f t="shared" si="3"/>
        <v>-1.5884400003415067E-2</v>
      </c>
      <c r="I36">
        <f t="shared" si="9"/>
        <v>-1.5884400003415067E-2</v>
      </c>
      <c r="N36">
        <f t="shared" si="8"/>
        <v>-2.5632034156615066E-2</v>
      </c>
      <c r="P36">
        <f t="shared" si="4"/>
        <v>9.7476341532000011E-3</v>
      </c>
      <c r="Q36" s="3">
        <f t="shared" si="5"/>
        <v>18901.156000000003</v>
      </c>
      <c r="R36">
        <f t="shared" si="6"/>
        <v>6.5700117500588147E-4</v>
      </c>
      <c r="S36" s="9">
        <v>0.1</v>
      </c>
      <c r="T36">
        <f t="shared" si="7"/>
        <v>6.5700117500588155E-5</v>
      </c>
      <c r="V36">
        <v>24000</v>
      </c>
      <c r="W36">
        <f t="shared" si="0"/>
        <v>3.4148110315720334E-2</v>
      </c>
    </row>
    <row r="37" spans="1:23" x14ac:dyDescent="0.2">
      <c r="A37" s="17" t="s">
        <v>69</v>
      </c>
      <c r="B37" s="9"/>
      <c r="C37" s="30">
        <v>34119.525000000001</v>
      </c>
      <c r="D37" s="30"/>
      <c r="E37">
        <f t="shared" si="1"/>
        <v>-165.03446676941749</v>
      </c>
      <c r="F37">
        <f t="shared" si="2"/>
        <v>-165</v>
      </c>
      <c r="G37">
        <f t="shared" si="3"/>
        <v>-2.0084499999938998E-2</v>
      </c>
      <c r="I37">
        <f t="shared" si="9"/>
        <v>-2.0084499999938998E-2</v>
      </c>
      <c r="N37">
        <f t="shared" si="8"/>
        <v>-2.912218447992241E-2</v>
      </c>
      <c r="P37">
        <f t="shared" si="4"/>
        <v>9.0376844799834113E-3</v>
      </c>
      <c r="Q37" s="3">
        <f t="shared" si="5"/>
        <v>19101.025000000001</v>
      </c>
      <c r="R37">
        <f t="shared" si="6"/>
        <v>8.4810162888263366E-4</v>
      </c>
      <c r="S37" s="9">
        <v>0.1</v>
      </c>
      <c r="T37">
        <f t="shared" si="7"/>
        <v>8.4810162888263366E-5</v>
      </c>
      <c r="V37">
        <v>25000</v>
      </c>
      <c r="W37">
        <f t="shared" si="0"/>
        <v>3.8379525317958393E-2</v>
      </c>
    </row>
    <row r="38" spans="1:23" x14ac:dyDescent="0.2">
      <c r="A38" s="17" t="s">
        <v>69</v>
      </c>
      <c r="B38" s="9"/>
      <c r="C38" s="30">
        <v>34133.512000000002</v>
      </c>
      <c r="D38" s="30"/>
      <c r="E38">
        <f t="shared" si="1"/>
        <v>-141.03154392833599</v>
      </c>
      <c r="F38">
        <f t="shared" si="2"/>
        <v>-141</v>
      </c>
      <c r="G38">
        <f t="shared" si="3"/>
        <v>-1.8381300003966317E-2</v>
      </c>
      <c r="I38">
        <f t="shared" si="9"/>
        <v>-1.8381300003966317E-2</v>
      </c>
      <c r="N38">
        <f t="shared" si="8"/>
        <v>-2.7370426038711614E-2</v>
      </c>
      <c r="P38">
        <f t="shared" si="4"/>
        <v>8.989126034745297E-3</v>
      </c>
      <c r="Q38" s="3">
        <f t="shared" si="5"/>
        <v>19115.012000000002</v>
      </c>
      <c r="R38">
        <f t="shared" si="6"/>
        <v>7.4914022154058267E-4</v>
      </c>
      <c r="S38" s="9">
        <v>0.1</v>
      </c>
      <c r="T38">
        <f t="shared" si="7"/>
        <v>7.4914022154058273E-5</v>
      </c>
      <c r="V38">
        <v>26000</v>
      </c>
      <c r="W38">
        <f t="shared" si="0"/>
        <v>4.2864649140779171E-2</v>
      </c>
    </row>
    <row r="39" spans="1:23" x14ac:dyDescent="0.2">
      <c r="A39" s="17" t="s">
        <v>258</v>
      </c>
      <c r="B39" s="9"/>
      <c r="C39" s="30">
        <v>34133.525000000001</v>
      </c>
      <c r="D39" s="30" t="s">
        <v>41</v>
      </c>
      <c r="E39">
        <f t="shared" si="1"/>
        <v>-141.00923478435155</v>
      </c>
      <c r="F39">
        <f t="shared" si="2"/>
        <v>-141</v>
      </c>
      <c r="G39">
        <f t="shared" si="3"/>
        <v>-5.3813000049558468E-3</v>
      </c>
      <c r="I39">
        <f t="shared" si="9"/>
        <v>-5.3813000049558468E-3</v>
      </c>
      <c r="N39">
        <f t="shared" si="8"/>
        <v>-1.4370426039701144E-2</v>
      </c>
      <c r="P39">
        <f t="shared" si="4"/>
        <v>8.989126034745297E-3</v>
      </c>
      <c r="Q39" s="3">
        <f t="shared" si="5"/>
        <v>19115.025000000001</v>
      </c>
      <c r="R39">
        <f t="shared" si="6"/>
        <v>2.0650914456252071E-4</v>
      </c>
      <c r="S39" s="9">
        <v>0.1</v>
      </c>
      <c r="T39">
        <f t="shared" si="7"/>
        <v>2.0650914456252072E-5</v>
      </c>
      <c r="V39">
        <v>27000</v>
      </c>
      <c r="W39">
        <f t="shared" si="0"/>
        <v>4.7603481784182708E-2</v>
      </c>
    </row>
    <row r="40" spans="1:23" x14ac:dyDescent="0.2">
      <c r="A40" s="17" t="s">
        <v>258</v>
      </c>
      <c r="B40" s="9"/>
      <c r="C40" s="30">
        <v>34215.694000000003</v>
      </c>
      <c r="D40" s="30" t="s">
        <v>41</v>
      </c>
      <c r="E40">
        <f t="shared" si="1"/>
        <v>0</v>
      </c>
      <c r="F40">
        <f t="shared" si="2"/>
        <v>0</v>
      </c>
      <c r="G40">
        <f t="shared" si="3"/>
        <v>0</v>
      </c>
      <c r="I40">
        <f t="shared" si="9"/>
        <v>0</v>
      </c>
      <c r="N40">
        <f t="shared" si="8"/>
        <v>-8.7067964368268101E-3</v>
      </c>
      <c r="P40">
        <f t="shared" si="4"/>
        <v>8.7067964368268101E-3</v>
      </c>
      <c r="Q40" s="3">
        <f t="shared" si="5"/>
        <v>19197.194000000003</v>
      </c>
      <c r="R40">
        <f t="shared" si="6"/>
        <v>7.5808304192340035E-5</v>
      </c>
      <c r="S40" s="9">
        <v>0.1</v>
      </c>
      <c r="T40">
        <f t="shared" si="7"/>
        <v>7.5808304192340037E-6</v>
      </c>
      <c r="V40">
        <v>28000</v>
      </c>
      <c r="W40">
        <f t="shared" si="0"/>
        <v>5.2596023248168949E-2</v>
      </c>
    </row>
    <row r="41" spans="1:23" x14ac:dyDescent="0.2">
      <c r="A41" s="17" t="s">
        <v>69</v>
      </c>
      <c r="B41" s="9"/>
      <c r="C41" s="30">
        <v>34238.428999999996</v>
      </c>
      <c r="D41" s="30"/>
      <c r="E41">
        <f t="shared" si="1"/>
        <v>39.015260655736625</v>
      </c>
      <c r="F41">
        <f t="shared" si="2"/>
        <v>39</v>
      </c>
      <c r="G41">
        <f t="shared" si="3"/>
        <v>8.8926999960676767E-3</v>
      </c>
      <c r="I41">
        <f t="shared" si="9"/>
        <v>8.8926999960676767E-3</v>
      </c>
      <c r="N41">
        <f t="shared" si="8"/>
        <v>2.6310420666232973E-4</v>
      </c>
      <c r="P41">
        <f t="shared" si="4"/>
        <v>8.629595789405347E-3</v>
      </c>
      <c r="Q41" s="3">
        <f t="shared" si="5"/>
        <v>19219.928999999996</v>
      </c>
      <c r="R41">
        <f t="shared" si="6"/>
        <v>6.9223823563413909E-8</v>
      </c>
      <c r="S41" s="9">
        <v>0.1</v>
      </c>
      <c r="T41">
        <f t="shared" si="7"/>
        <v>6.9223823563413909E-9</v>
      </c>
      <c r="V41">
        <v>29000</v>
      </c>
      <c r="W41">
        <f t="shared" si="0"/>
        <v>5.7842273532737951E-2</v>
      </c>
    </row>
    <row r="42" spans="1:23" x14ac:dyDescent="0.2">
      <c r="A42" s="17" t="s">
        <v>69</v>
      </c>
      <c r="B42" s="9"/>
      <c r="C42" s="30">
        <v>34601.478000000003</v>
      </c>
      <c r="D42" s="30"/>
      <c r="E42">
        <f t="shared" si="1"/>
        <v>662.03929258047583</v>
      </c>
      <c r="F42">
        <f t="shared" si="2"/>
        <v>662</v>
      </c>
      <c r="G42">
        <f t="shared" si="3"/>
        <v>2.2896599999512546E-2</v>
      </c>
      <c r="I42">
        <f t="shared" si="9"/>
        <v>2.2896599999512546E-2</v>
      </c>
      <c r="N42">
        <f t="shared" si="8"/>
        <v>1.5447917008051756E-2</v>
      </c>
      <c r="P42">
        <f t="shared" si="4"/>
        <v>7.4486829914607901E-3</v>
      </c>
      <c r="Q42" s="3">
        <f t="shared" si="5"/>
        <v>19582.978000000003</v>
      </c>
      <c r="R42">
        <f t="shared" si="6"/>
        <v>2.3863813988765471E-4</v>
      </c>
      <c r="S42" s="9">
        <v>0.1</v>
      </c>
      <c r="T42">
        <f t="shared" si="7"/>
        <v>2.3863813988765472E-5</v>
      </c>
      <c r="V42">
        <v>30000</v>
      </c>
      <c r="W42">
        <f t="shared" si="0"/>
        <v>6.3342232637889656E-2</v>
      </c>
    </row>
    <row r="43" spans="1:23" x14ac:dyDescent="0.2">
      <c r="A43" s="17" t="s">
        <v>69</v>
      </c>
      <c r="B43" s="9"/>
      <c r="C43" s="30">
        <v>34604.383000000002</v>
      </c>
      <c r="D43" s="30"/>
      <c r="E43">
        <f t="shared" si="1"/>
        <v>667.02452821737495</v>
      </c>
      <c r="F43">
        <f t="shared" si="2"/>
        <v>667</v>
      </c>
      <c r="G43">
        <f t="shared" si="3"/>
        <v>1.4293100000941195E-2</v>
      </c>
      <c r="I43">
        <f t="shared" si="9"/>
        <v>1.4293100000941195E-2</v>
      </c>
      <c r="N43">
        <f t="shared" si="8"/>
        <v>6.8534963174342132E-3</v>
      </c>
      <c r="P43">
        <f t="shared" si="4"/>
        <v>7.4396036835069814E-3</v>
      </c>
      <c r="Q43" s="3">
        <f t="shared" si="5"/>
        <v>19585.883000000002</v>
      </c>
      <c r="R43">
        <f t="shared" si="6"/>
        <v>4.6970411773084318E-5</v>
      </c>
      <c r="S43" s="9">
        <v>0.1</v>
      </c>
      <c r="T43">
        <f t="shared" si="7"/>
        <v>4.6970411773084325E-6</v>
      </c>
      <c r="V43">
        <v>31000</v>
      </c>
      <c r="W43">
        <f t="shared" si="0"/>
        <v>6.9095900563624107E-2</v>
      </c>
    </row>
    <row r="44" spans="1:23" x14ac:dyDescent="0.2">
      <c r="A44" s="17" t="s">
        <v>69</v>
      </c>
      <c r="B44" s="9"/>
      <c r="C44" s="30">
        <v>34622.440999999999</v>
      </c>
      <c r="D44" s="30"/>
      <c r="E44">
        <f t="shared" si="1"/>
        <v>698.01364530210742</v>
      </c>
      <c r="F44">
        <f t="shared" si="2"/>
        <v>698</v>
      </c>
      <c r="G44">
        <f t="shared" si="3"/>
        <v>7.9513999953633174E-3</v>
      </c>
      <c r="I44">
        <f t="shared" si="9"/>
        <v>7.9513999953633174E-3</v>
      </c>
      <c r="N44">
        <f t="shared" si="8"/>
        <v>5.6794645164806243E-4</v>
      </c>
      <c r="P44">
        <f t="shared" si="4"/>
        <v>7.383453543715255E-3</v>
      </c>
      <c r="Q44" s="3">
        <f t="shared" si="5"/>
        <v>19603.940999999999</v>
      </c>
      <c r="R44">
        <f t="shared" si="6"/>
        <v>3.2256317193962494E-7</v>
      </c>
      <c r="S44" s="9">
        <v>0.1</v>
      </c>
      <c r="T44">
        <f t="shared" si="7"/>
        <v>3.2256317193962498E-8</v>
      </c>
      <c r="V44">
        <v>32000</v>
      </c>
      <c r="W44">
        <f t="shared" si="0"/>
        <v>7.5103277309941305E-2</v>
      </c>
    </row>
    <row r="45" spans="1:23" x14ac:dyDescent="0.2">
      <c r="A45" s="17" t="s">
        <v>69</v>
      </c>
      <c r="B45" s="9"/>
      <c r="C45" s="30">
        <v>34629.423999999999</v>
      </c>
      <c r="D45" s="30"/>
      <c r="E45">
        <f t="shared" si="1"/>
        <v>709.99708779865887</v>
      </c>
      <c r="F45">
        <f t="shared" si="2"/>
        <v>710</v>
      </c>
      <c r="G45">
        <f t="shared" si="3"/>
        <v>-1.6970000069704838E-3</v>
      </c>
      <c r="I45">
        <f t="shared" si="9"/>
        <v>-1.6970000069704838E-3</v>
      </c>
      <c r="N45">
        <f t="shared" si="8"/>
        <v>-9.0587834695775547E-3</v>
      </c>
      <c r="P45">
        <f t="shared" si="4"/>
        <v>7.3617834626070718E-3</v>
      </c>
      <c r="Q45" s="3">
        <f t="shared" si="5"/>
        <v>19610.923999999999</v>
      </c>
      <c r="R45">
        <f t="shared" si="6"/>
        <v>8.2061557948691561E-5</v>
      </c>
      <c r="S45" s="9">
        <v>0.1</v>
      </c>
      <c r="T45">
        <f t="shared" si="7"/>
        <v>8.2061557948691564E-6</v>
      </c>
      <c r="V45">
        <v>33000</v>
      </c>
      <c r="W45">
        <f t="shared" si="0"/>
        <v>8.1364362876841234E-2</v>
      </c>
    </row>
    <row r="46" spans="1:23" x14ac:dyDescent="0.2">
      <c r="A46" s="17" t="s">
        <v>69</v>
      </c>
      <c r="B46" s="9"/>
      <c r="C46" s="30">
        <v>34636.447</v>
      </c>
      <c r="D46" s="30"/>
      <c r="E46">
        <f t="shared" si="1"/>
        <v>722.04917381516907</v>
      </c>
      <c r="F46">
        <f t="shared" si="2"/>
        <v>722</v>
      </c>
      <c r="G46">
        <f t="shared" si="3"/>
        <v>2.8654599998844787E-2</v>
      </c>
      <c r="I46">
        <f t="shared" si="9"/>
        <v>2.8654599998844787E-2</v>
      </c>
      <c r="N46">
        <f t="shared" si="8"/>
        <v>2.1314450083275736E-2</v>
      </c>
      <c r="P46">
        <f t="shared" si="4"/>
        <v>7.3401499155690518E-3</v>
      </c>
      <c r="Q46" s="3">
        <f t="shared" si="5"/>
        <v>19617.947</v>
      </c>
      <c r="R46">
        <f t="shared" si="6"/>
        <v>4.5430578235245301E-4</v>
      </c>
      <c r="S46" s="9">
        <v>0.1</v>
      </c>
      <c r="T46">
        <f t="shared" si="7"/>
        <v>4.5430578235245307E-5</v>
      </c>
      <c r="V46">
        <v>34000</v>
      </c>
      <c r="W46">
        <f t="shared" si="0"/>
        <v>8.7879157264323882E-2</v>
      </c>
    </row>
    <row r="47" spans="1:23" x14ac:dyDescent="0.2">
      <c r="A47" s="17" t="s">
        <v>69</v>
      </c>
      <c r="B47" s="9"/>
      <c r="C47" s="30">
        <v>34664.392</v>
      </c>
      <c r="D47" s="30"/>
      <c r="E47">
        <f t="shared" si="1"/>
        <v>770.00525294535908</v>
      </c>
      <c r="F47">
        <f t="shared" si="2"/>
        <v>770</v>
      </c>
      <c r="G47">
        <f t="shared" si="3"/>
        <v>3.0609999957960099E-3</v>
      </c>
      <c r="I47">
        <f t="shared" si="9"/>
        <v>3.0609999957960099E-3</v>
      </c>
      <c r="N47">
        <f t="shared" si="8"/>
        <v>-4.1929810723226012E-3</v>
      </c>
      <c r="P47">
        <f t="shared" si="4"/>
        <v>7.2539810681186111E-3</v>
      </c>
      <c r="Q47" s="3">
        <f t="shared" si="5"/>
        <v>19645.892</v>
      </c>
      <c r="R47">
        <f t="shared" si="6"/>
        <v>1.758109027285559E-5</v>
      </c>
      <c r="S47" s="9">
        <v>0.1</v>
      </c>
      <c r="T47">
        <f t="shared" si="7"/>
        <v>1.7581090272855591E-6</v>
      </c>
      <c r="V47">
        <v>35000</v>
      </c>
      <c r="W47">
        <f t="shared" si="0"/>
        <v>9.4647660472389275E-2</v>
      </c>
    </row>
    <row r="48" spans="1:23" x14ac:dyDescent="0.2">
      <c r="A48" s="17" t="s">
        <v>69</v>
      </c>
      <c r="B48" s="9"/>
      <c r="C48" s="30">
        <v>34692.385000000002</v>
      </c>
      <c r="D48" s="30"/>
      <c r="E48">
        <f t="shared" si="1"/>
        <v>818.04370429950211</v>
      </c>
      <c r="F48">
        <f t="shared" si="2"/>
        <v>818</v>
      </c>
      <c r="G48">
        <f t="shared" si="3"/>
        <v>2.5467399995250162E-2</v>
      </c>
      <c r="I48">
        <f t="shared" si="9"/>
        <v>2.5467399995250162E-2</v>
      </c>
      <c r="N48">
        <f t="shared" si="8"/>
        <v>1.8299003229459369E-2</v>
      </c>
      <c r="P48">
        <f t="shared" si="4"/>
        <v>7.1683967657907924E-3</v>
      </c>
      <c r="Q48" s="3">
        <f t="shared" si="5"/>
        <v>19673.885000000002</v>
      </c>
      <c r="R48">
        <f t="shared" si="6"/>
        <v>3.3485351919176442E-4</v>
      </c>
      <c r="S48" s="9">
        <v>0.1</v>
      </c>
      <c r="T48">
        <f t="shared" si="7"/>
        <v>3.3485351919176446E-5</v>
      </c>
      <c r="V48">
        <v>36000</v>
      </c>
      <c r="W48">
        <f t="shared" si="0"/>
        <v>0.10166987250103736</v>
      </c>
    </row>
    <row r="49" spans="1:23" x14ac:dyDescent="0.2">
      <c r="A49" s="17" t="s">
        <v>258</v>
      </c>
      <c r="B49" s="9"/>
      <c r="C49" s="30">
        <v>34923.701000000001</v>
      </c>
      <c r="D49" s="30" t="s">
        <v>41</v>
      </c>
      <c r="E49">
        <f t="shared" si="1"/>
        <v>1215.0023158607507</v>
      </c>
      <c r="F49">
        <f t="shared" si="2"/>
        <v>1215</v>
      </c>
      <c r="G49">
        <f t="shared" si="3"/>
        <v>1.349499994830694E-3</v>
      </c>
      <c r="I49">
        <f t="shared" si="9"/>
        <v>1.349499994830694E-3</v>
      </c>
      <c r="N49">
        <f t="shared" si="8"/>
        <v>-5.1334540048512288E-3</v>
      </c>
      <c r="P49">
        <f t="shared" si="4"/>
        <v>6.4829539996819228E-3</v>
      </c>
      <c r="Q49" s="3">
        <f t="shared" si="5"/>
        <v>19905.201000000001</v>
      </c>
      <c r="R49">
        <f t="shared" si="6"/>
        <v>2.6352350019923118E-5</v>
      </c>
      <c r="S49" s="9">
        <v>0.1</v>
      </c>
      <c r="T49">
        <f t="shared" si="7"/>
        <v>2.6352350019923118E-6</v>
      </c>
      <c r="V49">
        <v>37000</v>
      </c>
      <c r="W49">
        <f t="shared" si="0"/>
        <v>0.10894579335026822</v>
      </c>
    </row>
    <row r="50" spans="1:23" x14ac:dyDescent="0.2">
      <c r="A50" s="17" t="s">
        <v>69</v>
      </c>
      <c r="B50" s="9"/>
      <c r="C50" s="30">
        <v>34981.379000000001</v>
      </c>
      <c r="D50" s="30"/>
      <c r="E50">
        <f t="shared" si="1"/>
        <v>1313.9828394632243</v>
      </c>
      <c r="F50">
        <f t="shared" si="2"/>
        <v>1314</v>
      </c>
      <c r="G50">
        <f t="shared" si="3"/>
        <v>-9.9998000005143695E-3</v>
      </c>
      <c r="I50">
        <f t="shared" si="9"/>
        <v>-9.9998000005143695E-3</v>
      </c>
      <c r="N50">
        <f t="shared" si="8"/>
        <v>-1.6318054006653503E-2</v>
      </c>
      <c r="P50">
        <f t="shared" si="4"/>
        <v>6.3182540061391323E-3</v>
      </c>
      <c r="Q50" s="3">
        <f t="shared" si="5"/>
        <v>19962.879000000001</v>
      </c>
      <c r="R50">
        <f t="shared" si="6"/>
        <v>2.6627888656406045E-4</v>
      </c>
      <c r="S50" s="9">
        <v>0.1</v>
      </c>
      <c r="T50">
        <f t="shared" si="7"/>
        <v>2.6627888656406045E-5</v>
      </c>
      <c r="V50">
        <v>38000</v>
      </c>
      <c r="W50">
        <f t="shared" si="0"/>
        <v>0.11647542302008179</v>
      </c>
    </row>
    <row r="51" spans="1:23" x14ac:dyDescent="0.2">
      <c r="A51" s="17" t="s">
        <v>69</v>
      </c>
      <c r="B51" s="9"/>
      <c r="C51" s="30">
        <v>35019.288</v>
      </c>
      <c r="D51" s="30"/>
      <c r="E51">
        <f t="shared" si="1"/>
        <v>1379.0380194147854</v>
      </c>
      <c r="F51">
        <f t="shared" si="2"/>
        <v>1379</v>
      </c>
      <c r="G51">
        <f t="shared" si="3"/>
        <v>2.2154699996463023E-2</v>
      </c>
      <c r="I51">
        <f t="shared" si="9"/>
        <v>2.2154699996463023E-2</v>
      </c>
      <c r="N51">
        <f t="shared" si="8"/>
        <v>1.5943230081706967E-2</v>
      </c>
      <c r="P51">
        <f t="shared" si="4"/>
        <v>6.2114699147560563E-3</v>
      </c>
      <c r="Q51" s="3">
        <f t="shared" si="5"/>
        <v>20000.788</v>
      </c>
      <c r="R51">
        <f t="shared" si="6"/>
        <v>2.5418658543824595E-4</v>
      </c>
      <c r="S51" s="9">
        <v>0.1</v>
      </c>
      <c r="T51">
        <f t="shared" si="7"/>
        <v>2.5418658543824595E-5</v>
      </c>
      <c r="V51">
        <v>39000</v>
      </c>
      <c r="W51">
        <f t="shared" si="0"/>
        <v>0.12425876151047811</v>
      </c>
    </row>
    <row r="52" spans="1:23" x14ac:dyDescent="0.2">
      <c r="A52" s="17" t="s">
        <v>69</v>
      </c>
      <c r="B52" s="9"/>
      <c r="C52" s="30">
        <v>35020.42</v>
      </c>
      <c r="D52" s="30"/>
      <c r="E52">
        <f t="shared" si="1"/>
        <v>1380.9806310295742</v>
      </c>
      <c r="F52">
        <f t="shared" si="2"/>
        <v>1381</v>
      </c>
      <c r="G52">
        <f t="shared" si="3"/>
        <v>-1.1286700006166939E-2</v>
      </c>
      <c r="I52">
        <f t="shared" si="9"/>
        <v>-1.1286700006166939E-2</v>
      </c>
      <c r="N52">
        <f t="shared" si="8"/>
        <v>-1.7494901255063724E-2</v>
      </c>
      <c r="P52">
        <f t="shared" si="4"/>
        <v>6.208201248896786E-3</v>
      </c>
      <c r="Q52" s="3">
        <f t="shared" si="5"/>
        <v>20001.919999999998</v>
      </c>
      <c r="R52">
        <f t="shared" si="6"/>
        <v>3.0607156992443029E-4</v>
      </c>
      <c r="S52" s="9">
        <v>0.1</v>
      </c>
      <c r="T52">
        <f t="shared" si="7"/>
        <v>3.0607156992443033E-5</v>
      </c>
      <c r="V52">
        <v>40000</v>
      </c>
      <c r="W52">
        <f t="shared" si="0"/>
        <v>0.13229580882145719</v>
      </c>
    </row>
    <row r="53" spans="1:23" x14ac:dyDescent="0.2">
      <c r="A53" s="17" t="s">
        <v>258</v>
      </c>
      <c r="B53" s="9"/>
      <c r="C53" s="30">
        <v>35020.438000000002</v>
      </c>
      <c r="D53" s="30" t="s">
        <v>41</v>
      </c>
      <c r="E53">
        <f t="shared" si="1"/>
        <v>1381.0115206135613</v>
      </c>
      <c r="F53">
        <f t="shared" si="2"/>
        <v>1381</v>
      </c>
      <c r="G53">
        <f t="shared" ref="G53:G84" si="10">C53-(C$7+C$8*F53)</f>
        <v>6.7132999975001439E-3</v>
      </c>
      <c r="I53">
        <f t="shared" si="9"/>
        <v>6.7132999975001439E-3</v>
      </c>
      <c r="N53">
        <f t="shared" si="8"/>
        <v>5.0509874860335795E-4</v>
      </c>
      <c r="P53">
        <f t="shared" si="4"/>
        <v>6.208201248896786E-3</v>
      </c>
      <c r="Q53" s="3">
        <f t="shared" si="5"/>
        <v>20001.938000000002</v>
      </c>
      <c r="R53">
        <f t="shared" si="6"/>
        <v>2.5512474584067822E-7</v>
      </c>
      <c r="S53" s="9">
        <v>0.1</v>
      </c>
      <c r="T53">
        <f t="shared" si="7"/>
        <v>2.5512474584067823E-8</v>
      </c>
      <c r="V53">
        <v>41000</v>
      </c>
      <c r="W53">
        <f t="shared" si="0"/>
        <v>0.14058656495301897</v>
      </c>
    </row>
    <row r="54" spans="1:23" x14ac:dyDescent="0.2">
      <c r="A54" s="17" t="s">
        <v>69</v>
      </c>
      <c r="B54" s="9"/>
      <c r="C54" s="30">
        <v>35044.351000000002</v>
      </c>
      <c r="D54" s="30"/>
      <c r="E54">
        <f t="shared" si="1"/>
        <v>1422.0483329320534</v>
      </c>
      <c r="F54">
        <f t="shared" si="2"/>
        <v>1422</v>
      </c>
      <c r="G54">
        <f t="shared" si="10"/>
        <v>2.8164600000309292E-2</v>
      </c>
      <c r="I54">
        <f t="shared" si="9"/>
        <v>2.8164600000309292E-2</v>
      </c>
      <c r="N54">
        <f t="shared" si="8"/>
        <v>2.2023182757202185E-2</v>
      </c>
      <c r="P54">
        <f t="shared" si="4"/>
        <v>6.1414172431071053E-3</v>
      </c>
      <c r="Q54" s="3">
        <f t="shared" si="5"/>
        <v>20025.851000000002</v>
      </c>
      <c r="R54">
        <f t="shared" si="6"/>
        <v>4.8502057875712763E-4</v>
      </c>
      <c r="S54" s="9">
        <v>0.1</v>
      </c>
      <c r="T54">
        <f t="shared" si="7"/>
        <v>4.8502057875712765E-5</v>
      </c>
      <c r="V54">
        <v>42000</v>
      </c>
      <c r="W54">
        <f t="shared" si="0"/>
        <v>0.14913102990516347</v>
      </c>
    </row>
    <row r="55" spans="1:23" x14ac:dyDescent="0.2">
      <c r="A55" s="17" t="s">
        <v>69</v>
      </c>
      <c r="B55" s="9"/>
      <c r="C55" s="30">
        <v>35162.618999999999</v>
      </c>
      <c r="D55" s="30"/>
      <c r="E55">
        <f t="shared" si="1"/>
        <v>1625.0066283898884</v>
      </c>
      <c r="F55">
        <f t="shared" si="2"/>
        <v>1625</v>
      </c>
      <c r="G55">
        <f t="shared" si="10"/>
        <v>3.8624999942840077E-3</v>
      </c>
      <c r="I55">
        <f t="shared" si="9"/>
        <v>3.8624999942840077E-3</v>
      </c>
      <c r="N55">
        <f t="shared" si="8"/>
        <v>-1.9545383289052342E-3</v>
      </c>
      <c r="P55">
        <f t="shared" si="4"/>
        <v>5.8170383231892419E-3</v>
      </c>
      <c r="Q55" s="3">
        <f t="shared" si="5"/>
        <v>20144.118999999999</v>
      </c>
      <c r="R55">
        <f t="shared" si="6"/>
        <v>3.8202200791596657E-6</v>
      </c>
      <c r="S55" s="9">
        <v>0.1</v>
      </c>
      <c r="T55">
        <f t="shared" si="7"/>
        <v>3.8202200791596661E-7</v>
      </c>
      <c r="V55">
        <v>43000</v>
      </c>
      <c r="W55">
        <f t="shared" si="0"/>
        <v>0.15792920367789071</v>
      </c>
    </row>
    <row r="56" spans="1:23" x14ac:dyDescent="0.2">
      <c r="A56" s="17" t="s">
        <v>69</v>
      </c>
      <c r="B56" s="9"/>
      <c r="C56" s="30">
        <v>35309.455999999998</v>
      </c>
      <c r="D56" s="30"/>
      <c r="E56">
        <f t="shared" si="1"/>
        <v>1876.9918418892537</v>
      </c>
      <c r="F56">
        <f t="shared" si="2"/>
        <v>1877</v>
      </c>
      <c r="G56">
        <f t="shared" si="10"/>
        <v>-4.753900007926859E-3</v>
      </c>
      <c r="I56">
        <f t="shared" ref="I56:I87" si="11">G56</f>
        <v>-4.753900007926859E-3</v>
      </c>
      <c r="N56">
        <f t="shared" si="8"/>
        <v>-1.0182806177902071E-2</v>
      </c>
      <c r="P56">
        <f t="shared" si="4"/>
        <v>5.4289061699752126E-3</v>
      </c>
      <c r="Q56" s="3">
        <f t="shared" si="5"/>
        <v>20290.955999999998</v>
      </c>
      <c r="R56">
        <f t="shared" si="6"/>
        <v>1.0368954165672058E-4</v>
      </c>
      <c r="S56" s="9">
        <v>0.1</v>
      </c>
      <c r="T56">
        <f t="shared" si="7"/>
        <v>1.0368954165672058E-5</v>
      </c>
    </row>
    <row r="57" spans="1:23" x14ac:dyDescent="0.2">
      <c r="A57" s="17" t="s">
        <v>258</v>
      </c>
      <c r="B57" s="9"/>
      <c r="C57" s="30">
        <v>35335.67</v>
      </c>
      <c r="D57" s="30" t="s">
        <v>41</v>
      </c>
      <c r="E57">
        <f t="shared" si="1"/>
        <v>1921.9773726932906</v>
      </c>
      <c r="F57">
        <f t="shared" si="2"/>
        <v>1922</v>
      </c>
      <c r="G57">
        <f t="shared" si="10"/>
        <v>-1.3185400006477721E-2</v>
      </c>
      <c r="I57">
        <f t="shared" si="11"/>
        <v>-1.3185400006477721E-2</v>
      </c>
      <c r="N57">
        <f t="shared" si="8"/>
        <v>-1.8546692272572544E-2</v>
      </c>
      <c r="P57">
        <f t="shared" si="4"/>
        <v>5.3612922660948225E-3</v>
      </c>
      <c r="Q57" s="3">
        <f t="shared" si="5"/>
        <v>20317.169999999998</v>
      </c>
      <c r="R57">
        <f t="shared" si="6"/>
        <v>3.4397979425350211E-4</v>
      </c>
      <c r="S57" s="9">
        <v>0.1</v>
      </c>
      <c r="T57">
        <f t="shared" si="7"/>
        <v>3.4397979425350213E-5</v>
      </c>
    </row>
    <row r="58" spans="1:23" x14ac:dyDescent="0.2">
      <c r="A58" s="17" t="s">
        <v>70</v>
      </c>
      <c r="B58" s="9"/>
      <c r="C58" s="30">
        <v>35335.970999999998</v>
      </c>
      <c r="D58" s="30"/>
      <c r="E58">
        <f t="shared" si="1"/>
        <v>1922.4939151809685</v>
      </c>
      <c r="F58">
        <f t="shared" si="2"/>
        <v>1922.5</v>
      </c>
      <c r="G58">
        <f t="shared" si="10"/>
        <v>-3.5457500052871183E-3</v>
      </c>
      <c r="I58">
        <f t="shared" si="11"/>
        <v>-3.5457500052871183E-3</v>
      </c>
      <c r="N58">
        <f t="shared" si="8"/>
        <v>-8.9062938917211041E-3</v>
      </c>
      <c r="P58">
        <f t="shared" si="4"/>
        <v>5.3605438864339858E-3</v>
      </c>
      <c r="Q58" s="3">
        <f t="shared" si="5"/>
        <v>20317.470999999998</v>
      </c>
      <c r="R58">
        <f t="shared" si="6"/>
        <v>7.932207088570865E-5</v>
      </c>
      <c r="S58" s="9">
        <v>0.1</v>
      </c>
      <c r="T58">
        <f t="shared" si="7"/>
        <v>7.932207088570865E-6</v>
      </c>
    </row>
    <row r="59" spans="1:23" x14ac:dyDescent="0.2">
      <c r="A59" s="17" t="s">
        <v>69</v>
      </c>
      <c r="B59" s="9"/>
      <c r="C59" s="30">
        <v>35341.504000000001</v>
      </c>
      <c r="D59" s="30"/>
      <c r="E59">
        <f t="shared" si="1"/>
        <v>1931.9890300790717</v>
      </c>
      <c r="F59">
        <f t="shared" si="2"/>
        <v>1932</v>
      </c>
      <c r="G59">
        <f t="shared" si="10"/>
        <v>-6.3923999987309799E-3</v>
      </c>
      <c r="I59">
        <f t="shared" si="11"/>
        <v>-6.3923999987309799E-3</v>
      </c>
      <c r="N59">
        <f t="shared" si="8"/>
        <v>-1.1738736722778042E-2</v>
      </c>
      <c r="P59">
        <f t="shared" si="4"/>
        <v>5.3463367240470629E-3</v>
      </c>
      <c r="Q59" s="3">
        <f t="shared" si="5"/>
        <v>20323.004000000001</v>
      </c>
      <c r="R59">
        <f t="shared" si="6"/>
        <v>1.3779793984669775E-4</v>
      </c>
      <c r="S59" s="9">
        <v>0.1</v>
      </c>
      <c r="T59">
        <f t="shared" si="7"/>
        <v>1.3779793984669776E-5</v>
      </c>
    </row>
    <row r="60" spans="1:23" x14ac:dyDescent="0.2">
      <c r="A60" s="17" t="s">
        <v>258</v>
      </c>
      <c r="B60" s="9"/>
      <c r="C60" s="30">
        <v>35344.419000000002</v>
      </c>
      <c r="D60" s="30" t="s">
        <v>41</v>
      </c>
      <c r="E60">
        <f t="shared" si="1"/>
        <v>1936.9914265959637</v>
      </c>
      <c r="F60">
        <f t="shared" si="2"/>
        <v>1937</v>
      </c>
      <c r="G60">
        <f t="shared" si="10"/>
        <v>-4.9959000025410205E-3</v>
      </c>
      <c r="I60">
        <f t="shared" si="11"/>
        <v>-4.9959000025410205E-3</v>
      </c>
      <c r="N60">
        <f t="shared" si="8"/>
        <v>-1.0334768469644977E-2</v>
      </c>
      <c r="P60">
        <f t="shared" si="4"/>
        <v>5.3388684671039554E-3</v>
      </c>
      <c r="Q60" s="3">
        <f t="shared" si="5"/>
        <v>20325.919000000002</v>
      </c>
      <c r="R60">
        <f t="shared" si="6"/>
        <v>1.0680743932116798E-4</v>
      </c>
      <c r="S60" s="9">
        <v>0.1</v>
      </c>
      <c r="T60">
        <f t="shared" si="7"/>
        <v>1.0680743932116799E-5</v>
      </c>
    </row>
    <row r="61" spans="1:23" x14ac:dyDescent="0.2">
      <c r="A61" s="17" t="s">
        <v>69</v>
      </c>
      <c r="B61" s="9"/>
      <c r="C61" s="30">
        <v>35344.44</v>
      </c>
      <c r="D61" s="30"/>
      <c r="E61">
        <f t="shared" si="1"/>
        <v>1937.0274644439423</v>
      </c>
      <c r="F61">
        <f t="shared" si="2"/>
        <v>1937</v>
      </c>
      <c r="G61">
        <f t="shared" si="10"/>
        <v>1.6004099998099264E-2</v>
      </c>
      <c r="I61">
        <f t="shared" si="11"/>
        <v>1.6004099998099264E-2</v>
      </c>
      <c r="N61">
        <f t="shared" si="8"/>
        <v>1.0665231530995307E-2</v>
      </c>
      <c r="P61">
        <f t="shared" si="4"/>
        <v>5.3388684671039554E-3</v>
      </c>
      <c r="Q61" s="3">
        <f t="shared" si="5"/>
        <v>20325.940000000002</v>
      </c>
      <c r="R61">
        <f t="shared" si="6"/>
        <v>1.1374716360973651E-4</v>
      </c>
      <c r="S61" s="9">
        <v>0.1</v>
      </c>
      <c r="T61">
        <f t="shared" si="7"/>
        <v>1.1374716360973651E-5</v>
      </c>
    </row>
    <row r="62" spans="1:23" x14ac:dyDescent="0.2">
      <c r="A62" s="17" t="s">
        <v>69</v>
      </c>
      <c r="B62" s="9"/>
      <c r="C62" s="30">
        <v>35369.455000000002</v>
      </c>
      <c r="D62" s="30"/>
      <c r="E62">
        <f t="shared" si="1"/>
        <v>1979.9554057372575</v>
      </c>
      <c r="F62">
        <f t="shared" si="2"/>
        <v>1980</v>
      </c>
      <c r="G62">
        <f t="shared" si="10"/>
        <v>-2.5986000000557397E-2</v>
      </c>
      <c r="I62">
        <f t="shared" si="11"/>
        <v>-2.5986000000557397E-2</v>
      </c>
      <c r="N62">
        <f t="shared" si="8"/>
        <v>-3.1260903285453466E-2</v>
      </c>
      <c r="P62">
        <f t="shared" si="4"/>
        <v>5.2749032848960677E-3</v>
      </c>
      <c r="Q62" s="3">
        <f t="shared" si="5"/>
        <v>20350.955000000002</v>
      </c>
      <c r="R62">
        <f t="shared" si="6"/>
        <v>9.7724407422247533E-4</v>
      </c>
      <c r="S62" s="9">
        <v>0.1</v>
      </c>
      <c r="T62">
        <f t="shared" si="7"/>
        <v>9.7724407422247538E-5</v>
      </c>
    </row>
    <row r="63" spans="1:23" x14ac:dyDescent="0.2">
      <c r="A63" s="17" t="s">
        <v>69</v>
      </c>
      <c r="B63" s="9"/>
      <c r="C63" s="30">
        <v>35428.332999999999</v>
      </c>
      <c r="D63" s="30"/>
      <c r="E63">
        <f t="shared" si="1"/>
        <v>2080.9952349384457</v>
      </c>
      <c r="F63">
        <f t="shared" si="2"/>
        <v>2081</v>
      </c>
      <c r="G63">
        <f t="shared" si="10"/>
        <v>-2.7767000065068714E-3</v>
      </c>
      <c r="I63">
        <f t="shared" si="11"/>
        <v>-2.7767000065068714E-3</v>
      </c>
      <c r="N63">
        <f t="shared" si="8"/>
        <v>-7.9032044618765271E-3</v>
      </c>
      <c r="P63">
        <f t="shared" si="4"/>
        <v>5.1265044553696565E-3</v>
      </c>
      <c r="Q63" s="3">
        <f t="shared" si="5"/>
        <v>20409.832999999999</v>
      </c>
      <c r="R63">
        <f t="shared" si="6"/>
        <v>6.2460640766225041E-5</v>
      </c>
      <c r="S63" s="9">
        <v>0.1</v>
      </c>
      <c r="T63">
        <f t="shared" si="7"/>
        <v>6.2460640766225048E-6</v>
      </c>
    </row>
    <row r="64" spans="1:23" x14ac:dyDescent="0.2">
      <c r="A64" s="17" t="s">
        <v>258</v>
      </c>
      <c r="B64" s="9"/>
      <c r="C64" s="30">
        <v>35598.476000000002</v>
      </c>
      <c r="D64" s="30" t="s">
        <v>41</v>
      </c>
      <c r="E64">
        <f t="shared" si="1"/>
        <v>2372.9755953409572</v>
      </c>
      <c r="F64">
        <f t="shared" si="2"/>
        <v>2373</v>
      </c>
      <c r="G64">
        <f t="shared" si="10"/>
        <v>-1.4221099998394493E-2</v>
      </c>
      <c r="I64">
        <f t="shared" si="11"/>
        <v>-1.4221099998394493E-2</v>
      </c>
      <c r="N64">
        <f t="shared" si="8"/>
        <v>-1.8933127518652615E-2</v>
      </c>
      <c r="P64">
        <f t="shared" si="4"/>
        <v>4.7120275202581201E-3</v>
      </c>
      <c r="Q64" s="3">
        <f t="shared" si="5"/>
        <v>20579.976000000002</v>
      </c>
      <c r="R64">
        <f t="shared" si="6"/>
        <v>3.5846331763756095E-4</v>
      </c>
      <c r="S64" s="9">
        <v>0.1</v>
      </c>
      <c r="T64">
        <f t="shared" si="7"/>
        <v>3.5846331763756097E-5</v>
      </c>
    </row>
    <row r="65" spans="1:20" x14ac:dyDescent="0.2">
      <c r="A65" s="17" t="s">
        <v>71</v>
      </c>
      <c r="B65" s="9"/>
      <c r="C65" s="30">
        <v>36379.9139</v>
      </c>
      <c r="D65" s="30"/>
      <c r="E65">
        <f t="shared" si="1"/>
        <v>3713.9917974425766</v>
      </c>
      <c r="F65">
        <f t="shared" si="2"/>
        <v>3714</v>
      </c>
      <c r="G65">
        <f t="shared" si="10"/>
        <v>-4.779800001415424E-3</v>
      </c>
      <c r="I65">
        <f t="shared" si="11"/>
        <v>-4.779800001415424E-3</v>
      </c>
      <c r="N65">
        <f t="shared" si="8"/>
        <v>-7.8661489025291798E-3</v>
      </c>
      <c r="P65">
        <f t="shared" si="4"/>
        <v>3.0863489011137566E-3</v>
      </c>
      <c r="Q65" s="3">
        <f t="shared" si="5"/>
        <v>21361.4139</v>
      </c>
      <c r="R65">
        <f t="shared" si="6"/>
        <v>6.1876298556761021E-5</v>
      </c>
      <c r="S65" s="9">
        <v>0.1</v>
      </c>
      <c r="T65">
        <f t="shared" si="7"/>
        <v>6.1876298556761028E-6</v>
      </c>
    </row>
    <row r="66" spans="1:20" x14ac:dyDescent="0.2">
      <c r="A66" s="17" t="s">
        <v>258</v>
      </c>
      <c r="B66" s="9"/>
      <c r="C66" s="30">
        <v>36379.917999999998</v>
      </c>
      <c r="D66" s="30" t="s">
        <v>171</v>
      </c>
      <c r="E66">
        <f t="shared" si="1"/>
        <v>3713.9988334033692</v>
      </c>
      <c r="F66">
        <f t="shared" si="2"/>
        <v>3714</v>
      </c>
      <c r="G66">
        <f t="shared" si="10"/>
        <v>-6.7980000312672928E-4</v>
      </c>
      <c r="I66">
        <f t="shared" si="11"/>
        <v>-6.7980000312672928E-4</v>
      </c>
      <c r="N66">
        <f t="shared" si="8"/>
        <v>-3.7661489042404859E-3</v>
      </c>
      <c r="P66">
        <f t="shared" si="4"/>
        <v>3.0863489011137566E-3</v>
      </c>
      <c r="Q66" s="3">
        <f t="shared" si="5"/>
        <v>21361.417999999998</v>
      </c>
      <c r="R66">
        <f t="shared" si="6"/>
        <v>1.4183877568911812E-5</v>
      </c>
      <c r="S66" s="9">
        <v>0.1</v>
      </c>
      <c r="T66">
        <f t="shared" si="7"/>
        <v>1.4183877568911813E-6</v>
      </c>
    </row>
    <row r="67" spans="1:20" x14ac:dyDescent="0.2">
      <c r="A67" s="17" t="s">
        <v>69</v>
      </c>
      <c r="B67" s="9"/>
      <c r="C67" s="30">
        <v>36788.428999999996</v>
      </c>
      <c r="D67" s="30"/>
      <c r="E67">
        <f t="shared" si="1"/>
        <v>4415.0396579356002</v>
      </c>
      <c r="F67">
        <f t="shared" si="2"/>
        <v>4415</v>
      </c>
      <c r="G67">
        <f t="shared" si="10"/>
        <v>2.3109499990823679E-2</v>
      </c>
      <c r="I67">
        <f t="shared" si="11"/>
        <v>2.3109499990823679E-2</v>
      </c>
      <c r="N67">
        <f t="shared" si="8"/>
        <v>2.0691380461856968E-2</v>
      </c>
      <c r="P67">
        <f t="shared" si="4"/>
        <v>2.418119528966711E-3</v>
      </c>
      <c r="Q67" s="3">
        <f t="shared" si="5"/>
        <v>21769.928999999996</v>
      </c>
      <c r="R67">
        <f t="shared" si="6"/>
        <v>4.281332254173163E-4</v>
      </c>
      <c r="S67" s="9">
        <v>0.1</v>
      </c>
      <c r="T67">
        <f t="shared" si="7"/>
        <v>4.281332254173163E-5</v>
      </c>
    </row>
    <row r="68" spans="1:20" x14ac:dyDescent="0.2">
      <c r="A68" s="17" t="s">
        <v>69</v>
      </c>
      <c r="B68" s="9"/>
      <c r="C68" s="30">
        <v>36809.4</v>
      </c>
      <c r="D68" s="30"/>
      <c r="E68">
        <f t="shared" si="1"/>
        <v>4451.0277393612387</v>
      </c>
      <c r="F68">
        <f t="shared" si="2"/>
        <v>4451</v>
      </c>
      <c r="G68">
        <f t="shared" si="10"/>
        <v>1.6164299995580222E-2</v>
      </c>
      <c r="I68">
        <f t="shared" si="11"/>
        <v>1.6164299995580222E-2</v>
      </c>
      <c r="N68">
        <f t="shared" si="8"/>
        <v>1.3777131823027755E-2</v>
      </c>
      <c r="P68">
        <f t="shared" si="4"/>
        <v>2.3871681725524665E-3</v>
      </c>
      <c r="Q68" s="3">
        <f t="shared" si="5"/>
        <v>21790.9</v>
      </c>
      <c r="R68">
        <f t="shared" si="6"/>
        <v>1.8980936126908408E-4</v>
      </c>
      <c r="S68" s="9">
        <v>0.1</v>
      </c>
      <c r="T68">
        <f t="shared" si="7"/>
        <v>1.898093612690841E-5</v>
      </c>
    </row>
    <row r="69" spans="1:20" x14ac:dyDescent="0.2">
      <c r="A69" s="17" t="s">
        <v>69</v>
      </c>
      <c r="B69" s="9"/>
      <c r="C69" s="30">
        <v>36810.550000000003</v>
      </c>
      <c r="D69" s="30"/>
      <c r="E69">
        <f t="shared" si="1"/>
        <v>4453.0012405600146</v>
      </c>
      <c r="F69">
        <f t="shared" si="2"/>
        <v>4453</v>
      </c>
      <c r="G69">
        <f t="shared" si="10"/>
        <v>7.2289999661734328E-4</v>
      </c>
      <c r="I69">
        <f t="shared" si="11"/>
        <v>7.2289999661734328E-4</v>
      </c>
      <c r="N69">
        <f t="shared" si="8"/>
        <v>-1.662558297069515E-3</v>
      </c>
      <c r="P69">
        <f t="shared" si="4"/>
        <v>2.3854582936868583E-3</v>
      </c>
      <c r="Q69" s="3">
        <f t="shared" si="5"/>
        <v>21792.050000000003</v>
      </c>
      <c r="R69">
        <f t="shared" si="6"/>
        <v>2.7641000911546855E-6</v>
      </c>
      <c r="S69" s="9">
        <v>0.1</v>
      </c>
      <c r="T69">
        <f t="shared" si="7"/>
        <v>2.7641000911546854E-7</v>
      </c>
    </row>
    <row r="70" spans="1:20" x14ac:dyDescent="0.2">
      <c r="A70" s="17" t="s">
        <v>69</v>
      </c>
      <c r="B70" s="9"/>
      <c r="C70" s="30">
        <v>36813.46</v>
      </c>
      <c r="D70" s="30"/>
      <c r="E70">
        <f t="shared" si="1"/>
        <v>4457.9950566369034</v>
      </c>
      <c r="F70">
        <f t="shared" si="2"/>
        <v>4458</v>
      </c>
      <c r="G70">
        <f t="shared" si="10"/>
        <v>-2.8806000045733526E-3</v>
      </c>
      <c r="I70">
        <f t="shared" si="11"/>
        <v>-2.8806000045733526E-3</v>
      </c>
      <c r="N70">
        <f t="shared" si="8"/>
        <v>-5.2617880410005492E-3</v>
      </c>
      <c r="P70">
        <f t="shared" si="4"/>
        <v>2.3811880364271966E-3</v>
      </c>
      <c r="Q70" s="3">
        <f t="shared" si="5"/>
        <v>21794.959999999999</v>
      </c>
      <c r="R70">
        <f t="shared" si="6"/>
        <v>2.7686413388416396E-5</v>
      </c>
      <c r="S70" s="9">
        <v>0.1</v>
      </c>
      <c r="T70">
        <f t="shared" si="7"/>
        <v>2.7686413388416398E-6</v>
      </c>
    </row>
    <row r="71" spans="1:20" x14ac:dyDescent="0.2">
      <c r="A71" s="17" t="s">
        <v>258</v>
      </c>
      <c r="B71" s="9"/>
      <c r="C71" s="30">
        <v>36816.385000000002</v>
      </c>
      <c r="D71" s="30" t="s">
        <v>41</v>
      </c>
      <c r="E71">
        <f t="shared" si="1"/>
        <v>4463.0146140337883</v>
      </c>
      <c r="F71">
        <f t="shared" si="2"/>
        <v>4463</v>
      </c>
      <c r="G71">
        <f t="shared" si="10"/>
        <v>8.5159000009298325E-3</v>
      </c>
      <c r="I71">
        <f t="shared" si="11"/>
        <v>8.5159000009298325E-3</v>
      </c>
      <c r="N71">
        <f t="shared" si="8"/>
        <v>6.1389758790417852E-3</v>
      </c>
      <c r="P71">
        <f t="shared" si="4"/>
        <v>2.3769241218880473E-3</v>
      </c>
      <c r="Q71" s="3">
        <f t="shared" si="5"/>
        <v>21797.885000000002</v>
      </c>
      <c r="R71">
        <f t="shared" si="6"/>
        <v>3.7687024843456861E-5</v>
      </c>
      <c r="S71" s="9">
        <v>0.1</v>
      </c>
      <c r="T71">
        <f t="shared" si="7"/>
        <v>3.7687024843456861E-6</v>
      </c>
    </row>
    <row r="72" spans="1:20" x14ac:dyDescent="0.2">
      <c r="A72" s="17" t="s">
        <v>69</v>
      </c>
      <c r="B72" s="9"/>
      <c r="C72" s="30">
        <v>36816.396000000001</v>
      </c>
      <c r="D72" s="30"/>
      <c r="E72">
        <f t="shared" si="1"/>
        <v>4463.0334910017746</v>
      </c>
      <c r="F72">
        <f t="shared" si="2"/>
        <v>4463</v>
      </c>
      <c r="G72">
        <f t="shared" si="10"/>
        <v>1.9515899999532849E-2</v>
      </c>
      <c r="I72">
        <f t="shared" si="11"/>
        <v>1.9515899999532849E-2</v>
      </c>
      <c r="N72">
        <f t="shared" si="8"/>
        <v>1.7138975877644801E-2</v>
      </c>
      <c r="P72">
        <f t="shared" si="4"/>
        <v>2.3769241218880473E-3</v>
      </c>
      <c r="Q72" s="3">
        <f t="shared" si="5"/>
        <v>21797.896000000001</v>
      </c>
      <c r="R72">
        <f t="shared" si="6"/>
        <v>2.937444941344904E-4</v>
      </c>
      <c r="S72" s="9">
        <v>0.1</v>
      </c>
      <c r="T72">
        <f t="shared" si="7"/>
        <v>2.9374449413449042E-5</v>
      </c>
    </row>
    <row r="73" spans="1:20" x14ac:dyDescent="0.2">
      <c r="A73" s="17" t="s">
        <v>46</v>
      </c>
      <c r="B73" s="9"/>
      <c r="C73" s="30">
        <v>36818.411</v>
      </c>
      <c r="D73" s="30"/>
      <c r="E73">
        <f t="shared" si="1"/>
        <v>4466.4914083196236</v>
      </c>
      <c r="F73">
        <f t="shared" si="2"/>
        <v>4466.5</v>
      </c>
      <c r="G73">
        <f t="shared" si="10"/>
        <v>-5.0065500035998411E-3</v>
      </c>
      <c r="I73">
        <f t="shared" si="11"/>
        <v>-5.0065500035998411E-3</v>
      </c>
      <c r="N73">
        <f t="shared" si="8"/>
        <v>-7.3804931592291925E-3</v>
      </c>
      <c r="P73">
        <f t="shared" si="4"/>
        <v>2.3739431556293509E-3</v>
      </c>
      <c r="Q73" s="3">
        <f t="shared" si="5"/>
        <v>21799.911</v>
      </c>
      <c r="R73">
        <f t="shared" si="6"/>
        <v>5.4471679273428908E-5</v>
      </c>
      <c r="S73" s="9">
        <v>0.1</v>
      </c>
      <c r="T73">
        <f t="shared" si="7"/>
        <v>5.4471679273428911E-6</v>
      </c>
    </row>
    <row r="74" spans="1:20" x14ac:dyDescent="0.2">
      <c r="A74" s="17" t="s">
        <v>69</v>
      </c>
      <c r="B74" s="9"/>
      <c r="C74" s="30">
        <v>36820.442000000003</v>
      </c>
      <c r="D74" s="30"/>
      <c r="E74">
        <f t="shared" si="1"/>
        <v>4469.9767830454621</v>
      </c>
      <c r="F74">
        <f t="shared" si="2"/>
        <v>4470</v>
      </c>
      <c r="G74">
        <f t="shared" si="10"/>
        <v>-1.3529000003472902E-2</v>
      </c>
      <c r="I74">
        <f t="shared" si="11"/>
        <v>-1.3529000003472902E-2</v>
      </c>
      <c r="N74">
        <f t="shared" si="8"/>
        <v>-1.5899965300776607E-2</v>
      </c>
      <c r="P74">
        <f t="shared" si="4"/>
        <v>2.3709652973037043E-3</v>
      </c>
      <c r="Q74" s="3">
        <f t="shared" si="5"/>
        <v>21801.942000000003</v>
      </c>
      <c r="R74">
        <f t="shared" si="6"/>
        <v>2.5280889656590012E-4</v>
      </c>
      <c r="S74" s="9">
        <v>0.1</v>
      </c>
      <c r="T74">
        <f t="shared" si="7"/>
        <v>2.5280889656590014E-5</v>
      </c>
    </row>
    <row r="75" spans="1:20" x14ac:dyDescent="0.2">
      <c r="A75" s="17" t="s">
        <v>46</v>
      </c>
      <c r="B75" s="9"/>
      <c r="C75" s="30">
        <v>36844.368999999999</v>
      </c>
      <c r="D75" s="30"/>
      <c r="E75">
        <f t="shared" si="1"/>
        <v>4511.0376205959319</v>
      </c>
      <c r="F75">
        <f t="shared" si="2"/>
        <v>4511</v>
      </c>
      <c r="G75">
        <f t="shared" si="10"/>
        <v>2.1922299994912464E-2</v>
      </c>
      <c r="I75">
        <f t="shared" si="11"/>
        <v>2.1922299994912464E-2</v>
      </c>
      <c r="N75">
        <f t="shared" si="8"/>
        <v>1.9585986734980458E-2</v>
      </c>
      <c r="P75">
        <f t="shared" si="4"/>
        <v>2.3363132599320065E-3</v>
      </c>
      <c r="Q75" s="3">
        <f t="shared" si="5"/>
        <v>21825.868999999999</v>
      </c>
      <c r="R75">
        <f t="shared" si="6"/>
        <v>3.8361087638283045E-4</v>
      </c>
      <c r="S75" s="9">
        <v>0.1</v>
      </c>
      <c r="T75">
        <f t="shared" si="7"/>
        <v>3.8361087638283045E-5</v>
      </c>
    </row>
    <row r="76" spans="1:20" x14ac:dyDescent="0.2">
      <c r="A76" s="17" t="s">
        <v>46</v>
      </c>
      <c r="B76" s="9"/>
      <c r="C76" s="30">
        <v>36848.436000000002</v>
      </c>
      <c r="D76" s="30"/>
      <c r="E76">
        <f t="shared" si="1"/>
        <v>4518.0169504875976</v>
      </c>
      <c r="F76">
        <f t="shared" si="2"/>
        <v>4518</v>
      </c>
      <c r="G76">
        <f t="shared" si="10"/>
        <v>9.8773999998229556E-3</v>
      </c>
      <c r="I76">
        <f t="shared" si="11"/>
        <v>9.8773999998229556E-3</v>
      </c>
      <c r="N76">
        <f t="shared" si="8"/>
        <v>7.5469603183115751E-3</v>
      </c>
      <c r="P76">
        <f t="shared" si="4"/>
        <v>2.3304396815113809E-3</v>
      </c>
      <c r="Q76" s="3">
        <f t="shared" si="5"/>
        <v>21829.936000000002</v>
      </c>
      <c r="R76">
        <f t="shared" si="6"/>
        <v>5.6956610046169554E-5</v>
      </c>
      <c r="S76" s="9">
        <v>0.1</v>
      </c>
      <c r="T76">
        <f t="shared" si="7"/>
        <v>5.6956610046169559E-6</v>
      </c>
    </row>
    <row r="77" spans="1:20" x14ac:dyDescent="0.2">
      <c r="A77" s="17" t="s">
        <v>46</v>
      </c>
      <c r="B77" s="9"/>
      <c r="C77" s="30">
        <v>36895.324999999997</v>
      </c>
      <c r="D77" s="30"/>
      <c r="E77">
        <f t="shared" si="1"/>
        <v>4598.482600669573</v>
      </c>
      <c r="F77">
        <f t="shared" si="2"/>
        <v>4598.5</v>
      </c>
      <c r="G77">
        <f t="shared" si="10"/>
        <v>-1.0138950005057268E-2</v>
      </c>
      <c r="I77">
        <f t="shared" si="11"/>
        <v>-1.0138950005057268E-2</v>
      </c>
      <c r="N77">
        <f t="shared" si="8"/>
        <v>-1.2402737065483926E-2</v>
      </c>
      <c r="P77">
        <f t="shared" si="4"/>
        <v>2.2637870604266586E-3</v>
      </c>
      <c r="Q77" s="3">
        <f t="shared" si="5"/>
        <v>21876.824999999997</v>
      </c>
      <c r="R77">
        <f t="shared" si="6"/>
        <v>1.5382788671552882E-4</v>
      </c>
      <c r="S77" s="9">
        <v>0.1</v>
      </c>
      <c r="T77">
        <f t="shared" si="7"/>
        <v>1.5382788671552883E-5</v>
      </c>
    </row>
    <row r="78" spans="1:20" x14ac:dyDescent="0.2">
      <c r="A78" s="17" t="s">
        <v>69</v>
      </c>
      <c r="B78" s="9"/>
      <c r="C78" s="30">
        <v>36903.213000000003</v>
      </c>
      <c r="D78" s="30"/>
      <c r="E78">
        <f t="shared" si="1"/>
        <v>4612.0191028051695</v>
      </c>
      <c r="F78">
        <f t="shared" si="2"/>
        <v>4612</v>
      </c>
      <c r="G78">
        <f t="shared" si="10"/>
        <v>1.1131599996588193E-2</v>
      </c>
      <c r="I78">
        <f t="shared" si="11"/>
        <v>1.1131599996588193E-2</v>
      </c>
      <c r="N78">
        <f t="shared" si="8"/>
        <v>8.878829726668213E-3</v>
      </c>
      <c r="P78">
        <f t="shared" si="4"/>
        <v>2.2527702699199808E-3</v>
      </c>
      <c r="Q78" s="3">
        <f t="shared" si="5"/>
        <v>21884.713000000003</v>
      </c>
      <c r="R78">
        <f t="shared" si="6"/>
        <v>7.8833617315167133E-5</v>
      </c>
      <c r="S78" s="9">
        <v>0.1</v>
      </c>
      <c r="T78">
        <f t="shared" si="7"/>
        <v>7.8833617315167129E-6</v>
      </c>
    </row>
    <row r="79" spans="1:20" x14ac:dyDescent="0.2">
      <c r="A79" s="17" t="s">
        <v>72</v>
      </c>
      <c r="B79" s="9"/>
      <c r="C79" s="30">
        <v>37202.421999999999</v>
      </c>
      <c r="D79" s="30"/>
      <c r="E79">
        <f t="shared" si="1"/>
        <v>5125.4880768779894</v>
      </c>
      <c r="F79">
        <f t="shared" si="2"/>
        <v>5125.5</v>
      </c>
      <c r="G79">
        <f t="shared" si="10"/>
        <v>-6.9478500008699484E-3</v>
      </c>
      <c r="I79">
        <f t="shared" si="11"/>
        <v>-6.9478500008699484E-3</v>
      </c>
      <c r="N79">
        <f t="shared" si="8"/>
        <v>-8.8159028450719087E-3</v>
      </c>
      <c r="P79">
        <f t="shared" si="4"/>
        <v>1.8680528442019612E-3</v>
      </c>
      <c r="Q79" s="3">
        <f t="shared" si="5"/>
        <v>22183.921999999999</v>
      </c>
      <c r="R79">
        <f t="shared" si="6"/>
        <v>7.7720142973746972E-5</v>
      </c>
      <c r="S79" s="9">
        <v>0.1</v>
      </c>
      <c r="T79">
        <f t="shared" si="7"/>
        <v>7.7720142973746968E-6</v>
      </c>
    </row>
    <row r="80" spans="1:20" x14ac:dyDescent="0.2">
      <c r="A80" s="17" t="s">
        <v>258</v>
      </c>
      <c r="B80" s="9"/>
      <c r="C80" s="30">
        <v>37526.713000000003</v>
      </c>
      <c r="D80" s="30" t="s">
        <v>171</v>
      </c>
      <c r="E80">
        <f t="shared" si="1"/>
        <v>5681.9999701400693</v>
      </c>
      <c r="F80">
        <f t="shared" si="2"/>
        <v>5682</v>
      </c>
      <c r="G80">
        <f t="shared" si="10"/>
        <v>-1.7400001524947584E-5</v>
      </c>
      <c r="I80">
        <f t="shared" si="11"/>
        <v>-1.7400001524947584E-5</v>
      </c>
      <c r="N80">
        <f t="shared" si="8"/>
        <v>-1.5440556427703854E-3</v>
      </c>
      <c r="P80">
        <f t="shared" si="4"/>
        <v>1.5266556412454379E-3</v>
      </c>
      <c r="Q80" s="3">
        <f t="shared" si="5"/>
        <v>22508.213000000003</v>
      </c>
      <c r="R80">
        <f t="shared" si="6"/>
        <v>2.3841078279710681E-6</v>
      </c>
      <c r="S80" s="9">
        <v>0.1</v>
      </c>
      <c r="T80">
        <f t="shared" si="7"/>
        <v>2.3841078279710682E-7</v>
      </c>
    </row>
    <row r="81" spans="1:20" x14ac:dyDescent="0.2">
      <c r="A81" s="17" t="s">
        <v>73</v>
      </c>
      <c r="B81" s="9"/>
      <c r="C81" s="30">
        <v>37547.691299999999</v>
      </c>
      <c r="D81" s="30"/>
      <c r="E81">
        <f t="shared" si="1"/>
        <v>5718.0005790080832</v>
      </c>
      <c r="F81">
        <f t="shared" si="2"/>
        <v>5718</v>
      </c>
      <c r="G81">
        <f t="shared" si="10"/>
        <v>3.3739999344106764E-4</v>
      </c>
      <c r="I81">
        <f t="shared" si="11"/>
        <v>3.3739999344106764E-4</v>
      </c>
      <c r="N81">
        <f t="shared" si="8"/>
        <v>-1.1698764581145474E-3</v>
      </c>
      <c r="P81">
        <f t="shared" si="4"/>
        <v>1.5072764515556151E-3</v>
      </c>
      <c r="Q81" s="3">
        <f t="shared" si="5"/>
        <v>22529.191299999999</v>
      </c>
      <c r="R81">
        <f t="shared" si="6"/>
        <v>1.3686109272506384E-6</v>
      </c>
      <c r="S81" s="9">
        <v>0.1</v>
      </c>
      <c r="T81">
        <f t="shared" si="7"/>
        <v>1.3686109272506384E-7</v>
      </c>
    </row>
    <row r="82" spans="1:20" x14ac:dyDescent="0.2">
      <c r="A82" s="17" t="s">
        <v>173</v>
      </c>
      <c r="B82" s="9"/>
      <c r="C82" s="30">
        <v>40033.542999999998</v>
      </c>
      <c r="D82" s="30"/>
      <c r="E82">
        <f t="shared" si="1"/>
        <v>9983.9408485059739</v>
      </c>
      <c r="F82">
        <f t="shared" si="2"/>
        <v>9984</v>
      </c>
      <c r="G82">
        <f t="shared" si="10"/>
        <v>-3.4468800004106015E-2</v>
      </c>
      <c r="I82">
        <f t="shared" si="11"/>
        <v>-3.4468800004106015E-2</v>
      </c>
      <c r="N82">
        <f t="shared" si="8"/>
        <v>-3.6007716730748915E-2</v>
      </c>
      <c r="P82">
        <f t="shared" si="4"/>
        <v>1.5389167266429034E-3</v>
      </c>
      <c r="Q82" s="3">
        <f t="shared" si="5"/>
        <v>25015.042999999998</v>
      </c>
      <c r="R82">
        <f t="shared" si="6"/>
        <v>1.2965556641618553E-3</v>
      </c>
      <c r="S82" s="9">
        <v>0.1</v>
      </c>
      <c r="T82">
        <f t="shared" si="7"/>
        <v>1.2965556641618552E-4</v>
      </c>
    </row>
    <row r="83" spans="1:20" x14ac:dyDescent="0.2">
      <c r="A83" s="17" t="s">
        <v>173</v>
      </c>
      <c r="B83" s="9" t="s">
        <v>58</v>
      </c>
      <c r="C83" s="30">
        <v>40059.481</v>
      </c>
      <c r="D83" s="30"/>
      <c r="E83">
        <f t="shared" si="1"/>
        <v>10028.452739022308</v>
      </c>
      <c r="F83">
        <f t="shared" si="2"/>
        <v>10028.5</v>
      </c>
      <c r="G83">
        <f t="shared" si="10"/>
        <v>-2.7539950002392288E-2</v>
      </c>
      <c r="I83">
        <f t="shared" si="11"/>
        <v>-2.7539950002392288E-2</v>
      </c>
      <c r="N83">
        <f t="shared" si="8"/>
        <v>-2.9103529642919502E-2</v>
      </c>
      <c r="P83">
        <f t="shared" si="4"/>
        <v>1.5635796405272136E-3</v>
      </c>
      <c r="Q83" s="3">
        <f t="shared" si="5"/>
        <v>25040.981</v>
      </c>
      <c r="R83">
        <f t="shared" si="6"/>
        <v>8.4701543767629419E-4</v>
      </c>
      <c r="S83" s="9">
        <v>0.1</v>
      </c>
      <c r="T83">
        <f t="shared" si="7"/>
        <v>8.4701543767629422E-5</v>
      </c>
    </row>
    <row r="84" spans="1:20" x14ac:dyDescent="0.2">
      <c r="A84" s="17" t="s">
        <v>173</v>
      </c>
      <c r="B84" s="9" t="s">
        <v>58</v>
      </c>
      <c r="C84" s="30">
        <v>40073.449000000001</v>
      </c>
      <c r="D84" s="30"/>
      <c r="E84">
        <f t="shared" si="1"/>
        <v>10052.42305619141</v>
      </c>
      <c r="F84">
        <f t="shared" si="2"/>
        <v>10052.5</v>
      </c>
      <c r="G84">
        <f t="shared" si="10"/>
        <v>-4.483674999937648E-2</v>
      </c>
      <c r="I84">
        <f t="shared" si="11"/>
        <v>-4.483674999937648E-2</v>
      </c>
      <c r="N84">
        <f t="shared" si="8"/>
        <v>-4.641383953536822E-2</v>
      </c>
      <c r="P84">
        <f t="shared" si="4"/>
        <v>1.5770895359917391E-3</v>
      </c>
      <c r="Q84" s="3">
        <f t="shared" si="5"/>
        <v>25054.949000000001</v>
      </c>
      <c r="R84">
        <f t="shared" si="6"/>
        <v>2.1542445004149101E-3</v>
      </c>
      <c r="S84" s="9">
        <v>0.1</v>
      </c>
      <c r="T84">
        <f t="shared" si="7"/>
        <v>2.1542445004149103E-4</v>
      </c>
    </row>
    <row r="85" spans="1:20" x14ac:dyDescent="0.2">
      <c r="A85" s="17" t="s">
        <v>174</v>
      </c>
      <c r="B85" s="9"/>
      <c r="C85" s="30">
        <v>40141.396999999997</v>
      </c>
      <c r="D85" s="30"/>
      <c r="E85">
        <f t="shared" ref="E85:E148" si="12">(C85-C$7)/C$8</f>
        <v>10169.027803542922</v>
      </c>
      <c r="F85">
        <f t="shared" ref="F85:F148" si="13">+ROUND(2*E85,0)/2</f>
        <v>10169</v>
      </c>
      <c r="G85">
        <f t="shared" ref="G85:G116" si="14">C85-(C$7+C$8*F85)</f>
        <v>1.6201699996599928E-2</v>
      </c>
      <c r="I85">
        <f t="shared" si="11"/>
        <v>1.6201699996599928E-2</v>
      </c>
      <c r="N85">
        <f t="shared" si="8"/>
        <v>1.4556954791672868E-2</v>
      </c>
      <c r="P85">
        <f t="shared" ref="P85:P148" si="15">+D$11+D$12*F85+D$13*F85^2</f>
        <v>1.6447452049270592E-3</v>
      </c>
      <c r="Q85" s="3">
        <f t="shared" ref="Q85:Q148" si="16">C85-15018.5</f>
        <v>25122.896999999997</v>
      </c>
      <c r="R85">
        <f t="shared" ref="R85:R148" si="17">+(P85-G85)^2</f>
        <v>2.1190493280680769E-4</v>
      </c>
      <c r="S85" s="9">
        <v>0.1</v>
      </c>
      <c r="T85">
        <f t="shared" ref="T85:T148" si="18">S85*R85</f>
        <v>2.119049328068077E-5</v>
      </c>
    </row>
    <row r="86" spans="1:20" x14ac:dyDescent="0.2">
      <c r="A86" s="18" t="s">
        <v>61</v>
      </c>
      <c r="B86" s="16"/>
      <c r="C86" s="31">
        <v>41156.480000000003</v>
      </c>
      <c r="D86" s="31">
        <v>8.9999999999999993E-3</v>
      </c>
      <c r="E86">
        <f t="shared" si="12"/>
        <v>11910.999557764124</v>
      </c>
      <c r="F86">
        <f t="shared" si="13"/>
        <v>11911</v>
      </c>
      <c r="G86">
        <f t="shared" si="14"/>
        <v>-2.5769999774638563E-4</v>
      </c>
      <c r="I86">
        <f t="shared" si="11"/>
        <v>-2.5769999774638563E-4</v>
      </c>
      <c r="N86">
        <f t="shared" ref="N86:N149" si="19">G86-P86</f>
        <v>-3.3247782335462175E-3</v>
      </c>
      <c r="P86">
        <f t="shared" si="15"/>
        <v>3.0670782357998319E-3</v>
      </c>
      <c r="Q86" s="3">
        <f t="shared" si="16"/>
        <v>26137.980000000003</v>
      </c>
      <c r="R86">
        <f t="shared" si="17"/>
        <v>1.1054150302262706E-5</v>
      </c>
      <c r="S86" s="9">
        <v>0.1</v>
      </c>
      <c r="T86">
        <f t="shared" si="18"/>
        <v>1.1054150302262706E-6</v>
      </c>
    </row>
    <row r="87" spans="1:20" x14ac:dyDescent="0.2">
      <c r="A87" s="18" t="s">
        <v>61</v>
      </c>
      <c r="B87" s="16"/>
      <c r="C87" s="31">
        <v>41156.481</v>
      </c>
      <c r="D87" s="31">
        <v>7.0000000000000001E-3</v>
      </c>
      <c r="E87">
        <f t="shared" si="12"/>
        <v>11911.001273852116</v>
      </c>
      <c r="F87">
        <f t="shared" si="13"/>
        <v>11911</v>
      </c>
      <c r="G87">
        <f t="shared" si="14"/>
        <v>7.4229999881936237E-4</v>
      </c>
      <c r="I87">
        <f t="shared" si="11"/>
        <v>7.4229999881936237E-4</v>
      </c>
      <c r="N87">
        <f t="shared" si="19"/>
        <v>-2.3247782369804695E-3</v>
      </c>
      <c r="P87">
        <f t="shared" si="15"/>
        <v>3.0670782357998319E-3</v>
      </c>
      <c r="Q87" s="3">
        <f t="shared" si="16"/>
        <v>26137.981</v>
      </c>
      <c r="R87">
        <f t="shared" si="17"/>
        <v>5.4045938511380203E-6</v>
      </c>
      <c r="S87" s="9">
        <v>0.1</v>
      </c>
      <c r="T87">
        <f t="shared" si="18"/>
        <v>5.4045938511380206E-7</v>
      </c>
    </row>
    <row r="88" spans="1:20" x14ac:dyDescent="0.2">
      <c r="A88" s="18" t="s">
        <v>61</v>
      </c>
      <c r="B88" s="16"/>
      <c r="C88" s="31">
        <v>41156.489000000001</v>
      </c>
      <c r="D88" s="31">
        <v>8.0000000000000002E-3</v>
      </c>
      <c r="E88">
        <f t="shared" si="12"/>
        <v>11911.015002556111</v>
      </c>
      <c r="F88">
        <f t="shared" si="13"/>
        <v>11911</v>
      </c>
      <c r="G88">
        <f t="shared" si="14"/>
        <v>8.7423000004491769E-3</v>
      </c>
      <c r="I88">
        <f t="shared" ref="I88:I117" si="20">G88</f>
        <v>8.7423000004491769E-3</v>
      </c>
      <c r="N88">
        <f t="shared" si="19"/>
        <v>5.675221764649345E-3</v>
      </c>
      <c r="P88">
        <f t="shared" si="15"/>
        <v>3.0670782357998319E-3</v>
      </c>
      <c r="Q88" s="3">
        <f t="shared" si="16"/>
        <v>26137.989000000001</v>
      </c>
      <c r="R88">
        <f t="shared" si="17"/>
        <v>3.2208142077949626E-5</v>
      </c>
      <c r="S88" s="9">
        <v>0.1</v>
      </c>
      <c r="T88">
        <f t="shared" si="18"/>
        <v>3.2208142077949626E-6</v>
      </c>
    </row>
    <row r="89" spans="1:20" x14ac:dyDescent="0.2">
      <c r="A89" s="18" t="s">
        <v>62</v>
      </c>
      <c r="B89" s="16" t="s">
        <v>63</v>
      </c>
      <c r="C89" s="31">
        <v>41543.408000000003</v>
      </c>
      <c r="D89" s="31">
        <v>8.0000000000000002E-3</v>
      </c>
      <c r="E89">
        <f t="shared" si="12"/>
        <v>12575.002055015379</v>
      </c>
      <c r="F89">
        <f t="shared" si="13"/>
        <v>12575</v>
      </c>
      <c r="G89">
        <f t="shared" si="14"/>
        <v>1.1975000015809201E-3</v>
      </c>
      <c r="I89">
        <f t="shared" si="20"/>
        <v>1.1975000015809201E-3</v>
      </c>
      <c r="N89">
        <f t="shared" si="19"/>
        <v>-2.6143910104869661E-3</v>
      </c>
      <c r="P89">
        <f t="shared" si="15"/>
        <v>3.8118910120678862E-3</v>
      </c>
      <c r="Q89" s="3">
        <f t="shared" si="16"/>
        <v>26524.908000000003</v>
      </c>
      <c r="R89">
        <f t="shared" si="17"/>
        <v>6.8350403557150599E-6</v>
      </c>
      <c r="S89" s="9">
        <v>0.1</v>
      </c>
      <c r="T89">
        <f t="shared" si="18"/>
        <v>6.8350403557150607E-7</v>
      </c>
    </row>
    <row r="90" spans="1:20" x14ac:dyDescent="0.2">
      <c r="A90" s="18" t="s">
        <v>62</v>
      </c>
      <c r="B90" s="16" t="s">
        <v>58</v>
      </c>
      <c r="C90" s="31">
        <v>41543.701000000001</v>
      </c>
      <c r="D90" s="31">
        <v>1.4999999999999999E-2</v>
      </c>
      <c r="E90">
        <f t="shared" si="12"/>
        <v>12575.504868799062</v>
      </c>
      <c r="F90">
        <f t="shared" si="13"/>
        <v>12575.5</v>
      </c>
      <c r="G90">
        <f t="shared" si="14"/>
        <v>2.8371500011417083E-3</v>
      </c>
      <c r="I90">
        <f t="shared" si="20"/>
        <v>2.8371500011417083E-3</v>
      </c>
      <c r="N90">
        <f t="shared" si="19"/>
        <v>-9.7534401129817372E-4</v>
      </c>
      <c r="P90">
        <f t="shared" si="15"/>
        <v>3.8124940124398821E-3</v>
      </c>
      <c r="Q90" s="3">
        <f t="shared" si="16"/>
        <v>26525.201000000001</v>
      </c>
      <c r="R90">
        <f t="shared" si="17"/>
        <v>9.5129594037521198E-7</v>
      </c>
      <c r="S90" s="9">
        <v>0.1</v>
      </c>
      <c r="T90">
        <f t="shared" si="18"/>
        <v>9.5129594037521206E-8</v>
      </c>
    </row>
    <row r="91" spans="1:20" x14ac:dyDescent="0.2">
      <c r="A91" s="17" t="s">
        <v>175</v>
      </c>
      <c r="B91" s="9" t="s">
        <v>58</v>
      </c>
      <c r="C91" s="30">
        <v>42570.45</v>
      </c>
      <c r="D91" s="30"/>
      <c r="E91">
        <f t="shared" si="12"/>
        <v>14337.496505615802</v>
      </c>
      <c r="F91">
        <f t="shared" si="13"/>
        <v>14337.5</v>
      </c>
      <c r="G91">
        <f t="shared" si="14"/>
        <v>-2.0362500072224066E-3</v>
      </c>
      <c r="I91">
        <f t="shared" si="20"/>
        <v>-2.0362500072224066E-3</v>
      </c>
      <c r="N91">
        <f t="shared" si="19"/>
        <v>-8.3676668731000117E-3</v>
      </c>
      <c r="P91">
        <f t="shared" si="15"/>
        <v>6.3314168658776052E-3</v>
      </c>
      <c r="Q91" s="3">
        <f t="shared" si="16"/>
        <v>27551.949999999997</v>
      </c>
      <c r="R91">
        <f t="shared" si="17"/>
        <v>7.0017848899175323E-5</v>
      </c>
      <c r="S91" s="9">
        <v>0.1</v>
      </c>
      <c r="T91">
        <f t="shared" si="18"/>
        <v>7.0017848899175325E-6</v>
      </c>
    </row>
    <row r="92" spans="1:20" x14ac:dyDescent="0.2">
      <c r="A92" s="17" t="s">
        <v>175</v>
      </c>
      <c r="B92" s="9"/>
      <c r="C92" s="30">
        <v>42621.413</v>
      </c>
      <c r="D92" s="30"/>
      <c r="E92">
        <f t="shared" si="12"/>
        <v>14424.953498305445</v>
      </c>
      <c r="F92">
        <f t="shared" si="13"/>
        <v>14425</v>
      </c>
      <c r="G92">
        <f t="shared" si="14"/>
        <v>-2.7097500002128072E-2</v>
      </c>
      <c r="I92">
        <f t="shared" si="20"/>
        <v>-2.7097500002128072E-2</v>
      </c>
      <c r="N92">
        <f t="shared" si="19"/>
        <v>-3.3574534269477749E-2</v>
      </c>
      <c r="P92">
        <f t="shared" si="15"/>
        <v>6.4770342673496767E-3</v>
      </c>
      <c r="Q92" s="3">
        <f t="shared" si="16"/>
        <v>27602.913</v>
      </c>
      <c r="R92">
        <f t="shared" si="17"/>
        <v>1.1272493514123357E-3</v>
      </c>
      <c r="S92" s="9">
        <v>0.1</v>
      </c>
      <c r="T92">
        <f t="shared" si="18"/>
        <v>1.1272493514123357E-4</v>
      </c>
    </row>
    <row r="93" spans="1:20" x14ac:dyDescent="0.2">
      <c r="A93" s="17" t="s">
        <v>176</v>
      </c>
      <c r="B93" s="9" t="s">
        <v>58</v>
      </c>
      <c r="C93" s="30">
        <v>42922.417000000001</v>
      </c>
      <c r="D93" s="30"/>
      <c r="E93">
        <f t="shared" si="12"/>
        <v>14941.502850336359</v>
      </c>
      <c r="F93">
        <f t="shared" si="13"/>
        <v>14941.5</v>
      </c>
      <c r="G93">
        <f t="shared" si="14"/>
        <v>1.6609500016784295E-3</v>
      </c>
      <c r="I93">
        <f t="shared" si="20"/>
        <v>1.6609500016784295E-3</v>
      </c>
      <c r="N93">
        <f t="shared" si="19"/>
        <v>-5.7152172470359176E-3</v>
      </c>
      <c r="P93">
        <f t="shared" si="15"/>
        <v>7.3761672487143472E-3</v>
      </c>
      <c r="Q93" s="3">
        <f t="shared" si="16"/>
        <v>27903.917000000001</v>
      </c>
      <c r="R93">
        <f t="shared" si="17"/>
        <v>3.2663708180816813E-5</v>
      </c>
      <c r="S93" s="9">
        <v>0.1</v>
      </c>
      <c r="T93">
        <f t="shared" si="18"/>
        <v>3.2663708180816815E-6</v>
      </c>
    </row>
    <row r="94" spans="1:20" x14ac:dyDescent="0.2">
      <c r="A94" s="17" t="s">
        <v>176</v>
      </c>
      <c r="B94" s="9"/>
      <c r="C94" s="30">
        <v>42935.531000000003</v>
      </c>
      <c r="D94" s="30"/>
      <c r="E94">
        <f t="shared" si="12"/>
        <v>14964.007628354373</v>
      </c>
      <c r="F94">
        <f t="shared" si="13"/>
        <v>14964</v>
      </c>
      <c r="G94">
        <f t="shared" si="14"/>
        <v>4.4452000001911074E-3</v>
      </c>
      <c r="I94">
        <f t="shared" si="20"/>
        <v>4.4452000001911074E-3</v>
      </c>
      <c r="N94">
        <f t="shared" si="19"/>
        <v>-2.9716741014841515E-3</v>
      </c>
      <c r="P94">
        <f t="shared" si="15"/>
        <v>7.4168741016752589E-3</v>
      </c>
      <c r="Q94" s="3">
        <f t="shared" si="16"/>
        <v>27917.031000000003</v>
      </c>
      <c r="R94">
        <f t="shared" si="17"/>
        <v>8.8308469654316389E-6</v>
      </c>
      <c r="S94" s="9">
        <v>0.1</v>
      </c>
      <c r="T94">
        <f t="shared" si="18"/>
        <v>8.8308469654316393E-7</v>
      </c>
    </row>
    <row r="95" spans="1:20" x14ac:dyDescent="0.2">
      <c r="A95" s="17" t="s">
        <v>177</v>
      </c>
      <c r="B95" s="9"/>
      <c r="C95" s="30">
        <v>42980.411</v>
      </c>
      <c r="D95" s="30"/>
      <c r="E95">
        <f t="shared" si="12"/>
        <v>15041.025657746493</v>
      </c>
      <c r="F95">
        <f t="shared" si="13"/>
        <v>15041</v>
      </c>
      <c r="G95">
        <f t="shared" si="14"/>
        <v>1.4951299999665935E-2</v>
      </c>
      <c r="I95">
        <f t="shared" si="20"/>
        <v>1.4951299999665935E-2</v>
      </c>
      <c r="N95">
        <f t="shared" si="19"/>
        <v>7.3941461061266534E-3</v>
      </c>
      <c r="P95">
        <f t="shared" si="15"/>
        <v>7.5571538935392812E-3</v>
      </c>
      <c r="Q95" s="3">
        <f t="shared" si="16"/>
        <v>27961.911</v>
      </c>
      <c r="R95">
        <f t="shared" si="17"/>
        <v>5.4673396638747952E-5</v>
      </c>
      <c r="S95" s="9">
        <v>0.1</v>
      </c>
      <c r="T95">
        <f t="shared" si="18"/>
        <v>5.4673396638747959E-6</v>
      </c>
    </row>
    <row r="96" spans="1:20" x14ac:dyDescent="0.2">
      <c r="A96" s="17" t="s">
        <v>177</v>
      </c>
      <c r="B96" s="9"/>
      <c r="C96" s="30">
        <v>43012.470999999998</v>
      </c>
      <c r="D96" s="30"/>
      <c r="E96">
        <f t="shared" si="12"/>
        <v>15096.04343899229</v>
      </c>
      <c r="F96">
        <f t="shared" si="13"/>
        <v>15096</v>
      </c>
      <c r="G96">
        <f t="shared" si="14"/>
        <v>2.531279999675462E-2</v>
      </c>
      <c r="I96">
        <f t="shared" si="20"/>
        <v>2.531279999675462E-2</v>
      </c>
      <c r="N96">
        <f t="shared" si="19"/>
        <v>1.7654525288865176E-2</v>
      </c>
      <c r="P96">
        <f t="shared" si="15"/>
        <v>7.6582747078894446E-3</v>
      </c>
      <c r="Q96" s="3">
        <f t="shared" si="16"/>
        <v>27993.970999999998</v>
      </c>
      <c r="R96">
        <f t="shared" si="17"/>
        <v>3.1168226317518003E-4</v>
      </c>
      <c r="S96" s="9">
        <v>0.1</v>
      </c>
      <c r="T96">
        <f t="shared" si="18"/>
        <v>3.1168226317518007E-5</v>
      </c>
    </row>
    <row r="97" spans="1:20" x14ac:dyDescent="0.2">
      <c r="A97" s="17" t="s">
        <v>24</v>
      </c>
      <c r="B97" s="9" t="s">
        <v>57</v>
      </c>
      <c r="C97" s="30">
        <v>43127.248</v>
      </c>
      <c r="D97" s="30"/>
      <c r="E97">
        <f t="shared" si="12"/>
        <v>15293.010871245859</v>
      </c>
      <c r="F97">
        <f t="shared" si="13"/>
        <v>15293</v>
      </c>
      <c r="G97">
        <f t="shared" si="14"/>
        <v>6.3348999974550679E-3</v>
      </c>
      <c r="I97">
        <f t="shared" si="20"/>
        <v>6.3348999974550679E-3</v>
      </c>
      <c r="N97">
        <f t="shared" si="19"/>
        <v>-1.6918686421785456E-3</v>
      </c>
      <c r="P97">
        <f t="shared" si="15"/>
        <v>8.0267686396336135E-3</v>
      </c>
      <c r="Q97" s="3">
        <f t="shared" si="16"/>
        <v>28108.748</v>
      </c>
      <c r="R97">
        <f t="shared" si="17"/>
        <v>2.8624195023870756E-6</v>
      </c>
      <c r="S97" s="9">
        <v>0.1</v>
      </c>
      <c r="T97">
        <f t="shared" si="18"/>
        <v>2.8624195023870758E-7</v>
      </c>
    </row>
    <row r="98" spans="1:20" x14ac:dyDescent="0.2">
      <c r="A98" s="17" t="s">
        <v>178</v>
      </c>
      <c r="B98" s="9"/>
      <c r="C98" s="30">
        <v>43127.252</v>
      </c>
      <c r="D98" s="30"/>
      <c r="E98">
        <f t="shared" si="12"/>
        <v>15293.017735597856</v>
      </c>
      <c r="F98">
        <f t="shared" si="13"/>
        <v>15293</v>
      </c>
      <c r="G98">
        <f t="shared" si="14"/>
        <v>1.0334899998269975E-2</v>
      </c>
      <c r="I98">
        <f t="shared" si="20"/>
        <v>1.0334899998269975E-2</v>
      </c>
      <c r="N98">
        <f t="shared" si="19"/>
        <v>2.3081313586363617E-3</v>
      </c>
      <c r="P98">
        <f t="shared" si="15"/>
        <v>8.0267686396336135E-3</v>
      </c>
      <c r="Q98" s="3">
        <f t="shared" si="16"/>
        <v>28108.752</v>
      </c>
      <c r="R98">
        <f t="shared" si="17"/>
        <v>5.3274703687205365E-6</v>
      </c>
      <c r="S98" s="9">
        <v>0.1</v>
      </c>
      <c r="T98">
        <f t="shared" si="18"/>
        <v>5.3274703687205372E-7</v>
      </c>
    </row>
    <row r="99" spans="1:20" x14ac:dyDescent="0.2">
      <c r="A99" s="17" t="s">
        <v>179</v>
      </c>
      <c r="B99" s="9" t="s">
        <v>58</v>
      </c>
      <c r="C99" s="30">
        <v>43429.379000000001</v>
      </c>
      <c r="D99" s="30"/>
      <c r="E99">
        <f t="shared" si="12"/>
        <v>15811.494254451572</v>
      </c>
      <c r="F99">
        <f t="shared" si="13"/>
        <v>15811.5</v>
      </c>
      <c r="G99">
        <f t="shared" si="14"/>
        <v>-3.3480499987490475E-3</v>
      </c>
      <c r="I99">
        <f t="shared" si="20"/>
        <v>-3.3480499987490475E-3</v>
      </c>
      <c r="N99">
        <f t="shared" si="19"/>
        <v>-1.2391748490020189E-2</v>
      </c>
      <c r="P99">
        <f t="shared" si="15"/>
        <v>9.0436984912711411E-3</v>
      </c>
      <c r="Q99" s="3">
        <f t="shared" si="16"/>
        <v>28410.879000000001</v>
      </c>
      <c r="R99">
        <f t="shared" si="17"/>
        <v>1.5355543063991762E-4</v>
      </c>
      <c r="S99" s="9">
        <v>0.1</v>
      </c>
      <c r="T99">
        <f t="shared" si="18"/>
        <v>1.5355543063991764E-5</v>
      </c>
    </row>
    <row r="100" spans="1:20" x14ac:dyDescent="0.2">
      <c r="A100" s="17" t="s">
        <v>24</v>
      </c>
      <c r="B100" s="9" t="s">
        <v>25</v>
      </c>
      <c r="C100" s="30">
        <v>43429.387000000002</v>
      </c>
      <c r="D100" s="30"/>
      <c r="E100">
        <f t="shared" si="12"/>
        <v>15811.507983155567</v>
      </c>
      <c r="F100">
        <f t="shared" si="13"/>
        <v>15811.5</v>
      </c>
      <c r="G100">
        <f t="shared" si="14"/>
        <v>4.651950002880767E-3</v>
      </c>
      <c r="I100">
        <f t="shared" si="20"/>
        <v>4.651950002880767E-3</v>
      </c>
      <c r="N100">
        <f t="shared" si="19"/>
        <v>-4.3917484883903742E-3</v>
      </c>
      <c r="P100">
        <f t="shared" si="15"/>
        <v>9.0436984912711411E-3</v>
      </c>
      <c r="Q100" s="3">
        <f t="shared" si="16"/>
        <v>28410.887000000002</v>
      </c>
      <c r="R100">
        <f t="shared" si="17"/>
        <v>1.9287454785279135E-5</v>
      </c>
      <c r="S100" s="9">
        <v>0.1</v>
      </c>
      <c r="T100">
        <f t="shared" si="18"/>
        <v>1.9287454785279136E-6</v>
      </c>
    </row>
    <row r="101" spans="1:20" x14ac:dyDescent="0.2">
      <c r="A101" s="17" t="s">
        <v>180</v>
      </c>
      <c r="B101" s="9" t="s">
        <v>58</v>
      </c>
      <c r="C101" s="30">
        <v>43732.411999999997</v>
      </c>
      <c r="D101" s="30"/>
      <c r="E101">
        <f t="shared" si="12"/>
        <v>16331.525549032312</v>
      </c>
      <c r="F101">
        <f t="shared" si="13"/>
        <v>16331.5</v>
      </c>
      <c r="G101">
        <f t="shared" si="14"/>
        <v>1.4887949990225025E-2</v>
      </c>
      <c r="I101">
        <f t="shared" si="20"/>
        <v>1.4887949990225025E-2</v>
      </c>
      <c r="N101">
        <f t="shared" si="19"/>
        <v>4.7558757908165057E-3</v>
      </c>
      <c r="P101">
        <f t="shared" si="15"/>
        <v>1.0132074199408519E-2</v>
      </c>
      <c r="Q101" s="3">
        <f t="shared" si="16"/>
        <v>28713.911999999997</v>
      </c>
      <c r="R101">
        <f t="shared" si="17"/>
        <v>2.2618354537674524E-5</v>
      </c>
      <c r="S101" s="9">
        <v>0.1</v>
      </c>
      <c r="T101">
        <f t="shared" si="18"/>
        <v>2.2618354537674524E-6</v>
      </c>
    </row>
    <row r="102" spans="1:20" x14ac:dyDescent="0.2">
      <c r="A102" s="17" t="s">
        <v>181</v>
      </c>
      <c r="B102" s="9"/>
      <c r="C102" s="30">
        <v>43755.421000000002</v>
      </c>
      <c r="D102" s="30"/>
      <c r="E102">
        <f t="shared" si="12"/>
        <v>16371.011017799778</v>
      </c>
      <c r="F102">
        <f t="shared" si="13"/>
        <v>16371</v>
      </c>
      <c r="G102">
        <f t="shared" si="14"/>
        <v>6.4203000001725741E-3</v>
      </c>
      <c r="I102">
        <f t="shared" si="20"/>
        <v>6.4203000001725741E-3</v>
      </c>
      <c r="N102">
        <f t="shared" si="19"/>
        <v>-3.7972524066312748E-3</v>
      </c>
      <c r="P102">
        <f t="shared" si="15"/>
        <v>1.0217552406803849E-2</v>
      </c>
      <c r="Q102" s="3">
        <f t="shared" si="16"/>
        <v>28736.921000000002</v>
      </c>
      <c r="R102">
        <f t="shared" si="17"/>
        <v>1.4419125839667009E-5</v>
      </c>
      <c r="S102" s="9">
        <v>0.1</v>
      </c>
      <c r="T102">
        <f t="shared" si="18"/>
        <v>1.441912583966701E-6</v>
      </c>
    </row>
    <row r="103" spans="1:20" x14ac:dyDescent="0.2">
      <c r="A103" s="17" t="s">
        <v>181</v>
      </c>
      <c r="B103" s="9"/>
      <c r="C103" s="30">
        <v>43762.425999999999</v>
      </c>
      <c r="D103" s="30"/>
      <c r="E103">
        <f t="shared" si="12"/>
        <v>16383.032214232302</v>
      </c>
      <c r="F103">
        <f t="shared" si="13"/>
        <v>16383</v>
      </c>
      <c r="G103">
        <f t="shared" si="14"/>
        <v>1.8771899995044805E-2</v>
      </c>
      <c r="I103">
        <f t="shared" si="20"/>
        <v>1.8771899995044805E-2</v>
      </c>
      <c r="N103">
        <f t="shared" si="19"/>
        <v>8.5283011292092252E-3</v>
      </c>
      <c r="P103">
        <f t="shared" si="15"/>
        <v>1.024359886583558E-2</v>
      </c>
      <c r="Q103" s="3">
        <f t="shared" si="16"/>
        <v>28743.925999999999</v>
      </c>
      <c r="R103">
        <f t="shared" si="17"/>
        <v>7.2731920150471339E-5</v>
      </c>
      <c r="S103" s="9">
        <v>0.1</v>
      </c>
      <c r="T103">
        <f t="shared" si="18"/>
        <v>7.2731920150471344E-6</v>
      </c>
    </row>
    <row r="104" spans="1:20" x14ac:dyDescent="0.2">
      <c r="A104" s="17" t="s">
        <v>181</v>
      </c>
      <c r="B104" s="9" t="s">
        <v>58</v>
      </c>
      <c r="C104" s="30">
        <v>43795.343000000001</v>
      </c>
      <c r="D104" s="30"/>
      <c r="E104">
        <f t="shared" si="12"/>
        <v>16439.520682893191</v>
      </c>
      <c r="F104">
        <f t="shared" si="13"/>
        <v>16439.5</v>
      </c>
      <c r="G104">
        <f t="shared" si="14"/>
        <v>1.2052350000885781E-2</v>
      </c>
      <c r="I104">
        <f t="shared" si="20"/>
        <v>1.2052350000885781E-2</v>
      </c>
      <c r="N104">
        <f t="shared" si="19"/>
        <v>1.6856247654943556E-3</v>
      </c>
      <c r="P104">
        <f t="shared" si="15"/>
        <v>1.0366725235391425E-2</v>
      </c>
      <c r="Q104" s="3">
        <f t="shared" si="16"/>
        <v>28776.843000000001</v>
      </c>
      <c r="R104">
        <f t="shared" si="17"/>
        <v>2.8413308500479011E-6</v>
      </c>
      <c r="S104" s="9">
        <v>0.1</v>
      </c>
      <c r="T104">
        <f t="shared" si="18"/>
        <v>2.8413308500479014E-7</v>
      </c>
    </row>
    <row r="105" spans="1:20" x14ac:dyDescent="0.2">
      <c r="A105" s="17" t="s">
        <v>182</v>
      </c>
      <c r="B105" s="9"/>
      <c r="C105" s="30">
        <v>43835.252</v>
      </c>
      <c r="D105" s="30"/>
      <c r="E105">
        <f t="shared" si="12"/>
        <v>16508.008038842618</v>
      </c>
      <c r="F105">
        <f t="shared" si="13"/>
        <v>16508</v>
      </c>
      <c r="G105">
        <f t="shared" si="14"/>
        <v>4.6843999953125603E-3</v>
      </c>
      <c r="I105">
        <f t="shared" si="20"/>
        <v>4.6843999953125603E-3</v>
      </c>
      <c r="N105">
        <f t="shared" si="19"/>
        <v>-5.8326885338798214E-3</v>
      </c>
      <c r="P105">
        <f t="shared" si="15"/>
        <v>1.0517088529192382E-2</v>
      </c>
      <c r="Q105" s="3">
        <f t="shared" si="16"/>
        <v>28816.752</v>
      </c>
      <c r="R105">
        <f t="shared" si="17"/>
        <v>3.4020255533253143E-5</v>
      </c>
      <c r="S105" s="9">
        <v>0.1</v>
      </c>
      <c r="T105">
        <f t="shared" si="18"/>
        <v>3.4020255533253145E-6</v>
      </c>
    </row>
    <row r="106" spans="1:20" x14ac:dyDescent="0.2">
      <c r="A106" s="17" t="s">
        <v>22</v>
      </c>
      <c r="B106" s="9"/>
      <c r="C106" s="30">
        <v>43835.258999999998</v>
      </c>
      <c r="D106" s="30"/>
      <c r="E106">
        <f t="shared" si="12"/>
        <v>16508.020051458607</v>
      </c>
      <c r="F106">
        <f t="shared" si="13"/>
        <v>16508</v>
      </c>
      <c r="G106">
        <f t="shared" si="14"/>
        <v>1.1684399993100669E-2</v>
      </c>
      <c r="I106">
        <f t="shared" si="20"/>
        <v>1.1684399993100669E-2</v>
      </c>
      <c r="N106">
        <f t="shared" si="19"/>
        <v>1.1673114639082875E-3</v>
      </c>
      <c r="P106">
        <f t="shared" si="15"/>
        <v>1.0517088529192382E-2</v>
      </c>
      <c r="Q106" s="3">
        <f t="shared" si="16"/>
        <v>28816.758999999998</v>
      </c>
      <c r="R106">
        <f t="shared" si="17"/>
        <v>1.3626160537717093E-6</v>
      </c>
      <c r="S106" s="9">
        <v>0.1</v>
      </c>
      <c r="T106">
        <f t="shared" si="18"/>
        <v>1.3626160537717094E-7</v>
      </c>
    </row>
    <row r="107" spans="1:20" x14ac:dyDescent="0.2">
      <c r="A107" s="17" t="s">
        <v>258</v>
      </c>
      <c r="B107" s="9" t="s">
        <v>58</v>
      </c>
      <c r="C107" s="30">
        <v>44498.696600000003</v>
      </c>
      <c r="D107" s="30"/>
      <c r="E107">
        <f t="shared" si="12"/>
        <v>17646.537354859713</v>
      </c>
      <c r="F107">
        <f t="shared" si="13"/>
        <v>17646.5</v>
      </c>
      <c r="G107">
        <f t="shared" si="14"/>
        <v>2.1767450001789257E-2</v>
      </c>
      <c r="I107">
        <f t="shared" si="20"/>
        <v>2.1767450001789257E-2</v>
      </c>
      <c r="N107">
        <f t="shared" si="19"/>
        <v>8.5769382155246286E-3</v>
      </c>
      <c r="P107">
        <f t="shared" si="15"/>
        <v>1.3190511786264628E-2</v>
      </c>
      <c r="Q107" s="3">
        <f t="shared" si="16"/>
        <v>29480.196600000003</v>
      </c>
      <c r="R107">
        <f t="shared" si="17"/>
        <v>7.3563869152926795E-5</v>
      </c>
      <c r="S107" s="9">
        <v>0.1</v>
      </c>
      <c r="T107">
        <f t="shared" si="18"/>
        <v>7.35638691529268E-6</v>
      </c>
    </row>
    <row r="108" spans="1:20" x14ac:dyDescent="0.2">
      <c r="A108" s="17" t="s">
        <v>258</v>
      </c>
      <c r="B108" s="9"/>
      <c r="C108" s="30">
        <v>44514.716699999997</v>
      </c>
      <c r="D108" s="30"/>
      <c r="E108">
        <f t="shared" si="12"/>
        <v>17674.029256211415</v>
      </c>
      <c r="F108">
        <f t="shared" si="13"/>
        <v>17674</v>
      </c>
      <c r="G108">
        <f t="shared" si="14"/>
        <v>1.7048199995770119E-2</v>
      </c>
      <c r="I108">
        <f t="shared" si="20"/>
        <v>1.7048199995770119E-2</v>
      </c>
      <c r="N108">
        <f t="shared" si="19"/>
        <v>3.7890451818474134E-3</v>
      </c>
      <c r="P108">
        <f t="shared" si="15"/>
        <v>1.3259154813922706E-2</v>
      </c>
      <c r="Q108" s="3">
        <f t="shared" si="16"/>
        <v>29496.216699999997</v>
      </c>
      <c r="R108">
        <f t="shared" si="17"/>
        <v>1.4356863390081098E-5</v>
      </c>
      <c r="S108" s="9">
        <v>0.1</v>
      </c>
      <c r="T108">
        <f t="shared" si="18"/>
        <v>1.4356863390081099E-6</v>
      </c>
    </row>
    <row r="109" spans="1:20" x14ac:dyDescent="0.2">
      <c r="A109" s="17" t="s">
        <v>183</v>
      </c>
      <c r="B109" s="9" t="s">
        <v>58</v>
      </c>
      <c r="C109" s="30">
        <v>47353.438000000002</v>
      </c>
      <c r="D109" s="30"/>
      <c r="E109">
        <f t="shared" si="12"/>
        <v>22545.524811457701</v>
      </c>
      <c r="F109">
        <f t="shared" si="13"/>
        <v>22545.5</v>
      </c>
      <c r="G109">
        <f t="shared" si="14"/>
        <v>1.4458149998972658E-2</v>
      </c>
      <c r="I109">
        <f t="shared" si="20"/>
        <v>1.4458149998972658E-2</v>
      </c>
      <c r="N109">
        <f t="shared" si="19"/>
        <v>-1.3988246352254916E-2</v>
      </c>
      <c r="P109">
        <f t="shared" si="15"/>
        <v>2.8446396351227574E-2</v>
      </c>
      <c r="Q109" s="3">
        <f t="shared" si="16"/>
        <v>32334.938000000002</v>
      </c>
      <c r="R109">
        <f t="shared" si="17"/>
        <v>1.9567103601137294E-4</v>
      </c>
      <c r="S109" s="9">
        <v>0.1</v>
      </c>
      <c r="T109">
        <f t="shared" si="18"/>
        <v>1.9567103601137296E-5</v>
      </c>
    </row>
    <row r="110" spans="1:20" x14ac:dyDescent="0.2">
      <c r="A110" s="17" t="s">
        <v>183</v>
      </c>
      <c r="B110" s="9"/>
      <c r="C110" s="30">
        <v>47362.470999999998</v>
      </c>
      <c r="D110" s="30"/>
      <c r="E110">
        <f t="shared" si="12"/>
        <v>22561.026234352059</v>
      </c>
      <c r="F110">
        <f t="shared" si="13"/>
        <v>22561</v>
      </c>
      <c r="G110">
        <f t="shared" si="14"/>
        <v>1.5287299996998627E-2</v>
      </c>
      <c r="I110">
        <f t="shared" si="20"/>
        <v>1.5287299996998627E-2</v>
      </c>
      <c r="N110">
        <f t="shared" si="19"/>
        <v>-1.321702771824336E-2</v>
      </c>
      <c r="P110">
        <f t="shared" si="15"/>
        <v>2.8504327715241987E-2</v>
      </c>
      <c r="Q110" s="3">
        <f t="shared" si="16"/>
        <v>32343.970999999998</v>
      </c>
      <c r="R110">
        <f t="shared" si="17"/>
        <v>1.7468982170481328E-4</v>
      </c>
      <c r="S110" s="9">
        <v>0.1</v>
      </c>
      <c r="T110">
        <f t="shared" si="18"/>
        <v>1.7468982170481328E-5</v>
      </c>
    </row>
    <row r="111" spans="1:20" x14ac:dyDescent="0.2">
      <c r="A111" s="17" t="s">
        <v>183</v>
      </c>
      <c r="B111" s="9"/>
      <c r="C111" s="30">
        <v>47383.464</v>
      </c>
      <c r="D111" s="30"/>
      <c r="E111">
        <f t="shared" si="12"/>
        <v>22597.052069713667</v>
      </c>
      <c r="F111">
        <f t="shared" si="13"/>
        <v>22597</v>
      </c>
      <c r="G111">
        <f t="shared" si="14"/>
        <v>3.0342099998961203E-2</v>
      </c>
      <c r="I111">
        <f t="shared" si="20"/>
        <v>3.0342099998961203E-2</v>
      </c>
      <c r="N111">
        <f t="shared" si="19"/>
        <v>1.7029868308348628E-3</v>
      </c>
      <c r="P111">
        <f t="shared" si="15"/>
        <v>2.863911316812634E-2</v>
      </c>
      <c r="Q111" s="3">
        <f t="shared" si="16"/>
        <v>32364.964</v>
      </c>
      <c r="R111">
        <f t="shared" si="17"/>
        <v>2.9001641459969697E-6</v>
      </c>
      <c r="S111" s="9">
        <v>0.1</v>
      </c>
      <c r="T111">
        <f t="shared" si="18"/>
        <v>2.9001641459969701E-7</v>
      </c>
    </row>
    <row r="112" spans="1:20" x14ac:dyDescent="0.2">
      <c r="A112" s="17" t="s">
        <v>184</v>
      </c>
      <c r="B112" s="9"/>
      <c r="C112" s="30">
        <v>47456.303999999996</v>
      </c>
      <c r="D112" s="30"/>
      <c r="E112">
        <f t="shared" si="12"/>
        <v>22722.051919555961</v>
      </c>
      <c r="F112">
        <f t="shared" si="13"/>
        <v>22722</v>
      </c>
      <c r="G112">
        <f t="shared" si="14"/>
        <v>3.0254599994805176E-2</v>
      </c>
      <c r="I112">
        <f t="shared" si="20"/>
        <v>3.0254599994805176E-2</v>
      </c>
      <c r="N112">
        <f t="shared" si="19"/>
        <v>1.1449288369343863E-3</v>
      </c>
      <c r="P112">
        <f t="shared" si="15"/>
        <v>2.910967115787079E-2</v>
      </c>
      <c r="Q112" s="3">
        <f t="shared" si="16"/>
        <v>32437.803999999996</v>
      </c>
      <c r="R112">
        <f t="shared" si="17"/>
        <v>1.3108620416439266E-6</v>
      </c>
      <c r="S112" s="9">
        <v>0.1</v>
      </c>
      <c r="T112">
        <f t="shared" si="18"/>
        <v>1.3108620416439267E-7</v>
      </c>
    </row>
    <row r="113" spans="1:20" x14ac:dyDescent="0.2">
      <c r="A113" s="17" t="s">
        <v>184</v>
      </c>
      <c r="B113" s="9" t="s">
        <v>58</v>
      </c>
      <c r="C113" s="30">
        <v>47461.273999999998</v>
      </c>
      <c r="D113" s="30"/>
      <c r="E113">
        <f t="shared" si="12"/>
        <v>22730.580876910662</v>
      </c>
      <c r="F113">
        <f t="shared" si="13"/>
        <v>22730.5</v>
      </c>
      <c r="G113">
        <f t="shared" si="14"/>
        <v>4.7128649996011518E-2</v>
      </c>
      <c r="I113">
        <f t="shared" si="20"/>
        <v>4.7128649996011518E-2</v>
      </c>
      <c r="N113">
        <f t="shared" si="19"/>
        <v>1.7986836946796037E-2</v>
      </c>
      <c r="P113">
        <f t="shared" si="15"/>
        <v>2.9141813049215481E-2</v>
      </c>
      <c r="Q113" s="3">
        <f t="shared" si="16"/>
        <v>32442.773999999998</v>
      </c>
      <c r="R113">
        <f t="shared" si="17"/>
        <v>3.2352630335062699E-4</v>
      </c>
      <c r="S113" s="9">
        <v>0.1</v>
      </c>
      <c r="T113">
        <f t="shared" si="18"/>
        <v>3.2352630335062701E-5</v>
      </c>
    </row>
    <row r="114" spans="1:20" x14ac:dyDescent="0.2">
      <c r="A114" s="17" t="s">
        <v>184</v>
      </c>
      <c r="B114" s="9" t="s">
        <v>58</v>
      </c>
      <c r="C114" s="30">
        <v>47468.273999999998</v>
      </c>
      <c r="D114" s="30"/>
      <c r="E114">
        <f t="shared" si="12"/>
        <v>22742.593492903194</v>
      </c>
      <c r="F114">
        <f t="shared" si="13"/>
        <v>22742.5</v>
      </c>
      <c r="G114">
        <f t="shared" si="14"/>
        <v>5.4480249993503094E-2</v>
      </c>
      <c r="I114">
        <f t="shared" si="20"/>
        <v>5.4480249993503094E-2</v>
      </c>
      <c r="N114">
        <f t="shared" si="19"/>
        <v>2.5293028950321927E-2</v>
      </c>
      <c r="P114">
        <f t="shared" si="15"/>
        <v>2.9187221043181166E-2</v>
      </c>
      <c r="Q114" s="3">
        <f t="shared" si="16"/>
        <v>32449.773999999998</v>
      </c>
      <c r="R114">
        <f t="shared" si="17"/>
        <v>6.3973731348182311E-4</v>
      </c>
      <c r="S114" s="9">
        <v>0.1</v>
      </c>
      <c r="T114">
        <f t="shared" si="18"/>
        <v>6.3973731348182311E-5</v>
      </c>
    </row>
    <row r="115" spans="1:20" x14ac:dyDescent="0.2">
      <c r="A115" s="17" t="s">
        <v>184</v>
      </c>
      <c r="B115" s="9"/>
      <c r="C115" s="30">
        <v>47470.281999999999</v>
      </c>
      <c r="D115" s="30"/>
      <c r="E115">
        <f t="shared" si="12"/>
        <v>22746.039397605055</v>
      </c>
      <c r="F115">
        <f t="shared" si="13"/>
        <v>22746</v>
      </c>
      <c r="G115">
        <f t="shared" si="14"/>
        <v>2.2957799992582295E-2</v>
      </c>
      <c r="I115">
        <f t="shared" si="20"/>
        <v>2.2957799992582295E-2</v>
      </c>
      <c r="N115">
        <f t="shared" si="19"/>
        <v>-6.2426719306906131E-3</v>
      </c>
      <c r="P115">
        <f t="shared" si="15"/>
        <v>2.9200471923272908E-2</v>
      </c>
      <c r="Q115" s="3">
        <f t="shared" si="16"/>
        <v>32451.781999999999</v>
      </c>
      <c r="R115">
        <f t="shared" si="17"/>
        <v>3.8970952834232469E-5</v>
      </c>
      <c r="S115" s="9">
        <v>0.1</v>
      </c>
      <c r="T115">
        <f t="shared" si="18"/>
        <v>3.8970952834232474E-6</v>
      </c>
    </row>
    <row r="116" spans="1:20" x14ac:dyDescent="0.2">
      <c r="A116" s="17" t="s">
        <v>185</v>
      </c>
      <c r="B116" s="9" t="s">
        <v>58</v>
      </c>
      <c r="C116" s="30">
        <v>47691.425000000003</v>
      </c>
      <c r="D116" s="30"/>
      <c r="E116">
        <f t="shared" si="12"/>
        <v>23125.540245953165</v>
      </c>
      <c r="F116">
        <f t="shared" si="13"/>
        <v>23125.5</v>
      </c>
      <c r="G116">
        <f t="shared" si="14"/>
        <v>2.3452150002412964E-2</v>
      </c>
      <c r="I116">
        <f t="shared" si="20"/>
        <v>2.3452150002412964E-2</v>
      </c>
      <c r="N116">
        <f t="shared" si="19"/>
        <v>-7.2035340176339197E-3</v>
      </c>
      <c r="P116">
        <f t="shared" si="15"/>
        <v>3.0655684020046883E-2</v>
      </c>
      <c r="Q116" s="3">
        <f t="shared" si="16"/>
        <v>32672.925000000003</v>
      </c>
      <c r="R116">
        <f t="shared" si="17"/>
        <v>5.1890902343209077E-5</v>
      </c>
      <c r="S116" s="9">
        <v>0.1</v>
      </c>
      <c r="T116">
        <f t="shared" si="18"/>
        <v>5.1890902343209077E-6</v>
      </c>
    </row>
    <row r="117" spans="1:20" x14ac:dyDescent="0.2">
      <c r="A117" s="17" t="s">
        <v>185</v>
      </c>
      <c r="B117" s="9"/>
      <c r="C117" s="30">
        <v>47728.419000000002</v>
      </c>
      <c r="D117" s="30"/>
      <c r="E117">
        <f t="shared" si="12"/>
        <v>23189.0252053857</v>
      </c>
      <c r="F117">
        <f t="shared" si="13"/>
        <v>23189</v>
      </c>
      <c r="G117">
        <f>C117-(C$7+C$8*F117)</f>
        <v>1.4687700000649784E-2</v>
      </c>
      <c r="I117">
        <f t="shared" si="20"/>
        <v>1.4687700000649784E-2</v>
      </c>
      <c r="N117">
        <f t="shared" si="19"/>
        <v>-1.6215046484593029E-2</v>
      </c>
      <c r="P117">
        <f t="shared" si="15"/>
        <v>3.0902746485242813E-2</v>
      </c>
      <c r="Q117" s="3">
        <f t="shared" si="16"/>
        <v>32709.919000000002</v>
      </c>
      <c r="R117">
        <f t="shared" si="17"/>
        <v>2.6292773249751277E-4</v>
      </c>
      <c r="S117" s="9">
        <v>0.1</v>
      </c>
      <c r="T117">
        <f t="shared" si="18"/>
        <v>2.6292773249751279E-5</v>
      </c>
    </row>
    <row r="118" spans="1:20" x14ac:dyDescent="0.2">
      <c r="A118" s="17" t="s">
        <v>186</v>
      </c>
      <c r="B118" s="9"/>
      <c r="C118" s="30">
        <v>47728.521999999997</v>
      </c>
      <c r="D118" s="30"/>
      <c r="E118">
        <f t="shared" si="12"/>
        <v>23189.201962449584</v>
      </c>
      <c r="F118">
        <f t="shared" si="13"/>
        <v>23189</v>
      </c>
      <c r="N118">
        <f t="shared" si="19"/>
        <v>-3.0902746485242813E-2</v>
      </c>
      <c r="P118">
        <f t="shared" si="15"/>
        <v>3.0902746485242813E-2</v>
      </c>
      <c r="Q118" s="3">
        <f t="shared" si="16"/>
        <v>32710.021999999997</v>
      </c>
      <c r="R118">
        <f t="shared" si="17"/>
        <v>9.5497974033118699E-4</v>
      </c>
      <c r="S118" s="9">
        <v>1</v>
      </c>
      <c r="T118">
        <f t="shared" si="18"/>
        <v>9.5497974033118699E-4</v>
      </c>
    </row>
    <row r="119" spans="1:20" x14ac:dyDescent="0.2">
      <c r="A119" s="17" t="s">
        <v>185</v>
      </c>
      <c r="B119" s="9" t="s">
        <v>58</v>
      </c>
      <c r="C119" s="30">
        <v>47758.436000000002</v>
      </c>
      <c r="D119" s="30"/>
      <c r="E119">
        <f t="shared" si="12"/>
        <v>23240.537018849682</v>
      </c>
      <c r="F119">
        <f t="shared" si="13"/>
        <v>23240.5</v>
      </c>
      <c r="G119">
        <f t="shared" ref="G119:G150" si="21">C119-(C$7+C$8*F119)</f>
        <v>2.1571649995166808E-2</v>
      </c>
      <c r="I119">
        <f t="shared" ref="I119:I139" si="22">G119</f>
        <v>2.1571649995166808E-2</v>
      </c>
      <c r="N119">
        <f t="shared" si="19"/>
        <v>-9.5322212807160828E-3</v>
      </c>
      <c r="P119">
        <f t="shared" si="15"/>
        <v>3.1103871275882891E-2</v>
      </c>
      <c r="Q119" s="3">
        <f t="shared" si="16"/>
        <v>32739.936000000002</v>
      </c>
      <c r="R119">
        <f t="shared" si="17"/>
        <v>9.0863242544536553E-5</v>
      </c>
      <c r="S119" s="9">
        <v>0.1</v>
      </c>
      <c r="T119">
        <f t="shared" si="18"/>
        <v>9.0863242544536563E-6</v>
      </c>
    </row>
    <row r="120" spans="1:20" x14ac:dyDescent="0.2">
      <c r="A120" s="17" t="s">
        <v>51</v>
      </c>
      <c r="B120" s="9"/>
      <c r="C120" s="30">
        <v>47763.39</v>
      </c>
      <c r="D120" s="30"/>
      <c r="E120">
        <f t="shared" si="12"/>
        <v>23249.038518796391</v>
      </c>
      <c r="F120">
        <f t="shared" si="13"/>
        <v>23249</v>
      </c>
      <c r="G120">
        <f t="shared" si="21"/>
        <v>2.2445700000389479E-2</v>
      </c>
      <c r="I120">
        <f t="shared" si="22"/>
        <v>2.2445700000389479E-2</v>
      </c>
      <c r="N120">
        <f t="shared" si="19"/>
        <v>-8.6914313250376213E-3</v>
      </c>
      <c r="P120">
        <f t="shared" si="15"/>
        <v>3.11371313254271E-2</v>
      </c>
      <c r="Q120" s="3">
        <f t="shared" si="16"/>
        <v>32744.89</v>
      </c>
      <c r="R120">
        <f t="shared" si="17"/>
        <v>7.5540978477845215E-5</v>
      </c>
      <c r="S120" s="9">
        <v>0.1</v>
      </c>
      <c r="T120">
        <f t="shared" si="18"/>
        <v>7.5540978477845216E-6</v>
      </c>
    </row>
    <row r="121" spans="1:20" x14ac:dyDescent="0.2">
      <c r="A121" s="17" t="s">
        <v>185</v>
      </c>
      <c r="B121" s="9"/>
      <c r="C121" s="30">
        <v>47770.385999999999</v>
      </c>
      <c r="D121" s="30"/>
      <c r="E121">
        <f t="shared" si="12"/>
        <v>23261.044270436927</v>
      </c>
      <c r="F121">
        <f t="shared" si="13"/>
        <v>23261</v>
      </c>
      <c r="G121">
        <f t="shared" si="21"/>
        <v>2.5797299997066148E-2</v>
      </c>
      <c r="I121">
        <f t="shared" si="22"/>
        <v>2.5797299997066148E-2</v>
      </c>
      <c r="N121">
        <f t="shared" si="19"/>
        <v>-5.3868178986083148E-3</v>
      </c>
      <c r="P121">
        <f t="shared" si="15"/>
        <v>3.1184117895674462E-2</v>
      </c>
      <c r="Q121" s="3">
        <f t="shared" si="16"/>
        <v>32751.885999999999</v>
      </c>
      <c r="R121">
        <f t="shared" si="17"/>
        <v>2.9017807072766901E-5</v>
      </c>
      <c r="S121" s="9">
        <v>0.1</v>
      </c>
      <c r="T121">
        <f t="shared" si="18"/>
        <v>2.9017807072766904E-6</v>
      </c>
    </row>
    <row r="122" spans="1:20" x14ac:dyDescent="0.2">
      <c r="A122" s="17" t="s">
        <v>186</v>
      </c>
      <c r="B122" s="9"/>
      <c r="C122" s="30">
        <v>47812.358999999997</v>
      </c>
      <c r="D122" s="30"/>
      <c r="E122">
        <f t="shared" si="12"/>
        <v>23333.073632016152</v>
      </c>
      <c r="F122">
        <f t="shared" si="13"/>
        <v>23333</v>
      </c>
      <c r="G122">
        <f t="shared" si="21"/>
        <v>4.2906899994704872E-2</v>
      </c>
      <c r="I122">
        <f t="shared" si="22"/>
        <v>4.2906899994704872E-2</v>
      </c>
      <c r="N122">
        <f t="shared" si="19"/>
        <v>1.1440095462072863E-2</v>
      </c>
      <c r="P122">
        <f t="shared" si="15"/>
        <v>3.1466804532632009E-2</v>
      </c>
      <c r="Q122" s="3">
        <f t="shared" si="16"/>
        <v>32793.858999999997</v>
      </c>
      <c r="R122">
        <f t="shared" si="17"/>
        <v>1.3087578418134011E-4</v>
      </c>
      <c r="S122" s="9">
        <v>0.1</v>
      </c>
      <c r="T122">
        <f t="shared" si="18"/>
        <v>1.3087578418134013E-5</v>
      </c>
    </row>
    <row r="123" spans="1:20" x14ac:dyDescent="0.2">
      <c r="A123" s="17" t="s">
        <v>186</v>
      </c>
      <c r="B123" s="9" t="s">
        <v>58</v>
      </c>
      <c r="C123" s="30">
        <v>47838.294000000002</v>
      </c>
      <c r="D123" s="30"/>
      <c r="E123">
        <f t="shared" si="12"/>
        <v>23377.580374268495</v>
      </c>
      <c r="F123">
        <f t="shared" si="13"/>
        <v>23377.5</v>
      </c>
      <c r="G123">
        <f t="shared" si="21"/>
        <v>4.6835749999445397E-2</v>
      </c>
      <c r="I123">
        <f t="shared" si="22"/>
        <v>4.6835749999445397E-2</v>
      </c>
      <c r="N123">
        <f t="shared" si="19"/>
        <v>1.5193571775383913E-2</v>
      </c>
      <c r="P123">
        <f t="shared" si="15"/>
        <v>3.1642178224061485E-2</v>
      </c>
      <c r="Q123" s="3">
        <f t="shared" si="16"/>
        <v>32819.794000000002</v>
      </c>
      <c r="R123">
        <f t="shared" si="17"/>
        <v>2.3084462329374267E-4</v>
      </c>
      <c r="S123" s="9">
        <v>0.1</v>
      </c>
      <c r="T123">
        <f t="shared" si="18"/>
        <v>2.3084462329374269E-5</v>
      </c>
    </row>
    <row r="124" spans="1:20" x14ac:dyDescent="0.2">
      <c r="A124" s="17" t="s">
        <v>187</v>
      </c>
      <c r="B124" s="9"/>
      <c r="C124" s="30">
        <v>48084.489000000001</v>
      </c>
      <c r="D124" s="30"/>
      <c r="E124">
        <f t="shared" si="12"/>
        <v>23800.072659165871</v>
      </c>
      <c r="F124">
        <f t="shared" si="13"/>
        <v>23800</v>
      </c>
      <c r="G124">
        <f t="shared" si="21"/>
        <v>4.2339999999967404E-2</v>
      </c>
      <c r="I124">
        <f t="shared" si="22"/>
        <v>4.2339999999967404E-2</v>
      </c>
      <c r="N124">
        <f t="shared" si="19"/>
        <v>9.0077276262247458E-3</v>
      </c>
      <c r="P124">
        <f t="shared" si="15"/>
        <v>3.3332272373742658E-2</v>
      </c>
      <c r="Q124" s="3">
        <f t="shared" si="16"/>
        <v>33065.989000000001</v>
      </c>
      <c r="R124">
        <f t="shared" si="17"/>
        <v>8.11391569882525E-5</v>
      </c>
      <c r="S124" s="9">
        <v>0.1</v>
      </c>
      <c r="T124">
        <f t="shared" si="18"/>
        <v>8.113915698825251E-6</v>
      </c>
    </row>
    <row r="125" spans="1:20" x14ac:dyDescent="0.2">
      <c r="A125" s="17" t="s">
        <v>187</v>
      </c>
      <c r="B125" s="9" t="s">
        <v>58</v>
      </c>
      <c r="C125" s="30">
        <v>48089.436000000002</v>
      </c>
      <c r="D125" s="30"/>
      <c r="E125">
        <f t="shared" si="12"/>
        <v>23808.562146496595</v>
      </c>
      <c r="F125">
        <f t="shared" si="13"/>
        <v>23808.5</v>
      </c>
      <c r="G125">
        <f t="shared" si="21"/>
        <v>3.6214050000126008E-2</v>
      </c>
      <c r="I125">
        <f t="shared" si="22"/>
        <v>3.6214050000126008E-2</v>
      </c>
      <c r="N125">
        <f t="shared" si="19"/>
        <v>2.8473110011156544E-3</v>
      </c>
      <c r="P125">
        <f t="shared" si="15"/>
        <v>3.3366738999010354E-2</v>
      </c>
      <c r="Q125" s="3">
        <f t="shared" si="16"/>
        <v>33070.936000000002</v>
      </c>
      <c r="R125">
        <f t="shared" si="17"/>
        <v>8.1071799370742302E-6</v>
      </c>
      <c r="S125" s="9">
        <v>0.1</v>
      </c>
      <c r="T125">
        <f t="shared" si="18"/>
        <v>8.1071799370742304E-7</v>
      </c>
    </row>
    <row r="126" spans="1:20" x14ac:dyDescent="0.2">
      <c r="A126" s="17" t="s">
        <v>187</v>
      </c>
      <c r="B126" s="9"/>
      <c r="C126" s="30">
        <v>48091.483</v>
      </c>
      <c r="D126" s="30"/>
      <c r="E126">
        <f t="shared" si="12"/>
        <v>23812.074978630411</v>
      </c>
      <c r="F126">
        <f t="shared" si="13"/>
        <v>23812</v>
      </c>
      <c r="G126">
        <f t="shared" si="21"/>
        <v>4.3691599996236619E-2</v>
      </c>
      <c r="I126">
        <f t="shared" si="22"/>
        <v>4.3691599996236619E-2</v>
      </c>
      <c r="N126">
        <f t="shared" si="19"/>
        <v>1.0310663529524922E-2</v>
      </c>
      <c r="P126">
        <f t="shared" si="15"/>
        <v>3.3380936466711697E-2</v>
      </c>
      <c r="Q126" s="3">
        <f t="shared" si="16"/>
        <v>33072.983</v>
      </c>
      <c r="R126">
        <f t="shared" si="17"/>
        <v>1.0630978241907532E-4</v>
      </c>
      <c r="S126" s="9">
        <v>0.1</v>
      </c>
      <c r="T126">
        <f t="shared" si="18"/>
        <v>1.0630978241907533E-5</v>
      </c>
    </row>
    <row r="127" spans="1:20" x14ac:dyDescent="0.2">
      <c r="A127" s="17" t="s">
        <v>187</v>
      </c>
      <c r="B127" s="9"/>
      <c r="C127" s="30">
        <v>48108.387000000002</v>
      </c>
      <c r="D127" s="30"/>
      <c r="E127">
        <f t="shared" si="12"/>
        <v>23841.083730164381</v>
      </c>
      <c r="F127">
        <f t="shared" si="13"/>
        <v>23841</v>
      </c>
      <c r="G127">
        <f t="shared" si="21"/>
        <v>4.8791299996082671E-2</v>
      </c>
      <c r="I127">
        <f t="shared" si="22"/>
        <v>4.8791299996082671E-2</v>
      </c>
      <c r="N127">
        <f t="shared" si="19"/>
        <v>1.5292607808135295E-2</v>
      </c>
      <c r="P127">
        <f t="shared" si="15"/>
        <v>3.3498692187947376E-2</v>
      </c>
      <c r="Q127" s="3">
        <f t="shared" si="16"/>
        <v>33089.887000000002</v>
      </c>
      <c r="R127">
        <f t="shared" si="17"/>
        <v>2.3386385357344059E-4</v>
      </c>
      <c r="S127" s="9">
        <v>0.1</v>
      </c>
      <c r="T127">
        <f t="shared" si="18"/>
        <v>2.338638535734406E-5</v>
      </c>
    </row>
    <row r="128" spans="1:20" x14ac:dyDescent="0.2">
      <c r="A128" s="17" t="s">
        <v>187</v>
      </c>
      <c r="B128" s="9"/>
      <c r="C128" s="30">
        <v>48115.37</v>
      </c>
      <c r="D128" s="30"/>
      <c r="E128">
        <f t="shared" si="12"/>
        <v>23853.067172660933</v>
      </c>
      <c r="F128">
        <f t="shared" si="13"/>
        <v>23853</v>
      </c>
      <c r="G128">
        <f t="shared" si="21"/>
        <v>3.9142900001024827E-2</v>
      </c>
      <c r="I128">
        <f t="shared" si="22"/>
        <v>3.9142900001024827E-2</v>
      </c>
      <c r="N128">
        <f t="shared" si="19"/>
        <v>5.5954188953686729E-3</v>
      </c>
      <c r="P128">
        <f t="shared" si="15"/>
        <v>3.3547481105656154E-2</v>
      </c>
      <c r="Q128" s="3">
        <f t="shared" si="16"/>
        <v>33096.870000000003</v>
      </c>
      <c r="R128">
        <f t="shared" si="17"/>
        <v>3.1308712614648781E-5</v>
      </c>
      <c r="S128" s="9">
        <v>0.1</v>
      </c>
      <c r="T128">
        <f t="shared" si="18"/>
        <v>3.1308712614648781E-6</v>
      </c>
    </row>
    <row r="129" spans="1:20" x14ac:dyDescent="0.2">
      <c r="A129" s="17" t="s">
        <v>187</v>
      </c>
      <c r="B129" s="100"/>
      <c r="C129" s="101">
        <v>48175.377999999997</v>
      </c>
      <c r="D129" s="101"/>
      <c r="E129">
        <f t="shared" si="12"/>
        <v>23956.046181300913</v>
      </c>
      <c r="F129">
        <f t="shared" si="13"/>
        <v>23956</v>
      </c>
      <c r="G129">
        <f t="shared" si="21"/>
        <v>2.6910799992037937E-2</v>
      </c>
      <c r="I129">
        <f t="shared" si="22"/>
        <v>2.6910799992037937E-2</v>
      </c>
      <c r="N129">
        <f t="shared" si="19"/>
        <v>-7.056955247775068E-3</v>
      </c>
      <c r="P129">
        <f t="shared" si="15"/>
        <v>3.3967755239813005E-2</v>
      </c>
      <c r="Q129" s="3">
        <f t="shared" si="16"/>
        <v>33156.877999999997</v>
      </c>
      <c r="R129">
        <f t="shared" si="17"/>
        <v>4.9800617369100074E-5</v>
      </c>
      <c r="S129" s="9">
        <v>0.1</v>
      </c>
      <c r="T129">
        <f t="shared" si="18"/>
        <v>4.9800617369100074E-6</v>
      </c>
    </row>
    <row r="130" spans="1:20" x14ac:dyDescent="0.2">
      <c r="A130" s="17" t="s">
        <v>187</v>
      </c>
      <c r="B130" s="100"/>
      <c r="C130" s="101">
        <v>48189.377999999997</v>
      </c>
      <c r="D130" s="101"/>
      <c r="E130">
        <f t="shared" si="12"/>
        <v>23980.071413285979</v>
      </c>
      <c r="F130">
        <f t="shared" si="13"/>
        <v>23980</v>
      </c>
      <c r="G130">
        <f t="shared" si="21"/>
        <v>4.1613999994297046E-2</v>
      </c>
      <c r="I130">
        <f t="shared" si="22"/>
        <v>4.1613999994297046E-2</v>
      </c>
      <c r="N130">
        <f t="shared" si="19"/>
        <v>7.5479301486515299E-3</v>
      </c>
      <c r="P130">
        <f t="shared" si="15"/>
        <v>3.4066069845645516E-2</v>
      </c>
      <c r="Q130" s="3">
        <f t="shared" si="16"/>
        <v>33170.877999999997</v>
      </c>
      <c r="R130">
        <f t="shared" si="17"/>
        <v>5.6971249528922705E-5</v>
      </c>
      <c r="S130" s="9">
        <v>0.1</v>
      </c>
      <c r="T130">
        <f t="shared" si="18"/>
        <v>5.6971249528922712E-6</v>
      </c>
    </row>
    <row r="131" spans="1:20" x14ac:dyDescent="0.2">
      <c r="A131" s="17" t="s">
        <v>259</v>
      </c>
      <c r="B131" s="100"/>
      <c r="C131" s="101">
        <v>48254.059300000001</v>
      </c>
      <c r="D131" s="101">
        <v>5.0000000000000001E-4</v>
      </c>
      <c r="E131">
        <f t="shared" si="12"/>
        <v>24091.070215971387</v>
      </c>
      <c r="F131">
        <f t="shared" si="13"/>
        <v>24091</v>
      </c>
      <c r="G131">
        <f t="shared" si="21"/>
        <v>4.0916300000390038E-2</v>
      </c>
      <c r="I131">
        <f t="shared" si="22"/>
        <v>4.0916300000390038E-2</v>
      </c>
      <c r="N131">
        <f t="shared" si="19"/>
        <v>6.3936241894309298E-3</v>
      </c>
      <c r="P131">
        <f t="shared" si="15"/>
        <v>3.4522675810959108E-2</v>
      </c>
      <c r="Q131" s="3">
        <f t="shared" si="16"/>
        <v>33235.559300000001</v>
      </c>
      <c r="R131">
        <f t="shared" si="17"/>
        <v>4.0878430275676312E-5</v>
      </c>
      <c r="S131" s="9">
        <v>0.1</v>
      </c>
      <c r="T131">
        <f t="shared" si="18"/>
        <v>4.0878430275676311E-6</v>
      </c>
    </row>
    <row r="132" spans="1:20" x14ac:dyDescent="0.2">
      <c r="A132" s="17" t="s">
        <v>258</v>
      </c>
      <c r="B132" s="100"/>
      <c r="C132" s="101">
        <v>48439.946000000004</v>
      </c>
      <c r="D132" s="101"/>
      <c r="E132">
        <f t="shared" si="12"/>
        <v>24410.068151002703</v>
      </c>
      <c r="F132">
        <f t="shared" si="13"/>
        <v>24410</v>
      </c>
      <c r="G132">
        <f t="shared" si="21"/>
        <v>3.9712999998300802E-2</v>
      </c>
      <c r="I132">
        <f t="shared" si="22"/>
        <v>3.9712999998300802E-2</v>
      </c>
      <c r="N132">
        <f t="shared" si="19"/>
        <v>3.8606956135123494E-3</v>
      </c>
      <c r="P132">
        <f t="shared" si="15"/>
        <v>3.5852304384788453E-2</v>
      </c>
      <c r="Q132" s="3">
        <f t="shared" si="16"/>
        <v>33421.446000000004</v>
      </c>
      <c r="R132">
        <f t="shared" si="17"/>
        <v>1.4904970620193496E-5</v>
      </c>
      <c r="S132" s="9">
        <v>0.1</v>
      </c>
      <c r="T132">
        <f t="shared" si="18"/>
        <v>1.4904970620193497E-6</v>
      </c>
    </row>
    <row r="133" spans="1:20" x14ac:dyDescent="0.2">
      <c r="A133" s="17" t="s">
        <v>74</v>
      </c>
      <c r="B133" s="100"/>
      <c r="C133" s="101">
        <v>48500.542000000001</v>
      </c>
      <c r="D133" s="101"/>
      <c r="E133">
        <f t="shared" si="12"/>
        <v>24514.056219386061</v>
      </c>
      <c r="F133">
        <f t="shared" si="13"/>
        <v>24514</v>
      </c>
      <c r="G133">
        <f t="shared" si="21"/>
        <v>3.2760199996118899E-2</v>
      </c>
      <c r="I133">
        <f t="shared" si="22"/>
        <v>3.2760199996118899E-2</v>
      </c>
      <c r="N133">
        <f t="shared" si="19"/>
        <v>-3.5311688916433714E-3</v>
      </c>
      <c r="P133">
        <f t="shared" si="15"/>
        <v>3.6291368887762271E-2</v>
      </c>
      <c r="Q133" s="3">
        <f t="shared" si="16"/>
        <v>33482.042000000001</v>
      </c>
      <c r="R133">
        <f t="shared" si="17"/>
        <v>1.2469153741309877E-5</v>
      </c>
      <c r="S133" s="9">
        <v>0.1</v>
      </c>
      <c r="T133">
        <f t="shared" si="18"/>
        <v>1.2469153741309877E-6</v>
      </c>
    </row>
    <row r="134" spans="1:20" x14ac:dyDescent="0.2">
      <c r="A134" s="17" t="s">
        <v>188</v>
      </c>
      <c r="B134" s="100"/>
      <c r="C134" s="101">
        <v>48862.421999999999</v>
      </c>
      <c r="D134" s="101">
        <v>5.0000000000000001E-3</v>
      </c>
      <c r="E134">
        <f t="shared" si="12"/>
        <v>25135.07414444003</v>
      </c>
      <c r="F134">
        <f t="shared" si="13"/>
        <v>25135</v>
      </c>
      <c r="G134">
        <f t="shared" si="21"/>
        <v>4.3205499998293817E-2</v>
      </c>
      <c r="I134">
        <f t="shared" si="22"/>
        <v>4.3205499998293817E-2</v>
      </c>
      <c r="N134">
        <f t="shared" si="19"/>
        <v>4.2352963880163963E-3</v>
      </c>
      <c r="P134">
        <f t="shared" si="15"/>
        <v>3.8970203610277421E-2</v>
      </c>
      <c r="Q134" s="3">
        <f t="shared" si="16"/>
        <v>33843.921999999999</v>
      </c>
      <c r="R134">
        <f t="shared" si="17"/>
        <v>1.7937735494344734E-5</v>
      </c>
      <c r="S134" s="9">
        <v>0.1</v>
      </c>
      <c r="T134">
        <f t="shared" si="18"/>
        <v>1.7937735494344734E-6</v>
      </c>
    </row>
    <row r="135" spans="1:20" x14ac:dyDescent="0.2">
      <c r="A135" s="17" t="s">
        <v>188</v>
      </c>
      <c r="B135" s="100"/>
      <c r="C135" s="101">
        <v>48883.404000000002</v>
      </c>
      <c r="D135" s="101">
        <v>4.0000000000000001E-3</v>
      </c>
      <c r="E135">
        <f t="shared" si="12"/>
        <v>25171.081102833654</v>
      </c>
      <c r="F135">
        <f t="shared" si="13"/>
        <v>25171</v>
      </c>
      <c r="G135">
        <f t="shared" si="21"/>
        <v>4.7260300001653377E-2</v>
      </c>
      <c r="I135">
        <f t="shared" si="22"/>
        <v>4.7260300001653377E-2</v>
      </c>
      <c r="N135">
        <f t="shared" si="19"/>
        <v>8.1318012643411403E-3</v>
      </c>
      <c r="P135">
        <f t="shared" si="15"/>
        <v>3.9128498737312237E-2</v>
      </c>
      <c r="Q135" s="3">
        <f t="shared" si="16"/>
        <v>33864.904000000002</v>
      </c>
      <c r="R135">
        <f t="shared" si="17"/>
        <v>6.6126191802740164E-5</v>
      </c>
      <c r="S135" s="9">
        <v>0.1</v>
      </c>
      <c r="T135">
        <f t="shared" si="18"/>
        <v>6.6126191802740166E-6</v>
      </c>
    </row>
    <row r="136" spans="1:20" x14ac:dyDescent="0.2">
      <c r="A136" s="17" t="s">
        <v>188</v>
      </c>
      <c r="B136" s="100"/>
      <c r="C136" s="101">
        <v>48925.339</v>
      </c>
      <c r="D136" s="101">
        <v>7.0000000000000001E-3</v>
      </c>
      <c r="E136">
        <f t="shared" si="12"/>
        <v>25243.045253068918</v>
      </c>
      <c r="F136">
        <f t="shared" si="13"/>
        <v>25243</v>
      </c>
      <c r="G136">
        <f t="shared" si="21"/>
        <v>2.636989999882644E-2</v>
      </c>
      <c r="I136">
        <f t="shared" si="22"/>
        <v>2.636989999882644E-2</v>
      </c>
      <c r="N136">
        <f t="shared" si="19"/>
        <v>-1.3076175412449889E-2</v>
      </c>
      <c r="P136">
        <f t="shared" si="15"/>
        <v>3.944607541127633E-2</v>
      </c>
      <c r="Q136" s="3">
        <f t="shared" si="16"/>
        <v>33906.839</v>
      </c>
      <c r="R136">
        <f t="shared" si="17"/>
        <v>1.7098636341715903E-4</v>
      </c>
      <c r="S136" s="9">
        <v>0.1</v>
      </c>
      <c r="T136">
        <f t="shared" si="18"/>
        <v>1.7098636341715904E-5</v>
      </c>
    </row>
    <row r="137" spans="1:20" x14ac:dyDescent="0.2">
      <c r="A137" s="17" t="s">
        <v>52</v>
      </c>
      <c r="B137" s="100"/>
      <c r="C137" s="101">
        <v>49919.476000000002</v>
      </c>
      <c r="D137" s="101"/>
      <c r="E137">
        <f t="shared" si="12"/>
        <v>26949.071828064458</v>
      </c>
      <c r="F137">
        <f t="shared" si="13"/>
        <v>26949</v>
      </c>
      <c r="G137">
        <f t="shared" si="21"/>
        <v>4.1855700001178775E-2</v>
      </c>
      <c r="I137">
        <f t="shared" si="22"/>
        <v>4.1855700001178775E-2</v>
      </c>
      <c r="N137">
        <f t="shared" si="19"/>
        <v>-5.4999616915866467E-3</v>
      </c>
      <c r="O137">
        <f ca="1">+C$11+C$12*F137</f>
        <v>4.1400589208043542E-2</v>
      </c>
      <c r="P137">
        <f t="shared" si="15"/>
        <v>4.7355661692765422E-2</v>
      </c>
      <c r="Q137" s="3">
        <f t="shared" si="16"/>
        <v>34900.976000000002</v>
      </c>
      <c r="R137">
        <f t="shared" si="17"/>
        <v>3.0249578608920648E-5</v>
      </c>
      <c r="S137" s="9">
        <v>0.1</v>
      </c>
      <c r="T137">
        <f t="shared" si="18"/>
        <v>3.0249578608920649E-6</v>
      </c>
    </row>
    <row r="138" spans="1:20" x14ac:dyDescent="0.2">
      <c r="A138" s="17" t="s">
        <v>259</v>
      </c>
      <c r="B138" s="100"/>
      <c r="C138" s="101">
        <v>51333.464339999999</v>
      </c>
      <c r="D138" s="101">
        <v>1E-4</v>
      </c>
      <c r="E138">
        <f t="shared" si="12"/>
        <v>29375.60024897004</v>
      </c>
      <c r="F138">
        <f t="shared" si="13"/>
        <v>29375.5</v>
      </c>
      <c r="G138">
        <f t="shared" si="21"/>
        <v>5.8417150001332629E-2</v>
      </c>
      <c r="I138">
        <f t="shared" si="22"/>
        <v>5.8417150001332629E-2</v>
      </c>
      <c r="N138">
        <f t="shared" si="19"/>
        <v>-1.4606108478900509E-3</v>
      </c>
      <c r="P138">
        <f t="shared" si="15"/>
        <v>5.987776084922268E-2</v>
      </c>
      <c r="Q138" s="3">
        <f t="shared" si="16"/>
        <v>36314.964339999999</v>
      </c>
      <c r="R138">
        <f t="shared" si="17"/>
        <v>2.1333840489740933E-6</v>
      </c>
      <c r="S138" s="9">
        <v>0.1</v>
      </c>
      <c r="T138">
        <f t="shared" si="18"/>
        <v>2.1333840489740934E-7</v>
      </c>
    </row>
    <row r="139" spans="1:20" x14ac:dyDescent="0.2">
      <c r="A139" s="17" t="s">
        <v>259</v>
      </c>
      <c r="B139" s="100"/>
      <c r="C139" s="101">
        <v>51391.444349999998</v>
      </c>
      <c r="D139" s="101">
        <v>1E-4</v>
      </c>
      <c r="E139">
        <f t="shared" si="12"/>
        <v>29475.099048309072</v>
      </c>
      <c r="F139">
        <f t="shared" si="13"/>
        <v>29475</v>
      </c>
      <c r="G139">
        <f t="shared" si="21"/>
        <v>5.7717499999853317E-2</v>
      </c>
      <c r="I139">
        <f t="shared" si="22"/>
        <v>5.7717499999853317E-2</v>
      </c>
      <c r="N139">
        <f t="shared" si="19"/>
        <v>-2.7056197892652845E-3</v>
      </c>
      <c r="P139">
        <f t="shared" si="15"/>
        <v>6.0423119789118601E-2</v>
      </c>
      <c r="Q139" s="3">
        <f t="shared" si="16"/>
        <v>36372.944349999998</v>
      </c>
      <c r="R139">
        <f t="shared" si="17"/>
        <v>7.3203784440639226E-6</v>
      </c>
      <c r="S139" s="9">
        <v>0.1</v>
      </c>
      <c r="T139">
        <f t="shared" si="18"/>
        <v>7.3203784440639232E-7</v>
      </c>
    </row>
    <row r="140" spans="1:20" x14ac:dyDescent="0.2">
      <c r="A140" s="17" t="s">
        <v>40</v>
      </c>
      <c r="B140" s="100"/>
      <c r="C140" s="101">
        <v>51393.487500000003</v>
      </c>
      <c r="D140" s="101">
        <v>8.9999999999999998E-4</v>
      </c>
      <c r="E140">
        <f t="shared" si="12"/>
        <v>29478.605273504101</v>
      </c>
      <c r="F140">
        <f t="shared" si="13"/>
        <v>29478.5</v>
      </c>
      <c r="G140">
        <f t="shared" si="21"/>
        <v>6.134504999499768E-2</v>
      </c>
      <c r="J140">
        <f>G140</f>
        <v>6.134504999499768E-2</v>
      </c>
      <c r="N140">
        <f t="shared" si="19"/>
        <v>9.0270099456632447E-4</v>
      </c>
      <c r="O140">
        <f ca="1">+C$11+C$12*F140</f>
        <v>5.8376613433433505E-2</v>
      </c>
      <c r="P140">
        <f t="shared" si="15"/>
        <v>6.0442349000431356E-2</v>
      </c>
      <c r="Q140" s="3">
        <f t="shared" si="16"/>
        <v>36374.987500000003</v>
      </c>
      <c r="R140">
        <f t="shared" si="17"/>
        <v>8.1486908559103133E-7</v>
      </c>
      <c r="S140" s="9">
        <v>1</v>
      </c>
      <c r="T140">
        <f t="shared" si="18"/>
        <v>8.1486908559103133E-7</v>
      </c>
    </row>
    <row r="141" spans="1:20" x14ac:dyDescent="0.2">
      <c r="A141" s="17" t="s">
        <v>259</v>
      </c>
      <c r="B141" s="100"/>
      <c r="C141" s="101">
        <v>51394.36</v>
      </c>
      <c r="D141" s="101">
        <v>5.0000000000000001E-4</v>
      </c>
      <c r="E141">
        <f t="shared" si="12"/>
        <v>29480.102560283165</v>
      </c>
      <c r="F141">
        <f t="shared" si="13"/>
        <v>29480</v>
      </c>
      <c r="G141">
        <f t="shared" si="21"/>
        <v>5.9763999997812789E-2</v>
      </c>
      <c r="I141">
        <f>G141</f>
        <v>5.9763999997812789E-2</v>
      </c>
      <c r="N141">
        <f t="shared" si="19"/>
        <v>-6.8659104458926312E-4</v>
      </c>
      <c r="P141">
        <f t="shared" si="15"/>
        <v>6.0450591042402052E-2</v>
      </c>
      <c r="Q141" s="3">
        <f t="shared" si="16"/>
        <v>36375.86</v>
      </c>
      <c r="R141">
        <f t="shared" si="17"/>
        <v>4.7140726251017549E-7</v>
      </c>
      <c r="S141" s="9">
        <v>0.1</v>
      </c>
      <c r="T141">
        <f t="shared" si="18"/>
        <v>4.7140726251017549E-8</v>
      </c>
    </row>
    <row r="142" spans="1:20" x14ac:dyDescent="0.2">
      <c r="A142" s="17" t="s">
        <v>259</v>
      </c>
      <c r="B142" s="100"/>
      <c r="C142" s="101">
        <v>51680.480450000003</v>
      </c>
      <c r="D142" s="101">
        <v>1E-4</v>
      </c>
      <c r="E142">
        <f t="shared" si="12"/>
        <v>29971.110430777557</v>
      </c>
      <c r="F142">
        <f t="shared" si="13"/>
        <v>29971</v>
      </c>
      <c r="G142">
        <f t="shared" si="21"/>
        <v>6.4350300002843142E-2</v>
      </c>
      <c r="I142">
        <f>G142</f>
        <v>6.4350300002843142E-2</v>
      </c>
      <c r="N142">
        <f t="shared" si="19"/>
        <v>1.1711382723422759E-3</v>
      </c>
      <c r="P142">
        <f t="shared" si="15"/>
        <v>6.3179161730500866E-2</v>
      </c>
      <c r="Q142" s="3">
        <f t="shared" si="16"/>
        <v>36661.980450000003</v>
      </c>
      <c r="R142">
        <f t="shared" si="17"/>
        <v>1.3715648529448508E-6</v>
      </c>
      <c r="S142" s="9">
        <v>0.1</v>
      </c>
      <c r="T142">
        <f t="shared" si="18"/>
        <v>1.3715648529448509E-7</v>
      </c>
    </row>
    <row r="143" spans="1:20" x14ac:dyDescent="0.2">
      <c r="A143" s="17" t="s">
        <v>259</v>
      </c>
      <c r="B143" s="100"/>
      <c r="C143" s="101">
        <v>51738.464699999997</v>
      </c>
      <c r="D143" s="101">
        <v>1E-4</v>
      </c>
      <c r="E143">
        <f t="shared" si="12"/>
        <v>30070.616506329694</v>
      </c>
      <c r="F143">
        <f t="shared" si="13"/>
        <v>30070.5</v>
      </c>
      <c r="G143">
        <f t="shared" si="21"/>
        <v>6.7890649996115826E-2</v>
      </c>
      <c r="I143">
        <f>G143</f>
        <v>6.7890649996115826E-2</v>
      </c>
      <c r="N143">
        <f t="shared" si="19"/>
        <v>4.1510965072546757E-3</v>
      </c>
      <c r="P143">
        <f t="shared" si="15"/>
        <v>6.373955348886115E-2</v>
      </c>
      <c r="Q143" s="3">
        <f t="shared" si="16"/>
        <v>36719.964699999997</v>
      </c>
      <c r="R143">
        <f t="shared" si="17"/>
        <v>1.7231602212541968E-5</v>
      </c>
      <c r="S143" s="9">
        <v>0.1</v>
      </c>
      <c r="T143">
        <f t="shared" si="18"/>
        <v>1.7231602212541968E-6</v>
      </c>
    </row>
    <row r="144" spans="1:20" x14ac:dyDescent="0.2">
      <c r="A144" s="19" t="s">
        <v>38</v>
      </c>
      <c r="B144" s="100"/>
      <c r="C144" s="101">
        <v>51742.833830000003</v>
      </c>
      <c r="D144" s="101">
        <v>1.7000000000000001E-4</v>
      </c>
      <c r="E144">
        <f t="shared" si="12"/>
        <v>30078.114317888485</v>
      </c>
      <c r="F144">
        <f t="shared" si="13"/>
        <v>30078</v>
      </c>
      <c r="G144">
        <f t="shared" si="21"/>
        <v>6.6615399999136571E-2</v>
      </c>
      <c r="K144">
        <f>G144</f>
        <v>6.6615399999136571E-2</v>
      </c>
      <c r="N144">
        <f t="shared" si="19"/>
        <v>2.833504124810135E-3</v>
      </c>
      <c r="O144">
        <f t="shared" ref="O144:O175" ca="1" si="23">+C$11+C$12*F144</f>
        <v>6.239998822019821E-2</v>
      </c>
      <c r="P144">
        <f t="shared" si="15"/>
        <v>6.3781895874326436E-2</v>
      </c>
      <c r="Q144" s="3">
        <f t="shared" si="16"/>
        <v>36724.333830000003</v>
      </c>
      <c r="R144">
        <f t="shared" si="17"/>
        <v>8.0287456253160489E-6</v>
      </c>
      <c r="S144" s="9">
        <v>1</v>
      </c>
      <c r="T144">
        <f t="shared" si="18"/>
        <v>8.0287456253160489E-6</v>
      </c>
    </row>
    <row r="145" spans="1:20" x14ac:dyDescent="0.2">
      <c r="A145" s="18" t="s">
        <v>64</v>
      </c>
      <c r="B145" s="102" t="s">
        <v>58</v>
      </c>
      <c r="C145" s="103">
        <v>52471.529600000002</v>
      </c>
      <c r="D145" s="103">
        <v>2.9999999999999997E-4</v>
      </c>
      <c r="E145">
        <f t="shared" si="12"/>
        <v>31328.620383658927</v>
      </c>
      <c r="F145">
        <f t="shared" si="13"/>
        <v>31328.5</v>
      </c>
      <c r="G145">
        <f t="shared" si="21"/>
        <v>7.0150049999938346E-2</v>
      </c>
      <c r="J145">
        <f>G145</f>
        <v>7.0150049999938346E-2</v>
      </c>
      <c r="N145">
        <f t="shared" si="19"/>
        <v>-8.9129129590720391E-4</v>
      </c>
      <c r="O145">
        <f t="shared" ca="1" si="23"/>
        <v>7.0792365486001763E-2</v>
      </c>
      <c r="P145">
        <f t="shared" si="15"/>
        <v>7.104134129584555E-2</v>
      </c>
      <c r="Q145" s="3">
        <f t="shared" si="16"/>
        <v>37453.029600000002</v>
      </c>
      <c r="R145">
        <f t="shared" si="17"/>
        <v>7.9440017415994286E-7</v>
      </c>
      <c r="S145" s="9">
        <v>1</v>
      </c>
      <c r="T145">
        <f t="shared" si="18"/>
        <v>7.9440017415994286E-7</v>
      </c>
    </row>
    <row r="146" spans="1:20" x14ac:dyDescent="0.2">
      <c r="A146" s="20" t="s">
        <v>77</v>
      </c>
      <c r="B146" s="104" t="s">
        <v>57</v>
      </c>
      <c r="C146" s="105">
        <v>52727.637799999997</v>
      </c>
      <c r="D146" s="105">
        <v>2.0000000000000001E-4</v>
      </c>
      <c r="E146">
        <f t="shared" si="12"/>
        <v>31768.124592107324</v>
      </c>
      <c r="F146">
        <f t="shared" si="13"/>
        <v>31768</v>
      </c>
      <c r="G146">
        <f t="shared" si="21"/>
        <v>7.2602399995957967E-2</v>
      </c>
      <c r="K146">
        <f>G146</f>
        <v>7.2602399995957967E-2</v>
      </c>
      <c r="N146">
        <f t="shared" si="19"/>
        <v>-1.0845634974296914E-3</v>
      </c>
      <c r="O146">
        <f t="shared" ca="1" si="23"/>
        <v>7.3741945500652439E-2</v>
      </c>
      <c r="P146">
        <f t="shared" si="15"/>
        <v>7.3686963493387658E-2</v>
      </c>
      <c r="Q146" s="3">
        <f t="shared" si="16"/>
        <v>37709.137799999997</v>
      </c>
      <c r="R146">
        <f t="shared" si="17"/>
        <v>1.1762779799569242E-6</v>
      </c>
      <c r="S146" s="9">
        <v>1</v>
      </c>
      <c r="T146">
        <f t="shared" si="18"/>
        <v>1.1762779799569242E-6</v>
      </c>
    </row>
    <row r="147" spans="1:20" x14ac:dyDescent="0.2">
      <c r="A147" s="20" t="s">
        <v>66</v>
      </c>
      <c r="B147" s="104"/>
      <c r="C147" s="101">
        <v>52898.381300000001</v>
      </c>
      <c r="D147" s="101">
        <v>4.0000000000000002E-4</v>
      </c>
      <c r="E147">
        <f t="shared" si="12"/>
        <v>32061.135463353196</v>
      </c>
      <c r="F147">
        <f t="shared" si="13"/>
        <v>32061</v>
      </c>
      <c r="G147">
        <f t="shared" si="21"/>
        <v>7.8937299993413035E-2</v>
      </c>
      <c r="J147">
        <f>G147</f>
        <v>7.8937299993413035E-2</v>
      </c>
      <c r="N147">
        <f t="shared" si="19"/>
        <v>3.4593625576579135E-3</v>
      </c>
      <c r="O147">
        <f t="shared" ca="1" si="23"/>
        <v>7.5708332177086224E-2</v>
      </c>
      <c r="P147">
        <f t="shared" si="15"/>
        <v>7.5477937435755121E-2</v>
      </c>
      <c r="Q147" s="3">
        <f t="shared" si="16"/>
        <v>37879.881300000001</v>
      </c>
      <c r="R147">
        <f t="shared" si="17"/>
        <v>1.19671893053255E-5</v>
      </c>
      <c r="S147" s="9">
        <v>1</v>
      </c>
      <c r="T147">
        <f t="shared" si="18"/>
        <v>1.19671893053255E-5</v>
      </c>
    </row>
    <row r="148" spans="1:20" x14ac:dyDescent="0.2">
      <c r="A148" s="18" t="s">
        <v>65</v>
      </c>
      <c r="B148" s="102" t="s">
        <v>57</v>
      </c>
      <c r="C148" s="103">
        <v>52914.113499999999</v>
      </c>
      <c r="D148" s="103">
        <v>1E-4</v>
      </c>
      <c r="E148">
        <f t="shared" si="12"/>
        <v>32088.133302970011</v>
      </c>
      <c r="F148">
        <f t="shared" si="13"/>
        <v>32088</v>
      </c>
      <c r="G148">
        <f t="shared" si="21"/>
        <v>7.7678399997239467E-2</v>
      </c>
      <c r="K148">
        <f>G148</f>
        <v>7.7678399997239467E-2</v>
      </c>
      <c r="N148">
        <f t="shared" si="19"/>
        <v>2.0343279849633078E-3</v>
      </c>
      <c r="O148">
        <f t="shared" ca="1" si="23"/>
        <v>7.5889535044880468E-2</v>
      </c>
      <c r="P148">
        <f t="shared" si="15"/>
        <v>7.5644072012276159E-2</v>
      </c>
      <c r="Q148" s="3">
        <f t="shared" si="16"/>
        <v>37895.613499999999</v>
      </c>
      <c r="R148">
        <f t="shared" si="17"/>
        <v>4.1384903504048726E-6</v>
      </c>
      <c r="S148" s="9">
        <v>1</v>
      </c>
      <c r="T148">
        <f t="shared" si="18"/>
        <v>4.1384903504048726E-6</v>
      </c>
    </row>
    <row r="149" spans="1:20" x14ac:dyDescent="0.2">
      <c r="A149" s="38" t="s">
        <v>262</v>
      </c>
      <c r="B149" s="37" t="s">
        <v>57</v>
      </c>
      <c r="C149" s="36">
        <v>53283.5671</v>
      </c>
      <c r="D149" s="36">
        <v>2.0000000000000001E-4</v>
      </c>
      <c r="E149">
        <f t="shared" ref="E149:E197" si="24">(C149-C$7)/C$8</f>
        <v>32722.148192092707</v>
      </c>
      <c r="F149">
        <f t="shared" ref="F149:F197" si="25">+ROUND(2*E149,0)/2</f>
        <v>32722</v>
      </c>
      <c r="G149">
        <f t="shared" si="21"/>
        <v>8.6354599996411707E-2</v>
      </c>
      <c r="K149">
        <f>G149</f>
        <v>8.6354599996411707E-2</v>
      </c>
      <c r="N149">
        <f t="shared" si="19"/>
        <v>6.7562806169847028E-3</v>
      </c>
      <c r="O149">
        <f t="shared" ca="1" si="23"/>
        <v>8.0144446829382238E-2</v>
      </c>
      <c r="P149">
        <f t="shared" ref="P149:P197" si="26">+D$11+D$12*F149+D$13*F149^2</f>
        <v>7.9598319379427004E-2</v>
      </c>
      <c r="Q149" s="3">
        <f t="shared" ref="Q149:Q197" si="27">C149-15018.5</f>
        <v>38265.0671</v>
      </c>
      <c r="R149">
        <f t="shared" ref="R149:R197" si="28">+(P149-G149)^2</f>
        <v>4.5647327775443199E-5</v>
      </c>
      <c r="S149" s="9">
        <v>1</v>
      </c>
      <c r="T149">
        <f t="shared" ref="T149:T197" si="29">S149*R149</f>
        <v>4.5647327775443199E-5</v>
      </c>
    </row>
    <row r="150" spans="1:20" x14ac:dyDescent="0.2">
      <c r="A150" s="106" t="s">
        <v>81</v>
      </c>
      <c r="B150" s="100" t="s">
        <v>58</v>
      </c>
      <c r="C150" s="101">
        <v>53517.523500000003</v>
      </c>
      <c r="D150" s="101">
        <v>2.9999999999999997E-4</v>
      </c>
      <c r="E150">
        <f t="shared" si="24"/>
        <v>33123.637962406348</v>
      </c>
      <c r="F150">
        <f t="shared" si="25"/>
        <v>33123.5</v>
      </c>
      <c r="G150">
        <f t="shared" si="21"/>
        <v>8.0393550000735559E-2</v>
      </c>
      <c r="J150">
        <f>G150</f>
        <v>8.0393550000735559E-2</v>
      </c>
      <c r="N150">
        <f t="shared" ref="N150:N197" si="30">G150-P150</f>
        <v>-1.7616582784681506E-3</v>
      </c>
      <c r="O150">
        <f t="shared" ca="1" si="23"/>
        <v>8.2839000585655853E-2</v>
      </c>
      <c r="P150">
        <f t="shared" si="26"/>
        <v>8.2155208279203709E-2</v>
      </c>
      <c r="Q150" s="3">
        <f t="shared" si="27"/>
        <v>38499.023500000003</v>
      </c>
      <c r="R150">
        <f t="shared" si="28"/>
        <v>3.1034398900953682E-6</v>
      </c>
      <c r="S150" s="9">
        <v>1</v>
      </c>
      <c r="T150">
        <f t="shared" si="29"/>
        <v>3.1034398900953682E-6</v>
      </c>
    </row>
    <row r="151" spans="1:20" x14ac:dyDescent="0.2">
      <c r="A151" s="20" t="s">
        <v>76</v>
      </c>
      <c r="B151" s="104" t="s">
        <v>57</v>
      </c>
      <c r="C151" s="105">
        <v>53520.438900000001</v>
      </c>
      <c r="D151" s="105">
        <v>1E-4</v>
      </c>
      <c r="E151">
        <f t="shared" si="24"/>
        <v>33128.641045358432</v>
      </c>
      <c r="F151">
        <f t="shared" si="25"/>
        <v>33128.5</v>
      </c>
      <c r="G151">
        <f t="shared" ref="G151:G182" si="31">C151-(C$7+C$8*F151)</f>
        <v>8.2190049994096626E-2</v>
      </c>
      <c r="K151">
        <f>G151</f>
        <v>8.2190049994096626E-2</v>
      </c>
      <c r="N151">
        <f t="shared" si="30"/>
        <v>2.7421784499909174E-6</v>
      </c>
      <c r="O151">
        <f t="shared" ca="1" si="23"/>
        <v>8.2872556672284409E-2</v>
      </c>
      <c r="P151">
        <f t="shared" si="26"/>
        <v>8.2187307815646635E-2</v>
      </c>
      <c r="Q151" s="3">
        <f t="shared" si="27"/>
        <v>38501.938900000001</v>
      </c>
      <c r="R151">
        <f t="shared" si="28"/>
        <v>7.5195426515945906E-12</v>
      </c>
      <c r="S151" s="9">
        <v>1</v>
      </c>
      <c r="T151">
        <f t="shared" si="29"/>
        <v>7.5195426515945906E-12</v>
      </c>
    </row>
    <row r="152" spans="1:20" x14ac:dyDescent="0.2">
      <c r="A152" s="18" t="s">
        <v>221</v>
      </c>
      <c r="B152" s="107" t="s">
        <v>57</v>
      </c>
      <c r="C152" s="18">
        <v>53547.54</v>
      </c>
      <c r="D152" s="18">
        <v>4.0000000000000001E-3</v>
      </c>
      <c r="E152">
        <f t="shared" si="24"/>
        <v>33175.148917826322</v>
      </c>
      <c r="F152">
        <f t="shared" si="25"/>
        <v>33175</v>
      </c>
      <c r="G152">
        <f t="shared" si="31"/>
        <v>8.6777500000607688E-2</v>
      </c>
      <c r="I152">
        <f>G152</f>
        <v>8.6777500000607688E-2</v>
      </c>
      <c r="N152">
        <f t="shared" si="30"/>
        <v>4.2913627114428282E-3</v>
      </c>
      <c r="O152">
        <f t="shared" ca="1" si="23"/>
        <v>8.3184628277930051E-2</v>
      </c>
      <c r="P152">
        <f t="shared" si="26"/>
        <v>8.248613728916486E-2</v>
      </c>
      <c r="Q152" s="3">
        <f t="shared" si="27"/>
        <v>38529.040000000001</v>
      </c>
      <c r="R152">
        <f t="shared" si="28"/>
        <v>1.8415793921161942E-5</v>
      </c>
      <c r="S152" s="9">
        <v>0.1</v>
      </c>
      <c r="T152">
        <f t="shared" si="29"/>
        <v>1.8415793921161944E-6</v>
      </c>
    </row>
    <row r="153" spans="1:20" x14ac:dyDescent="0.2">
      <c r="A153" s="18" t="s">
        <v>82</v>
      </c>
      <c r="B153" s="102" t="s">
        <v>57</v>
      </c>
      <c r="C153" s="108">
        <v>53550.447999999997</v>
      </c>
      <c r="D153" s="103">
        <v>1E-4</v>
      </c>
      <c r="E153">
        <f t="shared" si="24"/>
        <v>33180.139301727213</v>
      </c>
      <c r="F153">
        <f t="shared" si="25"/>
        <v>33180</v>
      </c>
      <c r="G153">
        <f t="shared" si="31"/>
        <v>8.1173999999009538E-2</v>
      </c>
      <c r="K153">
        <f>G153</f>
        <v>8.1173999999009538E-2</v>
      </c>
      <c r="N153">
        <f t="shared" si="30"/>
        <v>-1.3443021566195562E-3</v>
      </c>
      <c r="O153">
        <f t="shared" ca="1" si="23"/>
        <v>8.3218184364558606E-2</v>
      </c>
      <c r="P153">
        <f t="shared" si="26"/>
        <v>8.2518302155629095E-2</v>
      </c>
      <c r="Q153" s="3">
        <f t="shared" si="27"/>
        <v>38531.947999999997</v>
      </c>
      <c r="R153">
        <f t="shared" si="28"/>
        <v>1.8071482882919899E-6</v>
      </c>
      <c r="S153" s="9">
        <v>1</v>
      </c>
      <c r="T153">
        <f t="shared" si="29"/>
        <v>1.8071482882919899E-6</v>
      </c>
    </row>
    <row r="154" spans="1:20" x14ac:dyDescent="0.2">
      <c r="A154" s="106" t="s">
        <v>81</v>
      </c>
      <c r="B154" s="109"/>
      <c r="C154" s="101">
        <v>53578.419900000001</v>
      </c>
      <c r="D154" s="101">
        <v>2.3E-3</v>
      </c>
      <c r="E154">
        <f t="shared" si="24"/>
        <v>33228.141543624581</v>
      </c>
      <c r="F154">
        <f t="shared" si="25"/>
        <v>33228</v>
      </c>
      <c r="G154">
        <f t="shared" si="31"/>
        <v>8.2480399993073661E-2</v>
      </c>
      <c r="J154">
        <f>G154</f>
        <v>8.2480399993073661E-2</v>
      </c>
      <c r="N154">
        <f t="shared" si="30"/>
        <v>-3.4700759823176608E-4</v>
      </c>
      <c r="O154">
        <f t="shared" ca="1" si="23"/>
        <v>8.3540322796192806E-2</v>
      </c>
      <c r="P154">
        <f t="shared" si="26"/>
        <v>8.2827407591305427E-2</v>
      </c>
      <c r="Q154" s="3">
        <f t="shared" si="27"/>
        <v>38559.919900000001</v>
      </c>
      <c r="R154">
        <f t="shared" si="28"/>
        <v>1.2041427323057877E-7</v>
      </c>
      <c r="S154" s="9">
        <v>1</v>
      </c>
      <c r="T154">
        <f t="shared" si="29"/>
        <v>1.2041427323057877E-7</v>
      </c>
    </row>
    <row r="155" spans="1:20" x14ac:dyDescent="0.2">
      <c r="A155" s="18" t="s">
        <v>82</v>
      </c>
      <c r="B155" s="102" t="s">
        <v>58</v>
      </c>
      <c r="C155" s="103">
        <v>53584.537499999999</v>
      </c>
      <c r="D155" s="103">
        <v>1E-4</v>
      </c>
      <c r="E155">
        <f t="shared" si="24"/>
        <v>33238.639883566851</v>
      </c>
      <c r="F155">
        <f t="shared" si="25"/>
        <v>33238.5</v>
      </c>
      <c r="G155">
        <f t="shared" si="31"/>
        <v>8.1513049997738563E-2</v>
      </c>
      <c r="K155">
        <f>G155</f>
        <v>8.1513049997738563E-2</v>
      </c>
      <c r="N155">
        <f t="shared" si="30"/>
        <v>-1.3820523279425706E-3</v>
      </c>
      <c r="O155">
        <f t="shared" ca="1" si="23"/>
        <v>8.3610790578112798E-2</v>
      </c>
      <c r="P155">
        <f t="shared" si="26"/>
        <v>8.2895102325681133E-2</v>
      </c>
      <c r="Q155" s="3">
        <f t="shared" si="27"/>
        <v>38566.037499999999</v>
      </c>
      <c r="R155">
        <f t="shared" si="28"/>
        <v>1.9100686371714786E-6</v>
      </c>
      <c r="S155" s="9">
        <v>1</v>
      </c>
      <c r="T155">
        <f t="shared" si="29"/>
        <v>1.9100686371714786E-6</v>
      </c>
    </row>
    <row r="156" spans="1:20" x14ac:dyDescent="0.2">
      <c r="A156" s="101" t="s">
        <v>87</v>
      </c>
      <c r="B156" s="100" t="s">
        <v>58</v>
      </c>
      <c r="C156" s="101">
        <v>53584.538289999997</v>
      </c>
      <c r="D156" s="101" t="s">
        <v>88</v>
      </c>
      <c r="E156">
        <f t="shared" si="24"/>
        <v>33238.641239276374</v>
      </c>
      <c r="F156">
        <f t="shared" si="25"/>
        <v>33238.5</v>
      </c>
      <c r="G156">
        <f t="shared" si="31"/>
        <v>8.2303049995971378E-2</v>
      </c>
      <c r="J156">
        <f>G156</f>
        <v>8.2303049995971378E-2</v>
      </c>
      <c r="N156">
        <f t="shared" si="30"/>
        <v>-5.9205232970975519E-4</v>
      </c>
      <c r="O156">
        <f t="shared" ca="1" si="23"/>
        <v>8.3610790578112798E-2</v>
      </c>
      <c r="P156">
        <f t="shared" si="26"/>
        <v>8.2895102325681133E-2</v>
      </c>
      <c r="Q156" s="3">
        <f t="shared" si="27"/>
        <v>38566.038289999997</v>
      </c>
      <c r="R156">
        <f t="shared" si="28"/>
        <v>3.5052596111474868E-7</v>
      </c>
      <c r="S156" s="9">
        <v>1</v>
      </c>
      <c r="T156">
        <f t="shared" si="29"/>
        <v>3.5052596111474868E-7</v>
      </c>
    </row>
    <row r="157" spans="1:20" x14ac:dyDescent="0.2">
      <c r="A157" s="106" t="s">
        <v>81</v>
      </c>
      <c r="B157" s="109"/>
      <c r="C157" s="101">
        <v>53613.3802</v>
      </c>
      <c r="D157" s="101">
        <v>1.6999999999999999E-3</v>
      </c>
      <c r="E157">
        <f t="shared" si="24"/>
        <v>33288.13649489369</v>
      </c>
      <c r="F157">
        <f t="shared" si="25"/>
        <v>33288</v>
      </c>
      <c r="G157">
        <f t="shared" si="31"/>
        <v>7.953839999390766E-2</v>
      </c>
      <c r="J157">
        <f>G157</f>
        <v>7.953839999390766E-2</v>
      </c>
      <c r="N157">
        <f t="shared" si="30"/>
        <v>-3.6762114085718556E-3</v>
      </c>
      <c r="O157">
        <f t="shared" ca="1" si="23"/>
        <v>8.3942995835735557E-2</v>
      </c>
      <c r="P157">
        <f t="shared" si="26"/>
        <v>8.3214611402479516E-2</v>
      </c>
      <c r="Q157" s="3">
        <f t="shared" si="27"/>
        <v>38594.8802</v>
      </c>
      <c r="R157">
        <f t="shared" si="28"/>
        <v>1.3514530320513867E-5</v>
      </c>
      <c r="S157" s="9">
        <v>1</v>
      </c>
      <c r="T157">
        <f t="shared" si="29"/>
        <v>1.3514530320513867E-5</v>
      </c>
    </row>
    <row r="158" spans="1:20" x14ac:dyDescent="0.2">
      <c r="A158" s="32" t="s">
        <v>82</v>
      </c>
      <c r="B158" s="33" t="s">
        <v>57</v>
      </c>
      <c r="C158" s="34">
        <v>53617.460500000001</v>
      </c>
      <c r="D158" s="34">
        <v>1E-4</v>
      </c>
      <c r="E158">
        <f t="shared" si="24"/>
        <v>33295.138648755739</v>
      </c>
      <c r="F158">
        <f t="shared" si="25"/>
        <v>33295</v>
      </c>
      <c r="G158">
        <f t="shared" si="31"/>
        <v>8.0793499997525942E-2</v>
      </c>
      <c r="K158">
        <f>G158</f>
        <v>8.0793499997525942E-2</v>
      </c>
      <c r="N158">
        <f t="shared" si="30"/>
        <v>-2.4663446776423265E-3</v>
      </c>
      <c r="O158">
        <f t="shared" ca="1" si="23"/>
        <v>8.3989974357015551E-2</v>
      </c>
      <c r="P158">
        <f t="shared" si="26"/>
        <v>8.3259844675168268E-2</v>
      </c>
      <c r="Q158" s="3">
        <f t="shared" si="27"/>
        <v>38598.960500000001</v>
      </c>
      <c r="R158">
        <f t="shared" si="28"/>
        <v>6.0828560689346315E-6</v>
      </c>
      <c r="S158" s="9">
        <v>1</v>
      </c>
      <c r="T158">
        <f t="shared" si="29"/>
        <v>6.0828560689346315E-6</v>
      </c>
    </row>
    <row r="159" spans="1:20" x14ac:dyDescent="0.2">
      <c r="A159" s="32" t="s">
        <v>82</v>
      </c>
      <c r="B159" s="33" t="s">
        <v>57</v>
      </c>
      <c r="C159" s="34">
        <v>53620.374000000003</v>
      </c>
      <c r="D159" s="34">
        <v>1E-4</v>
      </c>
      <c r="E159">
        <f t="shared" si="24"/>
        <v>33300.138471140635</v>
      </c>
      <c r="F159">
        <f t="shared" si="25"/>
        <v>33300</v>
      </c>
      <c r="G159">
        <f t="shared" si="31"/>
        <v>8.0690000002505258E-2</v>
      </c>
      <c r="K159">
        <f>G159</f>
        <v>8.0690000002505258E-2</v>
      </c>
      <c r="N159">
        <f t="shared" si="30"/>
        <v>-2.6021617644195749E-3</v>
      </c>
      <c r="O159">
        <f t="shared" ca="1" si="23"/>
        <v>8.4023530443644107E-2</v>
      </c>
      <c r="P159">
        <f t="shared" si="26"/>
        <v>8.3292161766924833E-2</v>
      </c>
      <c r="Q159" s="3">
        <f t="shared" si="27"/>
        <v>38601.874000000003</v>
      </c>
      <c r="R159">
        <f t="shared" si="28"/>
        <v>6.7712458482071952E-6</v>
      </c>
      <c r="S159" s="9">
        <v>1</v>
      </c>
      <c r="T159">
        <f t="shared" si="29"/>
        <v>6.7712458482071952E-6</v>
      </c>
    </row>
    <row r="160" spans="1:20" x14ac:dyDescent="0.2">
      <c r="A160" s="32" t="s">
        <v>82</v>
      </c>
      <c r="B160" s="33" t="s">
        <v>57</v>
      </c>
      <c r="C160" s="34">
        <v>53651.258399999999</v>
      </c>
      <c r="D160" s="34">
        <v>1E-4</v>
      </c>
      <c r="E160">
        <f t="shared" si="24"/>
        <v>33353.138819334883</v>
      </c>
      <c r="F160">
        <f t="shared" si="25"/>
        <v>33353</v>
      </c>
      <c r="G160">
        <f t="shared" si="31"/>
        <v>8.0892899997706991E-2</v>
      </c>
      <c r="K160">
        <f>G160</f>
        <v>8.0892899997706991E-2</v>
      </c>
      <c r="N160">
        <f t="shared" si="30"/>
        <v>-2.7422128922947597E-3</v>
      </c>
      <c r="O160">
        <f t="shared" ca="1" si="23"/>
        <v>8.437922496190689E-2</v>
      </c>
      <c r="P160">
        <f t="shared" si="26"/>
        <v>8.363511289000175E-2</v>
      </c>
      <c r="Q160" s="3">
        <f t="shared" si="27"/>
        <v>38632.758399999999</v>
      </c>
      <c r="R160">
        <f t="shared" si="28"/>
        <v>7.5197315466675916E-6</v>
      </c>
      <c r="S160" s="9">
        <v>1</v>
      </c>
      <c r="T160">
        <f t="shared" si="29"/>
        <v>7.5197315466675916E-6</v>
      </c>
    </row>
    <row r="161" spans="1:20" x14ac:dyDescent="0.2">
      <c r="A161" s="32" t="s">
        <v>82</v>
      </c>
      <c r="B161" s="33" t="s">
        <v>58</v>
      </c>
      <c r="C161" s="34">
        <v>53653.299700000003</v>
      </c>
      <c r="D161" s="34">
        <v>1E-4</v>
      </c>
      <c r="E161">
        <f t="shared" si="24"/>
        <v>33356.641869767111</v>
      </c>
      <c r="F161">
        <f t="shared" si="25"/>
        <v>33356.5</v>
      </c>
      <c r="G161">
        <f t="shared" si="31"/>
        <v>8.2670449999568518E-2</v>
      </c>
      <c r="K161">
        <f>G161</f>
        <v>8.2670449999568518E-2</v>
      </c>
      <c r="N161">
        <f t="shared" si="30"/>
        <v>-9.8733569156775336E-4</v>
      </c>
      <c r="O161">
        <f t="shared" ca="1" si="23"/>
        <v>8.4402714222546887E-2</v>
      </c>
      <c r="P161">
        <f t="shared" si="26"/>
        <v>8.3657785691136272E-2</v>
      </c>
      <c r="Q161" s="3">
        <f t="shared" si="27"/>
        <v>38634.799700000003</v>
      </c>
      <c r="R161">
        <f t="shared" si="28"/>
        <v>9.7483176784357378E-7</v>
      </c>
      <c r="S161" s="9">
        <v>1</v>
      </c>
      <c r="T161">
        <f t="shared" si="29"/>
        <v>9.7483176784357378E-7</v>
      </c>
    </row>
    <row r="162" spans="1:20" x14ac:dyDescent="0.2">
      <c r="A162" s="28" t="s">
        <v>81</v>
      </c>
      <c r="B162" s="29"/>
      <c r="C162" s="30">
        <v>53655.337699999996</v>
      </c>
      <c r="D162" s="30">
        <v>2.0000000000000001E-4</v>
      </c>
      <c r="E162">
        <f t="shared" si="24"/>
        <v>33360.139257108924</v>
      </c>
      <c r="F162">
        <f t="shared" si="25"/>
        <v>33360</v>
      </c>
      <c r="G162">
        <f t="shared" si="31"/>
        <v>8.1147999990207609E-2</v>
      </c>
      <c r="J162">
        <f>G162</f>
        <v>8.1147999990207609E-2</v>
      </c>
      <c r="N162">
        <f t="shared" si="30"/>
        <v>-2.5324616099962338E-3</v>
      </c>
      <c r="O162">
        <f t="shared" ca="1" si="23"/>
        <v>8.4426203483186885E-2</v>
      </c>
      <c r="P162">
        <f t="shared" si="26"/>
        <v>8.3680461600203843E-2</v>
      </c>
      <c r="Q162" s="3">
        <f t="shared" si="27"/>
        <v>38636.837699999996</v>
      </c>
      <c r="R162">
        <f t="shared" si="28"/>
        <v>6.413361806104717E-6</v>
      </c>
      <c r="S162" s="9">
        <v>1</v>
      </c>
      <c r="T162">
        <f t="shared" si="29"/>
        <v>6.413361806104717E-6</v>
      </c>
    </row>
    <row r="163" spans="1:20" x14ac:dyDescent="0.2">
      <c r="A163" s="28" t="s">
        <v>81</v>
      </c>
      <c r="B163" s="9" t="s">
        <v>58</v>
      </c>
      <c r="C163" s="30">
        <v>53661.459900000002</v>
      </c>
      <c r="D163" s="30">
        <v>1.6000000000000001E-3</v>
      </c>
      <c r="E163">
        <f t="shared" si="24"/>
        <v>33370.645491056006</v>
      </c>
      <c r="F163">
        <f t="shared" si="25"/>
        <v>33370.5</v>
      </c>
      <c r="G163">
        <f t="shared" si="31"/>
        <v>8.4780649995082058E-2</v>
      </c>
      <c r="J163">
        <f>G163</f>
        <v>8.4780649995082058E-2</v>
      </c>
      <c r="N163">
        <f t="shared" si="30"/>
        <v>1.0321420200771758E-3</v>
      </c>
      <c r="O163">
        <f t="shared" ca="1" si="23"/>
        <v>8.4496671265106849E-2</v>
      </c>
      <c r="P163">
        <f t="shared" si="26"/>
        <v>8.3748507975004882E-2</v>
      </c>
      <c r="Q163" s="3">
        <f t="shared" si="27"/>
        <v>38642.959900000002</v>
      </c>
      <c r="R163">
        <f t="shared" si="28"/>
        <v>1.0653171496089932E-6</v>
      </c>
      <c r="S163" s="9">
        <v>1</v>
      </c>
      <c r="T163">
        <f t="shared" si="29"/>
        <v>1.0653171496089932E-6</v>
      </c>
    </row>
    <row r="164" spans="1:20" x14ac:dyDescent="0.2">
      <c r="A164" s="32" t="s">
        <v>82</v>
      </c>
      <c r="B164" s="33" t="s">
        <v>58</v>
      </c>
      <c r="C164" s="34">
        <v>53900.375800000002</v>
      </c>
      <c r="D164" s="34">
        <v>1E-4</v>
      </c>
      <c r="E164">
        <f t="shared" si="24"/>
        <v>33780.646199800351</v>
      </c>
      <c r="F164">
        <f t="shared" si="25"/>
        <v>33780.5</v>
      </c>
      <c r="G164">
        <f t="shared" si="31"/>
        <v>8.5193650003930088E-2</v>
      </c>
      <c r="K164">
        <f>G164</f>
        <v>8.5193650003930088E-2</v>
      </c>
      <c r="N164">
        <f t="shared" si="30"/>
        <v>-1.233777226483837E-3</v>
      </c>
      <c r="O164">
        <f t="shared" ca="1" si="23"/>
        <v>8.7248270368649017E-2</v>
      </c>
      <c r="P164">
        <f t="shared" si="26"/>
        <v>8.6427427230413925E-2</v>
      </c>
      <c r="Q164" s="3">
        <f t="shared" si="27"/>
        <v>38881.875800000002</v>
      </c>
      <c r="R164">
        <f t="shared" si="28"/>
        <v>1.5222062445901492E-6</v>
      </c>
      <c r="S164" s="9">
        <v>1</v>
      </c>
      <c r="T164">
        <f t="shared" si="29"/>
        <v>1.5222062445901492E-6</v>
      </c>
    </row>
    <row r="165" spans="1:20" x14ac:dyDescent="0.2">
      <c r="A165" s="32" t="s">
        <v>82</v>
      </c>
      <c r="B165" s="33" t="s">
        <v>57</v>
      </c>
      <c r="C165" s="34">
        <v>53920.479599999999</v>
      </c>
      <c r="D165" s="34">
        <v>1E-4</v>
      </c>
      <c r="E165">
        <f t="shared" si="24"/>
        <v>33815.1460897133</v>
      </c>
      <c r="F165">
        <f t="shared" si="25"/>
        <v>33815</v>
      </c>
      <c r="G165">
        <f t="shared" si="31"/>
        <v>8.5129499995673541E-2</v>
      </c>
      <c r="K165">
        <f>G165</f>
        <v>8.5129499995673541E-2</v>
      </c>
      <c r="N165">
        <f t="shared" si="30"/>
        <v>-1.5252938332543514E-3</v>
      </c>
      <c r="O165">
        <f t="shared" ca="1" si="23"/>
        <v>8.7479807366386081E-2</v>
      </c>
      <c r="P165">
        <f t="shared" si="26"/>
        <v>8.6654793828927892E-2</v>
      </c>
      <c r="Q165" s="3">
        <f t="shared" si="27"/>
        <v>38901.979599999999</v>
      </c>
      <c r="R165">
        <f t="shared" si="28"/>
        <v>2.3265212777637532E-6</v>
      </c>
      <c r="S165" s="9">
        <v>1</v>
      </c>
      <c r="T165">
        <f t="shared" si="29"/>
        <v>2.3265212777637532E-6</v>
      </c>
    </row>
    <row r="166" spans="1:20" x14ac:dyDescent="0.2">
      <c r="A166" s="90" t="s">
        <v>87</v>
      </c>
      <c r="B166" s="91" t="s">
        <v>58</v>
      </c>
      <c r="C166" s="90">
        <v>53922.520109999998</v>
      </c>
      <c r="D166" s="90" t="s">
        <v>88</v>
      </c>
      <c r="E166">
        <f t="shared" si="24"/>
        <v>33818.647784435998</v>
      </c>
      <c r="F166">
        <f t="shared" si="25"/>
        <v>33818.5</v>
      </c>
      <c r="G166">
        <f t="shared" si="31"/>
        <v>8.6117049999302253E-2</v>
      </c>
      <c r="J166">
        <f>G166</f>
        <v>8.6117049999302253E-2</v>
      </c>
      <c r="N166">
        <f t="shared" si="30"/>
        <v>-5.608268779230402E-4</v>
      </c>
      <c r="O166">
        <f t="shared" ca="1" si="23"/>
        <v>8.7503296627026078E-2</v>
      </c>
      <c r="P166">
        <f t="shared" si="26"/>
        <v>8.6677876877225293E-2</v>
      </c>
      <c r="Q166" s="3">
        <f t="shared" si="27"/>
        <v>38904.020109999998</v>
      </c>
      <c r="R166">
        <f t="shared" si="28"/>
        <v>3.1452678700090462E-7</v>
      </c>
      <c r="S166" s="9">
        <v>1</v>
      </c>
      <c r="T166">
        <f t="shared" si="29"/>
        <v>3.1452678700090462E-7</v>
      </c>
    </row>
    <row r="167" spans="1:20" x14ac:dyDescent="0.2">
      <c r="A167" s="32" t="s">
        <v>82</v>
      </c>
      <c r="B167" s="92" t="s">
        <v>57</v>
      </c>
      <c r="C167" s="93">
        <v>53927.471400000002</v>
      </c>
      <c r="D167" s="93">
        <v>1E-4</v>
      </c>
      <c r="E167">
        <f t="shared" si="24"/>
        <v>33827.14463378425</v>
      </c>
      <c r="F167">
        <f t="shared" si="25"/>
        <v>33827</v>
      </c>
      <c r="G167">
        <f t="shared" si="31"/>
        <v>8.4281099996587727E-2</v>
      </c>
      <c r="K167">
        <f>G167</f>
        <v>8.4281099996587727E-2</v>
      </c>
      <c r="N167">
        <f t="shared" si="30"/>
        <v>-2.4528486513668429E-3</v>
      </c>
      <c r="O167">
        <f t="shared" ca="1" si="23"/>
        <v>8.7560341974294631E-2</v>
      </c>
      <c r="P167">
        <f t="shared" si="26"/>
        <v>8.673394864795457E-2</v>
      </c>
      <c r="Q167" s="3">
        <f t="shared" si="27"/>
        <v>38908.971400000002</v>
      </c>
      <c r="R167">
        <f t="shared" si="28"/>
        <v>6.01646650651214E-6</v>
      </c>
      <c r="S167" s="9">
        <v>1</v>
      </c>
      <c r="T167">
        <f t="shared" si="29"/>
        <v>6.01646650651214E-6</v>
      </c>
    </row>
    <row r="168" spans="1:20" x14ac:dyDescent="0.2">
      <c r="A168" s="35" t="s">
        <v>83</v>
      </c>
      <c r="B168" s="91" t="s">
        <v>58</v>
      </c>
      <c r="C168" s="90">
        <v>53932.425199999998</v>
      </c>
      <c r="D168" s="90">
        <v>8.0000000000000004E-4</v>
      </c>
      <c r="E168">
        <f t="shared" si="24"/>
        <v>33835.645790513357</v>
      </c>
      <c r="F168">
        <f t="shared" si="25"/>
        <v>33835.5</v>
      </c>
      <c r="G168">
        <f t="shared" si="31"/>
        <v>8.4955149999586865E-2</v>
      </c>
      <c r="J168">
        <f>G168</f>
        <v>8.4955149999586865E-2</v>
      </c>
      <c r="N168">
        <f t="shared" si="30"/>
        <v>-1.8348887495592686E-3</v>
      </c>
      <c r="O168">
        <f t="shared" ca="1" si="23"/>
        <v>8.7617387321563212E-2</v>
      </c>
      <c r="P168">
        <f t="shared" si="26"/>
        <v>8.6790038749146134E-2</v>
      </c>
      <c r="Q168" s="3">
        <f t="shared" si="27"/>
        <v>38913.925199999998</v>
      </c>
      <c r="R168">
        <f t="shared" si="28"/>
        <v>3.3668167232591763E-6</v>
      </c>
      <c r="S168" s="9">
        <v>1</v>
      </c>
      <c r="T168">
        <f t="shared" si="29"/>
        <v>3.3668167232591763E-6</v>
      </c>
    </row>
    <row r="169" spans="1:20" x14ac:dyDescent="0.2">
      <c r="A169" s="32" t="s">
        <v>82</v>
      </c>
      <c r="B169" s="92" t="s">
        <v>57</v>
      </c>
      <c r="C169" s="93">
        <v>53941.458599999998</v>
      </c>
      <c r="D169" s="93">
        <v>2.0000000000000001E-4</v>
      </c>
      <c r="E169">
        <f t="shared" si="24"/>
        <v>33851.147899842916</v>
      </c>
      <c r="F169">
        <f t="shared" si="25"/>
        <v>33851</v>
      </c>
      <c r="G169">
        <f t="shared" si="31"/>
        <v>8.6184299994783942E-2</v>
      </c>
      <c r="K169">
        <f>G169</f>
        <v>8.6184299994783942E-2</v>
      </c>
      <c r="N169">
        <f t="shared" si="30"/>
        <v>-7.0806789343448584E-4</v>
      </c>
      <c r="O169">
        <f t="shared" ca="1" si="23"/>
        <v>8.7721411190111759E-2</v>
      </c>
      <c r="P169">
        <f t="shared" si="26"/>
        <v>8.6892367888218427E-2</v>
      </c>
      <c r="Q169" s="3">
        <f t="shared" si="27"/>
        <v>38922.958599999998</v>
      </c>
      <c r="R169">
        <f t="shared" si="28"/>
        <v>5.013601417127504E-7</v>
      </c>
      <c r="S169" s="9">
        <v>1</v>
      </c>
      <c r="T169">
        <f t="shared" si="29"/>
        <v>5.013601417127504E-7</v>
      </c>
    </row>
    <row r="170" spans="1:20" x14ac:dyDescent="0.2">
      <c r="A170" s="35" t="s">
        <v>83</v>
      </c>
      <c r="B170" s="91" t="s">
        <v>58</v>
      </c>
      <c r="C170" s="90">
        <v>53992.448600000003</v>
      </c>
      <c r="D170" s="90">
        <v>8.9999999999999998E-4</v>
      </c>
      <c r="E170">
        <f t="shared" si="24"/>
        <v>33938.651226908536</v>
      </c>
      <c r="F170">
        <f t="shared" si="25"/>
        <v>33938.5</v>
      </c>
      <c r="G170">
        <f t="shared" si="31"/>
        <v>8.8123050001740921E-2</v>
      </c>
      <c r="J170">
        <f t="shared" ref="J170:J197" si="32">G170</f>
        <v>8.8123050001740921E-2</v>
      </c>
      <c r="N170">
        <f t="shared" si="30"/>
        <v>6.5187434338682959E-4</v>
      </c>
      <c r="O170">
        <f t="shared" ca="1" si="23"/>
        <v>8.8308642706111606E-2</v>
      </c>
      <c r="P170">
        <f t="shared" si="26"/>
        <v>8.7471175658354092E-2</v>
      </c>
      <c r="Q170" s="3">
        <f t="shared" si="27"/>
        <v>38973.948600000003</v>
      </c>
      <c r="R170">
        <f t="shared" si="28"/>
        <v>4.2494015956601022E-7</v>
      </c>
      <c r="S170" s="9">
        <v>1</v>
      </c>
      <c r="T170">
        <f t="shared" si="29"/>
        <v>4.2494015956601022E-7</v>
      </c>
    </row>
    <row r="171" spans="1:20" x14ac:dyDescent="0.2">
      <c r="A171" s="90" t="s">
        <v>87</v>
      </c>
      <c r="B171" s="91" t="s">
        <v>58</v>
      </c>
      <c r="C171" s="90">
        <v>54005.267760000002</v>
      </c>
      <c r="D171" s="90" t="s">
        <v>88</v>
      </c>
      <c r="E171">
        <f t="shared" si="24"/>
        <v>33960.650033540936</v>
      </c>
      <c r="F171">
        <f t="shared" si="25"/>
        <v>33960.5</v>
      </c>
      <c r="G171">
        <f t="shared" si="31"/>
        <v>8.7427649996243417E-2</v>
      </c>
      <c r="J171">
        <f t="shared" si="32"/>
        <v>8.7427649996243417E-2</v>
      </c>
      <c r="N171">
        <f t="shared" si="30"/>
        <v>-1.8936006516204196E-4</v>
      </c>
      <c r="O171">
        <f t="shared" ca="1" si="23"/>
        <v>8.8456289487277268E-2</v>
      </c>
      <c r="P171">
        <f t="shared" si="26"/>
        <v>8.7617010061405459E-2</v>
      </c>
      <c r="Q171" s="3">
        <f t="shared" si="27"/>
        <v>38986.767760000002</v>
      </c>
      <c r="R171">
        <f t="shared" si="28"/>
        <v>3.5857234278172777E-8</v>
      </c>
      <c r="S171" s="9">
        <v>1</v>
      </c>
      <c r="T171">
        <f t="shared" si="29"/>
        <v>3.5857234278172777E-8</v>
      </c>
    </row>
    <row r="172" spans="1:20" x14ac:dyDescent="0.2">
      <c r="A172" s="114" t="s">
        <v>254</v>
      </c>
      <c r="B172" s="115" t="s">
        <v>57</v>
      </c>
      <c r="C172" s="36">
        <v>54199.609400000001</v>
      </c>
      <c r="D172" s="116">
        <v>2.0000000000000001E-4</v>
      </c>
      <c r="E172">
        <f t="shared" si="24"/>
        <v>34294.157389637949</v>
      </c>
      <c r="F172">
        <f t="shared" si="25"/>
        <v>34294</v>
      </c>
      <c r="G172">
        <f t="shared" si="31"/>
        <v>9.1714199996204115E-2</v>
      </c>
      <c r="J172">
        <f t="shared" si="32"/>
        <v>9.1714199996204115E-2</v>
      </c>
      <c r="N172">
        <f t="shared" si="30"/>
        <v>1.8714331975267229E-3</v>
      </c>
      <c r="O172">
        <f t="shared" ca="1" si="23"/>
        <v>9.0694480465402405E-2</v>
      </c>
      <c r="P172">
        <f t="shared" si="26"/>
        <v>8.9842766798677393E-2</v>
      </c>
      <c r="Q172" s="3">
        <f t="shared" si="27"/>
        <v>39181.109400000001</v>
      </c>
      <c r="R172">
        <f t="shared" si="28"/>
        <v>3.5022622128050943E-6</v>
      </c>
      <c r="S172" s="9">
        <v>1</v>
      </c>
      <c r="T172">
        <f t="shared" si="29"/>
        <v>3.5022622128050943E-6</v>
      </c>
    </row>
    <row r="173" spans="1:20" x14ac:dyDescent="0.2">
      <c r="A173" s="23" t="s">
        <v>239</v>
      </c>
      <c r="B173" s="9"/>
      <c r="C173" s="101">
        <v>54260.2143</v>
      </c>
      <c r="D173" s="101">
        <v>2.0000000000000001E-4</v>
      </c>
      <c r="E173">
        <f t="shared" si="24"/>
        <v>34398.160731204502</v>
      </c>
      <c r="F173">
        <f t="shared" si="25"/>
        <v>34398</v>
      </c>
      <c r="G173">
        <f t="shared" si="31"/>
        <v>9.3661400002019946E-2</v>
      </c>
      <c r="J173">
        <f t="shared" si="32"/>
        <v>9.3661400002019946E-2</v>
      </c>
      <c r="N173">
        <f t="shared" si="30"/>
        <v>3.1187722701742221E-3</v>
      </c>
      <c r="O173">
        <f t="shared" ca="1" si="23"/>
        <v>9.1392447067276533E-2</v>
      </c>
      <c r="P173">
        <f t="shared" si="26"/>
        <v>9.0542627731845723E-2</v>
      </c>
      <c r="Q173" s="3">
        <f t="shared" si="27"/>
        <v>39241.7143</v>
      </c>
      <c r="R173">
        <f t="shared" si="28"/>
        <v>9.7267404732076706E-6</v>
      </c>
      <c r="S173" s="9">
        <v>1</v>
      </c>
      <c r="T173">
        <f t="shared" si="29"/>
        <v>9.7267404732076706E-6</v>
      </c>
    </row>
    <row r="174" spans="1:20" x14ac:dyDescent="0.2">
      <c r="A174" s="90" t="s">
        <v>87</v>
      </c>
      <c r="B174" s="91" t="s">
        <v>58</v>
      </c>
      <c r="C174" s="101">
        <v>54260.506050000004</v>
      </c>
      <c r="D174" s="101">
        <v>4.0000000000000002E-4</v>
      </c>
      <c r="E174">
        <f t="shared" si="24"/>
        <v>34398.66139987819</v>
      </c>
      <c r="F174">
        <f t="shared" si="25"/>
        <v>34398.5</v>
      </c>
      <c r="G174">
        <f t="shared" si="31"/>
        <v>9.4051050000416581E-2</v>
      </c>
      <c r="J174">
        <f t="shared" si="32"/>
        <v>9.4051050000416581E-2</v>
      </c>
      <c r="N174">
        <f t="shared" si="30"/>
        <v>3.5050509244030775E-3</v>
      </c>
      <c r="O174">
        <f t="shared" ca="1" si="23"/>
        <v>9.1395802675939386E-2</v>
      </c>
      <c r="P174">
        <f t="shared" si="26"/>
        <v>9.0545999076013503E-2</v>
      </c>
      <c r="Q174" s="3">
        <f t="shared" si="27"/>
        <v>39242.006050000004</v>
      </c>
      <c r="R174">
        <f t="shared" si="28"/>
        <v>1.2285381982658869E-5</v>
      </c>
      <c r="S174" s="9">
        <v>1</v>
      </c>
      <c r="T174">
        <f t="shared" si="29"/>
        <v>1.2285381982658869E-5</v>
      </c>
    </row>
    <row r="175" spans="1:20" x14ac:dyDescent="0.2">
      <c r="A175" s="90" t="s">
        <v>87</v>
      </c>
      <c r="B175" s="91" t="s">
        <v>58</v>
      </c>
      <c r="C175" s="101">
        <v>54260.507729999998</v>
      </c>
      <c r="D175" s="101">
        <v>5.9999999999999995E-4</v>
      </c>
      <c r="E175">
        <f t="shared" si="24"/>
        <v>34398.664282906022</v>
      </c>
      <c r="F175">
        <f t="shared" si="25"/>
        <v>34398.5</v>
      </c>
      <c r="G175">
        <f t="shared" si="31"/>
        <v>9.5731049994355999E-2</v>
      </c>
      <c r="J175">
        <f t="shared" si="32"/>
        <v>9.5731049994355999E-2</v>
      </c>
      <c r="N175">
        <f t="shared" si="30"/>
        <v>5.1850509183424959E-3</v>
      </c>
      <c r="O175">
        <f t="shared" ca="1" si="23"/>
        <v>9.1395802675939386E-2</v>
      </c>
      <c r="P175">
        <f t="shared" si="26"/>
        <v>9.0545999076013503E-2</v>
      </c>
      <c r="Q175" s="3">
        <f t="shared" si="27"/>
        <v>39242.007729999998</v>
      </c>
      <c r="R175">
        <f t="shared" si="28"/>
        <v>2.6884753025804359E-5</v>
      </c>
      <c r="S175" s="9">
        <v>1</v>
      </c>
      <c r="T175">
        <f t="shared" si="29"/>
        <v>2.6884753025804359E-5</v>
      </c>
    </row>
    <row r="176" spans="1:20" x14ac:dyDescent="0.2">
      <c r="A176" s="90" t="s">
        <v>87</v>
      </c>
      <c r="B176" s="91" t="s">
        <v>58</v>
      </c>
      <c r="C176" s="101">
        <v>54260.508739999997</v>
      </c>
      <c r="D176" s="101">
        <v>4.0000000000000002E-4</v>
      </c>
      <c r="E176">
        <f t="shared" si="24"/>
        <v>34398.666016154901</v>
      </c>
      <c r="F176">
        <f t="shared" si="25"/>
        <v>34398.5</v>
      </c>
      <c r="G176">
        <f t="shared" si="31"/>
        <v>9.6741049994307104E-2</v>
      </c>
      <c r="J176">
        <f t="shared" si="32"/>
        <v>9.6741049994307104E-2</v>
      </c>
      <c r="N176">
        <f t="shared" si="30"/>
        <v>6.1950509182936014E-3</v>
      </c>
      <c r="O176">
        <f t="shared" ref="O176:O197" ca="1" si="33">+C$11+C$12*F176</f>
        <v>9.1395802675939386E-2</v>
      </c>
      <c r="P176">
        <f t="shared" si="26"/>
        <v>9.0545999076013503E-2</v>
      </c>
      <c r="Q176" s="3">
        <f t="shared" si="27"/>
        <v>39242.008739999997</v>
      </c>
      <c r="R176">
        <f t="shared" si="28"/>
        <v>3.8378655880250397E-5</v>
      </c>
      <c r="S176" s="9">
        <v>1</v>
      </c>
      <c r="T176">
        <f t="shared" si="29"/>
        <v>3.8378655880250397E-5</v>
      </c>
    </row>
    <row r="177" spans="1:20" x14ac:dyDescent="0.2">
      <c r="A177" s="90" t="s">
        <v>89</v>
      </c>
      <c r="B177" s="91" t="s">
        <v>58</v>
      </c>
      <c r="C177" s="101">
        <v>54375.30689</v>
      </c>
      <c r="D177" s="101">
        <v>2.9999999999999997E-4</v>
      </c>
      <c r="E177">
        <f t="shared" si="24"/>
        <v>34595.669743669649</v>
      </c>
      <c r="F177">
        <f t="shared" si="25"/>
        <v>34595.5</v>
      </c>
      <c r="G177">
        <f t="shared" si="31"/>
        <v>9.8913150002772454E-2</v>
      </c>
      <c r="J177">
        <f t="shared" si="32"/>
        <v>9.8913150002772454E-2</v>
      </c>
      <c r="N177">
        <f t="shared" si="30"/>
        <v>7.0339057366830271E-3</v>
      </c>
      <c r="O177">
        <f t="shared" ca="1" si="33"/>
        <v>9.271791248910477E-2</v>
      </c>
      <c r="P177">
        <f t="shared" si="26"/>
        <v>9.1879244266089427E-2</v>
      </c>
      <c r="Q177" s="3">
        <f t="shared" si="27"/>
        <v>39356.80689</v>
      </c>
      <c r="R177">
        <f t="shared" si="28"/>
        <v>4.9475829912542398E-5</v>
      </c>
      <c r="S177" s="9">
        <v>1</v>
      </c>
      <c r="T177">
        <f t="shared" si="29"/>
        <v>4.9475829912542398E-5</v>
      </c>
    </row>
    <row r="178" spans="1:20" x14ac:dyDescent="0.2">
      <c r="A178" s="90" t="s">
        <v>89</v>
      </c>
      <c r="B178" s="91" t="s">
        <v>58</v>
      </c>
      <c r="C178" s="101">
        <v>54375.307489999999</v>
      </c>
      <c r="D178" s="101">
        <v>2.9999999999999997E-4</v>
      </c>
      <c r="E178">
        <f t="shared" si="24"/>
        <v>34595.670773322447</v>
      </c>
      <c r="F178">
        <f t="shared" si="25"/>
        <v>34595.5</v>
      </c>
      <c r="G178">
        <f t="shared" si="31"/>
        <v>9.9513150002167094E-2</v>
      </c>
      <c r="J178">
        <f t="shared" si="32"/>
        <v>9.9513150002167094E-2</v>
      </c>
      <c r="N178">
        <f t="shared" si="30"/>
        <v>7.6339057360776674E-3</v>
      </c>
      <c r="O178">
        <f t="shared" ca="1" si="33"/>
        <v>9.271791248910477E-2</v>
      </c>
      <c r="P178">
        <f t="shared" si="26"/>
        <v>9.1879244266089427E-2</v>
      </c>
      <c r="Q178" s="3">
        <f t="shared" si="27"/>
        <v>39356.807489999999</v>
      </c>
      <c r="R178">
        <f t="shared" si="28"/>
        <v>5.827651678731951E-5</v>
      </c>
      <c r="S178" s="9">
        <v>1</v>
      </c>
      <c r="T178">
        <f t="shared" si="29"/>
        <v>5.827651678731951E-5</v>
      </c>
    </row>
    <row r="179" spans="1:20" x14ac:dyDescent="0.2">
      <c r="A179" s="90" t="s">
        <v>85</v>
      </c>
      <c r="B179" s="91" t="s">
        <v>58</v>
      </c>
      <c r="C179" s="101">
        <v>54382.300999999999</v>
      </c>
      <c r="D179" s="101">
        <v>2.0000000000000001E-4</v>
      </c>
      <c r="E179">
        <f t="shared" si="24"/>
        <v>34607.672251903867</v>
      </c>
      <c r="F179">
        <f t="shared" si="25"/>
        <v>34607.5</v>
      </c>
      <c r="G179">
        <f t="shared" si="31"/>
        <v>0.10037474999990081</v>
      </c>
      <c r="J179">
        <f t="shared" si="32"/>
        <v>0.10037474999990081</v>
      </c>
      <c r="N179">
        <f t="shared" si="30"/>
        <v>8.4139746779711422E-3</v>
      </c>
      <c r="O179">
        <f t="shared" ca="1" si="33"/>
        <v>9.279844709701332E-2</v>
      </c>
      <c r="P179">
        <f t="shared" si="26"/>
        <v>9.1960775321929672E-2</v>
      </c>
      <c r="Q179" s="3">
        <f t="shared" si="27"/>
        <v>39363.800999999999</v>
      </c>
      <c r="R179">
        <f t="shared" si="28"/>
        <v>7.0794969881539583E-5</v>
      </c>
      <c r="S179" s="9">
        <v>1</v>
      </c>
      <c r="T179">
        <f t="shared" si="29"/>
        <v>7.0794969881539583E-5</v>
      </c>
    </row>
    <row r="180" spans="1:20" x14ac:dyDescent="0.2">
      <c r="A180" s="90" t="s">
        <v>89</v>
      </c>
      <c r="B180" s="91" t="s">
        <v>58</v>
      </c>
      <c r="C180" s="101">
        <v>54612.47365</v>
      </c>
      <c r="D180" s="101">
        <v>8.9999999999999998E-4</v>
      </c>
      <c r="E180">
        <f t="shared" si="24"/>
        <v>35002.668774251535</v>
      </c>
      <c r="F180">
        <f t="shared" si="25"/>
        <v>35002.5</v>
      </c>
      <c r="G180">
        <f t="shared" si="31"/>
        <v>9.8348250001436099E-2</v>
      </c>
      <c r="J180">
        <f t="shared" si="32"/>
        <v>9.8348250001436099E-2</v>
      </c>
      <c r="N180">
        <f t="shared" si="30"/>
        <v>3.6833503421608849E-3</v>
      </c>
      <c r="O180">
        <f t="shared" ca="1" si="33"/>
        <v>9.5449377940669766E-2</v>
      </c>
      <c r="P180">
        <f t="shared" si="26"/>
        <v>9.4664899659275215E-2</v>
      </c>
      <c r="Q180" s="3">
        <f t="shared" si="27"/>
        <v>39593.97365</v>
      </c>
      <c r="R180">
        <f t="shared" si="28"/>
        <v>1.3567069743096708E-5</v>
      </c>
      <c r="S180" s="9">
        <v>1</v>
      </c>
      <c r="T180">
        <f t="shared" si="29"/>
        <v>1.3567069743096708E-5</v>
      </c>
    </row>
    <row r="181" spans="1:20" x14ac:dyDescent="0.2">
      <c r="A181" s="90" t="s">
        <v>89</v>
      </c>
      <c r="B181" s="91" t="s">
        <v>58</v>
      </c>
      <c r="C181" s="101">
        <v>54612.474150000002</v>
      </c>
      <c r="D181" s="101">
        <v>2.9999999999999997E-4</v>
      </c>
      <c r="E181">
        <f t="shared" si="24"/>
        <v>35002.669632295539</v>
      </c>
      <c r="F181">
        <f t="shared" si="25"/>
        <v>35002.5</v>
      </c>
      <c r="G181">
        <f t="shared" si="31"/>
        <v>9.8848250003356952E-2</v>
      </c>
      <c r="J181">
        <f t="shared" si="32"/>
        <v>9.8848250003356952E-2</v>
      </c>
      <c r="N181">
        <f t="shared" si="30"/>
        <v>4.1833503440817377E-3</v>
      </c>
      <c r="O181">
        <f t="shared" ca="1" si="33"/>
        <v>9.5449377940669766E-2</v>
      </c>
      <c r="P181">
        <f t="shared" si="26"/>
        <v>9.4664899659275215E-2</v>
      </c>
      <c r="Q181" s="3">
        <f t="shared" si="27"/>
        <v>39593.974150000002</v>
      </c>
      <c r="R181">
        <f t="shared" si="28"/>
        <v>1.7500420101328794E-5</v>
      </c>
      <c r="S181" s="9">
        <v>1</v>
      </c>
      <c r="T181">
        <f t="shared" si="29"/>
        <v>1.7500420101328794E-5</v>
      </c>
    </row>
    <row r="182" spans="1:20" x14ac:dyDescent="0.2">
      <c r="A182" s="90" t="s">
        <v>89</v>
      </c>
      <c r="B182" s="91" t="s">
        <v>58</v>
      </c>
      <c r="C182" s="101">
        <v>54612.475550000003</v>
      </c>
      <c r="D182" s="101">
        <v>4.0000000000000002E-4</v>
      </c>
      <c r="E182">
        <f t="shared" si="24"/>
        <v>35002.672034818737</v>
      </c>
      <c r="F182">
        <f t="shared" si="25"/>
        <v>35002.5</v>
      </c>
      <c r="G182">
        <f t="shared" si="31"/>
        <v>0.10024825000436977</v>
      </c>
      <c r="J182">
        <f t="shared" si="32"/>
        <v>0.10024825000436977</v>
      </c>
      <c r="N182">
        <f t="shared" si="30"/>
        <v>5.583350345094551E-3</v>
      </c>
      <c r="O182">
        <f t="shared" ca="1" si="33"/>
        <v>9.5449377940669766E-2</v>
      </c>
      <c r="P182">
        <f t="shared" si="26"/>
        <v>9.4664899659275215E-2</v>
      </c>
      <c r="Q182" s="3">
        <f t="shared" si="27"/>
        <v>39593.975550000003</v>
      </c>
      <c r="R182">
        <f t="shared" si="28"/>
        <v>3.117380107606744E-5</v>
      </c>
      <c r="S182" s="9">
        <v>1</v>
      </c>
      <c r="T182">
        <f t="shared" si="29"/>
        <v>3.117380107606744E-5</v>
      </c>
    </row>
    <row r="183" spans="1:20" x14ac:dyDescent="0.2">
      <c r="A183" s="35" t="s">
        <v>225</v>
      </c>
      <c r="B183" s="91" t="s">
        <v>57</v>
      </c>
      <c r="C183" s="101">
        <v>54612.764300000003</v>
      </c>
      <c r="D183" s="101">
        <v>4.0000000000000002E-4</v>
      </c>
      <c r="E183">
        <f t="shared" si="24"/>
        <v>35003.167555228429</v>
      </c>
      <c r="F183">
        <f t="shared" si="25"/>
        <v>35003</v>
      </c>
      <c r="G183">
        <f t="shared" ref="G183:G214" si="34">C183-(C$7+C$8*F183)</f>
        <v>9.7637899998517241E-2</v>
      </c>
      <c r="J183">
        <f t="shared" si="32"/>
        <v>9.7637899998517241E-2</v>
      </c>
      <c r="N183">
        <f t="shared" si="30"/>
        <v>2.9695523115832179E-3</v>
      </c>
      <c r="O183">
        <f t="shared" ca="1" si="33"/>
        <v>9.5452733549332619E-2</v>
      </c>
      <c r="P183">
        <f t="shared" si="26"/>
        <v>9.4668347686934023E-2</v>
      </c>
      <c r="Q183" s="3">
        <f t="shared" si="27"/>
        <v>39594.264300000003</v>
      </c>
      <c r="R183">
        <f t="shared" si="28"/>
        <v>8.8182409312292326E-6</v>
      </c>
      <c r="S183" s="9">
        <v>1</v>
      </c>
      <c r="T183">
        <f t="shared" si="29"/>
        <v>8.8182409312292326E-6</v>
      </c>
    </row>
    <row r="184" spans="1:20" x14ac:dyDescent="0.2">
      <c r="A184" s="94" t="s">
        <v>86</v>
      </c>
      <c r="B184" s="95" t="s">
        <v>57</v>
      </c>
      <c r="C184" s="105">
        <v>54677.444000000003</v>
      </c>
      <c r="D184" s="105">
        <v>4.0000000000000002E-4</v>
      </c>
      <c r="E184">
        <f t="shared" si="24"/>
        <v>35114.163612173033</v>
      </c>
      <c r="F184">
        <f t="shared" si="25"/>
        <v>35114</v>
      </c>
      <c r="G184">
        <f t="shared" si="34"/>
        <v>9.5340200001373887E-2</v>
      </c>
      <c r="J184">
        <f t="shared" si="32"/>
        <v>9.5340200001373887E-2</v>
      </c>
      <c r="N184">
        <f t="shared" si="30"/>
        <v>-9.5179839424183732E-5</v>
      </c>
      <c r="O184">
        <f t="shared" ca="1" si="33"/>
        <v>9.6197678672486742E-2</v>
      </c>
      <c r="P184">
        <f t="shared" si="26"/>
        <v>9.5435379840798071E-2</v>
      </c>
      <c r="Q184" s="3">
        <f t="shared" si="27"/>
        <v>39658.944000000003</v>
      </c>
      <c r="R184">
        <f t="shared" si="28"/>
        <v>9.0592018328133997E-9</v>
      </c>
      <c r="S184" s="9">
        <v>1</v>
      </c>
      <c r="T184">
        <f t="shared" si="29"/>
        <v>9.0592018328133997E-9</v>
      </c>
    </row>
    <row r="185" spans="1:20" x14ac:dyDescent="0.2">
      <c r="A185" s="94" t="s">
        <v>86</v>
      </c>
      <c r="B185" s="95" t="s">
        <v>58</v>
      </c>
      <c r="C185" s="105">
        <v>54679.4954</v>
      </c>
      <c r="D185" s="105">
        <v>2.0000000000000001E-4</v>
      </c>
      <c r="E185">
        <f t="shared" si="24"/>
        <v>35117.683995094041</v>
      </c>
      <c r="F185">
        <f t="shared" si="25"/>
        <v>35117.5</v>
      </c>
      <c r="G185">
        <f t="shared" si="34"/>
        <v>0.10721775000274647</v>
      </c>
      <c r="J185">
        <f t="shared" si="32"/>
        <v>0.10721775000274647</v>
      </c>
      <c r="N185">
        <f t="shared" si="30"/>
        <v>1.1758133626498204E-2</v>
      </c>
      <c r="O185">
        <f t="shared" ca="1" si="33"/>
        <v>9.6221167933126711E-2</v>
      </c>
      <c r="P185">
        <f t="shared" si="26"/>
        <v>9.5459616376248266E-2</v>
      </c>
      <c r="Q185" s="3">
        <f t="shared" si="27"/>
        <v>39660.9954</v>
      </c>
      <c r="R185">
        <f t="shared" si="28"/>
        <v>1.3825370637858783E-4</v>
      </c>
      <c r="S185" s="9">
        <v>1</v>
      </c>
      <c r="T185">
        <f t="shared" si="29"/>
        <v>1.3825370637858783E-4</v>
      </c>
    </row>
    <row r="186" spans="1:20" x14ac:dyDescent="0.2">
      <c r="A186" s="94" t="s">
        <v>86</v>
      </c>
      <c r="B186" s="95" t="s">
        <v>57</v>
      </c>
      <c r="C186" s="105">
        <v>54684.437700000002</v>
      </c>
      <c r="D186" s="105">
        <v>2.0000000000000001E-4</v>
      </c>
      <c r="E186">
        <f t="shared" si="24"/>
        <v>35126.165416811178</v>
      </c>
      <c r="F186">
        <f t="shared" si="25"/>
        <v>35126</v>
      </c>
      <c r="G186">
        <f t="shared" si="34"/>
        <v>9.6391799997945782E-2</v>
      </c>
      <c r="J186">
        <f t="shared" si="32"/>
        <v>9.6391799997945782E-2</v>
      </c>
      <c r="N186">
        <f t="shared" si="30"/>
        <v>8.7331052502580275E-4</v>
      </c>
      <c r="O186">
        <f t="shared" ca="1" si="33"/>
        <v>9.6278213280395292E-2</v>
      </c>
      <c r="P186">
        <f t="shared" si="26"/>
        <v>9.5518489472919979E-2</v>
      </c>
      <c r="Q186" s="3">
        <f t="shared" si="27"/>
        <v>39665.937700000002</v>
      </c>
      <c r="R186">
        <f t="shared" si="28"/>
        <v>7.6267127312084322E-7</v>
      </c>
      <c r="S186" s="9">
        <v>1</v>
      </c>
      <c r="T186">
        <f t="shared" si="29"/>
        <v>7.6267127312084322E-7</v>
      </c>
    </row>
    <row r="187" spans="1:20" x14ac:dyDescent="0.2">
      <c r="A187" s="35" t="s">
        <v>225</v>
      </c>
      <c r="B187" s="91" t="s">
        <v>57</v>
      </c>
      <c r="C187" s="101">
        <v>54703.668700000002</v>
      </c>
      <c r="D187" s="101">
        <v>2.9999999999999997E-4</v>
      </c>
      <c r="E187">
        <f t="shared" si="24"/>
        <v>35159.167505118661</v>
      </c>
      <c r="F187">
        <f t="shared" si="25"/>
        <v>35159</v>
      </c>
      <c r="G187">
        <f t="shared" si="34"/>
        <v>9.7608699994452763E-2</v>
      </c>
      <c r="J187">
        <f t="shared" si="32"/>
        <v>9.7608699994452763E-2</v>
      </c>
      <c r="N187">
        <f t="shared" si="30"/>
        <v>1.8614706543982201E-3</v>
      </c>
      <c r="O187">
        <f t="shared" ca="1" si="33"/>
        <v>9.6499683452143797E-2</v>
      </c>
      <c r="P187">
        <f t="shared" si="26"/>
        <v>9.5747229340054543E-2</v>
      </c>
      <c r="Q187" s="3">
        <f t="shared" si="27"/>
        <v>39685.168700000002</v>
      </c>
      <c r="R187">
        <f t="shared" si="28"/>
        <v>3.4650729971857381E-6</v>
      </c>
      <c r="S187" s="9">
        <v>1</v>
      </c>
      <c r="T187">
        <f t="shared" si="29"/>
        <v>3.4650729971857381E-6</v>
      </c>
    </row>
    <row r="188" spans="1:20" x14ac:dyDescent="0.2">
      <c r="A188" s="35" t="s">
        <v>90</v>
      </c>
      <c r="B188" s="91" t="s">
        <v>58</v>
      </c>
      <c r="C188" s="101">
        <v>54738.340279999997</v>
      </c>
      <c r="D188" s="101">
        <v>2.9999999999999997E-4</v>
      </c>
      <c r="E188">
        <f t="shared" si="24"/>
        <v>35218.666987460703</v>
      </c>
      <c r="F188">
        <f t="shared" si="25"/>
        <v>35218.5</v>
      </c>
      <c r="G188">
        <f t="shared" si="34"/>
        <v>9.7307049996743444E-2</v>
      </c>
      <c r="J188">
        <f t="shared" si="32"/>
        <v>9.7307049996743444E-2</v>
      </c>
      <c r="N188">
        <f t="shared" si="30"/>
        <v>1.1466975697734944E-3</v>
      </c>
      <c r="O188">
        <f t="shared" ca="1" si="33"/>
        <v>9.6899000883023695E-2</v>
      </c>
      <c r="P188">
        <f t="shared" si="26"/>
        <v>9.616035242696995E-2</v>
      </c>
      <c r="Q188" s="3">
        <f t="shared" si="27"/>
        <v>39719.840279999997</v>
      </c>
      <c r="R188">
        <f t="shared" si="28"/>
        <v>1.3149153165244379E-6</v>
      </c>
      <c r="S188" s="9">
        <v>1</v>
      </c>
      <c r="T188">
        <f t="shared" si="29"/>
        <v>1.3149153165244379E-6</v>
      </c>
    </row>
    <row r="189" spans="1:20" x14ac:dyDescent="0.2">
      <c r="A189" s="35" t="s">
        <v>90</v>
      </c>
      <c r="B189" s="91" t="s">
        <v>58</v>
      </c>
      <c r="C189" s="101">
        <v>54738.341079999998</v>
      </c>
      <c r="D189" s="101">
        <v>4.0000000000000002E-4</v>
      </c>
      <c r="E189">
        <f t="shared" si="24"/>
        <v>35218.66836033111</v>
      </c>
      <c r="F189">
        <f t="shared" si="25"/>
        <v>35218.5</v>
      </c>
      <c r="G189">
        <f t="shared" si="34"/>
        <v>9.8107049998361617E-2</v>
      </c>
      <c r="J189">
        <f t="shared" si="32"/>
        <v>9.8107049998361617E-2</v>
      </c>
      <c r="N189">
        <f t="shared" si="30"/>
        <v>1.9466975713916673E-3</v>
      </c>
      <c r="O189">
        <f t="shared" ca="1" si="33"/>
        <v>9.6899000883023695E-2</v>
      </c>
      <c r="P189">
        <f t="shared" si="26"/>
        <v>9.616035242696995E-2</v>
      </c>
      <c r="Q189" s="3">
        <f t="shared" si="27"/>
        <v>39719.841079999998</v>
      </c>
      <c r="R189">
        <f t="shared" si="28"/>
        <v>3.7896314344622157E-6</v>
      </c>
      <c r="S189" s="9">
        <v>1</v>
      </c>
      <c r="T189">
        <f t="shared" si="29"/>
        <v>3.7896314344622157E-6</v>
      </c>
    </row>
    <row r="190" spans="1:20" x14ac:dyDescent="0.2">
      <c r="A190" s="35" t="s">
        <v>90</v>
      </c>
      <c r="B190" s="91" t="s">
        <v>58</v>
      </c>
      <c r="C190" s="101">
        <v>54738.34158</v>
      </c>
      <c r="D190" s="101">
        <v>2.0000000000000001E-4</v>
      </c>
      <c r="E190">
        <f t="shared" si="24"/>
        <v>35218.669218375115</v>
      </c>
      <c r="F190">
        <f t="shared" si="25"/>
        <v>35218.5</v>
      </c>
      <c r="G190">
        <f t="shared" si="34"/>
        <v>9.860705000028247E-2</v>
      </c>
      <c r="J190">
        <f t="shared" si="32"/>
        <v>9.860705000028247E-2</v>
      </c>
      <c r="N190">
        <f t="shared" si="30"/>
        <v>2.4466975733125201E-3</v>
      </c>
      <c r="O190">
        <f t="shared" ca="1" si="33"/>
        <v>9.6899000883023695E-2</v>
      </c>
      <c r="P190">
        <f t="shared" si="26"/>
        <v>9.616035242696995E-2</v>
      </c>
      <c r="Q190" s="3">
        <f t="shared" si="27"/>
        <v>39719.84158</v>
      </c>
      <c r="R190">
        <f t="shared" si="28"/>
        <v>5.9863290152533752E-6</v>
      </c>
      <c r="S190" s="9">
        <v>1</v>
      </c>
      <c r="T190">
        <f t="shared" si="29"/>
        <v>5.9863290152533752E-6</v>
      </c>
    </row>
    <row r="191" spans="1:20" x14ac:dyDescent="0.2">
      <c r="A191" s="94" t="s">
        <v>86</v>
      </c>
      <c r="B191" s="95" t="s">
        <v>58</v>
      </c>
      <c r="C191" s="105">
        <v>54947.533600000002</v>
      </c>
      <c r="D191" s="105">
        <v>4.0000000000000002E-4</v>
      </c>
      <c r="E191">
        <f t="shared" si="24"/>
        <v>35577.661133369729</v>
      </c>
      <c r="F191">
        <f t="shared" si="25"/>
        <v>35577.5</v>
      </c>
      <c r="G191">
        <f t="shared" si="34"/>
        <v>9.3895749996590894E-2</v>
      </c>
      <c r="J191">
        <f t="shared" si="32"/>
        <v>9.3895749996590894E-2</v>
      </c>
      <c r="N191">
        <f t="shared" si="30"/>
        <v>-4.7762862390716143E-3</v>
      </c>
      <c r="O191">
        <f t="shared" ca="1" si="33"/>
        <v>9.9308327902954519E-2</v>
      </c>
      <c r="P191">
        <f t="shared" si="26"/>
        <v>9.8672036235662508E-2</v>
      </c>
      <c r="Q191" s="3">
        <f t="shared" si="27"/>
        <v>39929.033600000002</v>
      </c>
      <c r="R191">
        <f t="shared" si="28"/>
        <v>2.2812910237544864E-5</v>
      </c>
      <c r="S191" s="9">
        <v>1</v>
      </c>
      <c r="T191">
        <f t="shared" si="29"/>
        <v>2.2812910237544864E-5</v>
      </c>
    </row>
    <row r="192" spans="1:20" x14ac:dyDescent="0.2">
      <c r="A192" s="94" t="s">
        <v>86</v>
      </c>
      <c r="B192" s="95" t="s">
        <v>58</v>
      </c>
      <c r="C192" s="105">
        <v>54954.527499999997</v>
      </c>
      <c r="D192" s="105">
        <v>2.0000000000000001E-4</v>
      </c>
      <c r="E192">
        <f t="shared" si="24"/>
        <v>35589.663281225454</v>
      </c>
      <c r="F192">
        <f t="shared" si="25"/>
        <v>35589.5</v>
      </c>
      <c r="G192">
        <f t="shared" si="34"/>
        <v>9.5147349995386321E-2</v>
      </c>
      <c r="J192">
        <f t="shared" si="32"/>
        <v>9.5147349995386321E-2</v>
      </c>
      <c r="N192">
        <f t="shared" si="30"/>
        <v>-3.6092070008582056E-3</v>
      </c>
      <c r="O192">
        <f t="shared" ca="1" si="33"/>
        <v>9.9388862510863069E-2</v>
      </c>
      <c r="P192">
        <f t="shared" si="26"/>
        <v>9.8756556996244527E-2</v>
      </c>
      <c r="Q192" s="3">
        <f t="shared" si="27"/>
        <v>39936.027499999997</v>
      </c>
      <c r="R192">
        <f t="shared" si="28"/>
        <v>1.3026375175043883E-5</v>
      </c>
      <c r="S192" s="9">
        <v>1</v>
      </c>
      <c r="T192">
        <f t="shared" si="29"/>
        <v>1.3026375175043883E-5</v>
      </c>
    </row>
    <row r="193" spans="1:20" x14ac:dyDescent="0.2">
      <c r="A193" s="32" t="s">
        <v>219</v>
      </c>
      <c r="B193" s="97" t="s">
        <v>58</v>
      </c>
      <c r="C193" s="18">
        <v>54968.513200000001</v>
      </c>
      <c r="D193" s="18">
        <v>2.9999999999999997E-4</v>
      </c>
      <c r="E193">
        <f t="shared" si="24"/>
        <v>35613.663973152143</v>
      </c>
      <c r="F193">
        <f t="shared" si="25"/>
        <v>35613.5</v>
      </c>
      <c r="G193">
        <f t="shared" si="34"/>
        <v>9.5550550002371892E-2</v>
      </c>
      <c r="J193">
        <f t="shared" si="32"/>
        <v>9.5550550002371892E-2</v>
      </c>
      <c r="N193">
        <f t="shared" si="30"/>
        <v>-3.3751581172471179E-3</v>
      </c>
      <c r="O193">
        <f t="shared" ca="1" si="33"/>
        <v>9.9549931726680169E-2</v>
      </c>
      <c r="P193">
        <f t="shared" si="26"/>
        <v>9.892570811961901E-2</v>
      </c>
      <c r="Q193" s="3">
        <f t="shared" si="27"/>
        <v>39950.013200000001</v>
      </c>
      <c r="R193">
        <f t="shared" si="28"/>
        <v>1.139169231641911E-5</v>
      </c>
      <c r="S193" s="9">
        <v>1</v>
      </c>
      <c r="T193">
        <f t="shared" si="29"/>
        <v>1.139169231641911E-5</v>
      </c>
    </row>
    <row r="194" spans="1:20" x14ac:dyDescent="0.2">
      <c r="A194" s="94" t="s">
        <v>86</v>
      </c>
      <c r="B194" s="95" t="s">
        <v>57</v>
      </c>
      <c r="C194" s="105">
        <v>54973.465600000003</v>
      </c>
      <c r="D194" s="105">
        <v>1E-4</v>
      </c>
      <c r="E194">
        <f t="shared" si="24"/>
        <v>35622.162727358067</v>
      </c>
      <c r="F194">
        <f t="shared" si="25"/>
        <v>35622</v>
      </c>
      <c r="G194">
        <f t="shared" si="34"/>
        <v>9.482459999708226E-2</v>
      </c>
      <c r="J194">
        <f t="shared" si="32"/>
        <v>9.482459999708226E-2</v>
      </c>
      <c r="N194">
        <f t="shared" si="30"/>
        <v>-4.1610508555960657E-3</v>
      </c>
      <c r="O194">
        <f t="shared" ca="1" si="33"/>
        <v>9.9606977073948721E-2</v>
      </c>
      <c r="P194">
        <f t="shared" si="26"/>
        <v>9.8985650852678325E-2</v>
      </c>
      <c r="Q194" s="3">
        <f t="shared" si="27"/>
        <v>39954.965600000003</v>
      </c>
      <c r="R194">
        <f t="shared" si="28"/>
        <v>1.7314344222856752E-5</v>
      </c>
      <c r="S194" s="9">
        <v>1</v>
      </c>
      <c r="T194">
        <f t="shared" si="29"/>
        <v>1.7314344222856752E-5</v>
      </c>
    </row>
    <row r="195" spans="1:20" x14ac:dyDescent="0.2">
      <c r="A195" s="35" t="s">
        <v>216</v>
      </c>
      <c r="B195" s="91" t="s">
        <v>58</v>
      </c>
      <c r="C195" s="101">
        <v>54978.41721</v>
      </c>
      <c r="D195" s="101">
        <v>1.1000000000000001E-3</v>
      </c>
      <c r="E195">
        <f t="shared" si="24"/>
        <v>35630.660125854454</v>
      </c>
      <c r="F195">
        <f t="shared" si="25"/>
        <v>35630.5</v>
      </c>
      <c r="G195">
        <f t="shared" si="34"/>
        <v>9.3308650000835769E-2</v>
      </c>
      <c r="J195">
        <f t="shared" si="32"/>
        <v>9.3308650000835769E-2</v>
      </c>
      <c r="N195">
        <f t="shared" si="30"/>
        <v>-5.7369619153641582E-3</v>
      </c>
      <c r="O195">
        <f t="shared" ca="1" si="33"/>
        <v>9.9664022421217274E-2</v>
      </c>
      <c r="P195">
        <f t="shared" si="26"/>
        <v>9.9045611916199927E-2</v>
      </c>
      <c r="Q195" s="3">
        <f t="shared" si="27"/>
        <v>39959.91721</v>
      </c>
      <c r="R195">
        <f t="shared" si="28"/>
        <v>3.2912732018338794E-5</v>
      </c>
      <c r="S195" s="9">
        <v>1</v>
      </c>
      <c r="T195">
        <f t="shared" si="29"/>
        <v>3.2912732018338794E-5</v>
      </c>
    </row>
    <row r="196" spans="1:20" x14ac:dyDescent="0.2">
      <c r="A196" s="35" t="s">
        <v>216</v>
      </c>
      <c r="B196" s="91" t="s">
        <v>58</v>
      </c>
      <c r="C196" s="101">
        <v>54978.417909999996</v>
      </c>
      <c r="D196" s="101">
        <v>1.4E-3</v>
      </c>
      <c r="E196">
        <f t="shared" si="24"/>
        <v>35630.661327116053</v>
      </c>
      <c r="F196">
        <f t="shared" si="25"/>
        <v>35630.5</v>
      </c>
      <c r="G196">
        <f t="shared" si="34"/>
        <v>9.4008649997704197E-2</v>
      </c>
      <c r="J196">
        <f t="shared" si="32"/>
        <v>9.4008649997704197E-2</v>
      </c>
      <c r="N196">
        <f t="shared" si="30"/>
        <v>-5.0369619184957304E-3</v>
      </c>
      <c r="O196">
        <f t="shared" ca="1" si="33"/>
        <v>9.9664022421217274E-2</v>
      </c>
      <c r="P196">
        <f t="shared" si="26"/>
        <v>9.9045611916199927E-2</v>
      </c>
      <c r="Q196" s="3">
        <f t="shared" si="27"/>
        <v>39959.917909999996</v>
      </c>
      <c r="R196">
        <f t="shared" si="28"/>
        <v>2.5370985368376188E-5</v>
      </c>
      <c r="S196" s="9">
        <v>1</v>
      </c>
      <c r="T196">
        <f t="shared" si="29"/>
        <v>2.5370985368376188E-5</v>
      </c>
    </row>
    <row r="197" spans="1:20" x14ac:dyDescent="0.2">
      <c r="A197" s="35" t="s">
        <v>216</v>
      </c>
      <c r="B197" s="91" t="s">
        <v>58</v>
      </c>
      <c r="C197" s="101">
        <v>54996.482969999997</v>
      </c>
      <c r="D197" s="101">
        <v>1E-3</v>
      </c>
      <c r="E197">
        <f t="shared" si="24"/>
        <v>35661.66255978206</v>
      </c>
      <c r="F197">
        <f t="shared" si="25"/>
        <v>35661.5</v>
      </c>
      <c r="G197">
        <f t="shared" si="34"/>
        <v>9.4726949995674659E-2</v>
      </c>
      <c r="J197">
        <f t="shared" si="32"/>
        <v>9.4726949995674659E-2</v>
      </c>
      <c r="N197">
        <f t="shared" si="30"/>
        <v>-4.5374987795353261E-3</v>
      </c>
      <c r="O197">
        <f t="shared" ca="1" si="33"/>
        <v>9.9872070158314369E-2</v>
      </c>
      <c r="P197">
        <f t="shared" si="26"/>
        <v>9.9264448775209985E-2</v>
      </c>
      <c r="Q197" s="3">
        <f t="shared" si="27"/>
        <v>39977.982969999997</v>
      </c>
      <c r="R197">
        <f t="shared" si="28"/>
        <v>2.0588895174284573E-5</v>
      </c>
      <c r="S197" s="9">
        <v>1</v>
      </c>
      <c r="T197">
        <f t="shared" si="29"/>
        <v>2.0588895174284573E-5</v>
      </c>
    </row>
    <row r="198" spans="1:20" x14ac:dyDescent="0.2">
      <c r="A198" s="35" t="s">
        <v>216</v>
      </c>
      <c r="B198" s="91" t="s">
        <v>58</v>
      </c>
      <c r="C198" s="101">
        <v>54996.483769999999</v>
      </c>
      <c r="D198" s="101">
        <v>6.9999999999999999E-4</v>
      </c>
      <c r="E198">
        <f t="shared" ref="E198:E240" si="35">(C198-C$7)/C$8</f>
        <v>35661.66393265246</v>
      </c>
      <c r="F198">
        <f t="shared" ref="F198:F240" si="36">+ROUND(2*E198,0)/2</f>
        <v>35661.5</v>
      </c>
      <c r="G198">
        <f t="shared" si="34"/>
        <v>9.5526949997292832E-2</v>
      </c>
      <c r="J198">
        <f t="shared" ref="J198:J204" si="37">G198</f>
        <v>9.5526949997292832E-2</v>
      </c>
      <c r="N198">
        <f t="shared" ref="N198:N240" si="38">G198-P198</f>
        <v>-3.7374987779171531E-3</v>
      </c>
      <c r="O198">
        <f t="shared" ref="O198:O240" ca="1" si="39">+C$11+C$12*F198</f>
        <v>9.9872070158314369E-2</v>
      </c>
      <c r="P198">
        <f t="shared" ref="P198:P240" si="40">+D$11+D$12*F198+D$13*F198^2</f>
        <v>9.9264448775209985E-2</v>
      </c>
      <c r="Q198" s="3">
        <f t="shared" ref="Q198:Q240" si="41">C198-15018.5</f>
        <v>39977.983769999999</v>
      </c>
      <c r="R198">
        <f t="shared" ref="R198:R240" si="42">+(P198-G198)^2</f>
        <v>1.3968897114932213E-5</v>
      </c>
      <c r="S198" s="9">
        <v>1</v>
      </c>
      <c r="T198">
        <f t="shared" ref="T198:T240" si="43">S198*R198</f>
        <v>1.3968897114932213E-5</v>
      </c>
    </row>
    <row r="199" spans="1:20" x14ac:dyDescent="0.2">
      <c r="A199" s="35" t="s">
        <v>226</v>
      </c>
      <c r="B199" s="91" t="s">
        <v>57</v>
      </c>
      <c r="C199" s="101">
        <v>55056.795899999997</v>
      </c>
      <c r="D199" s="101">
        <v>2.9999999999999997E-4</v>
      </c>
      <c r="E199">
        <f t="shared" si="35"/>
        <v>35765.164855135568</v>
      </c>
      <c r="F199">
        <f t="shared" si="36"/>
        <v>35765</v>
      </c>
      <c r="G199">
        <f t="shared" si="34"/>
        <v>9.6064499994099606E-2</v>
      </c>
      <c r="J199">
        <f t="shared" si="37"/>
        <v>9.6064499994099606E-2</v>
      </c>
      <c r="N199">
        <f t="shared" si="38"/>
        <v>-3.9323474285953286E-3</v>
      </c>
      <c r="O199">
        <f t="shared" ca="1" si="39"/>
        <v>0.10056668115152562</v>
      </c>
      <c r="P199">
        <f t="shared" si="40"/>
        <v>9.9996847422694934E-2</v>
      </c>
      <c r="Q199" s="3">
        <f t="shared" si="41"/>
        <v>40038.295899999997</v>
      </c>
      <c r="R199">
        <f t="shared" si="42"/>
        <v>1.5463356299180292E-5</v>
      </c>
      <c r="S199" s="9">
        <v>1</v>
      </c>
      <c r="T199">
        <f t="shared" si="43"/>
        <v>1.5463356299180292E-5</v>
      </c>
    </row>
    <row r="200" spans="1:20" x14ac:dyDescent="0.2">
      <c r="A200" s="35" t="s">
        <v>216</v>
      </c>
      <c r="B200" s="91" t="s">
        <v>57</v>
      </c>
      <c r="C200" s="101">
        <v>55071.363559999998</v>
      </c>
      <c r="D200" s="101">
        <v>5.0000000000000001E-4</v>
      </c>
      <c r="E200">
        <f t="shared" si="35"/>
        <v>35790.164241634106</v>
      </c>
      <c r="F200">
        <f t="shared" si="36"/>
        <v>35790</v>
      </c>
      <c r="G200">
        <f t="shared" si="34"/>
        <v>9.5707000000402331E-2</v>
      </c>
      <c r="J200">
        <f t="shared" si="37"/>
        <v>9.5707000000402331E-2</v>
      </c>
      <c r="N200">
        <f t="shared" si="38"/>
        <v>-4.4671628279516068E-3</v>
      </c>
      <c r="O200">
        <f t="shared" ca="1" si="39"/>
        <v>0.10073446158466842</v>
      </c>
      <c r="P200">
        <f t="shared" si="40"/>
        <v>0.10017416282835394</v>
      </c>
      <c r="Q200" s="3">
        <f t="shared" si="41"/>
        <v>40052.863559999998</v>
      </c>
      <c r="R200">
        <f t="shared" si="42"/>
        <v>1.9955543731432598E-5</v>
      </c>
      <c r="S200" s="9">
        <v>1</v>
      </c>
      <c r="T200">
        <f t="shared" si="43"/>
        <v>1.9955543731432598E-5</v>
      </c>
    </row>
    <row r="201" spans="1:20" x14ac:dyDescent="0.2">
      <c r="A201" s="35" t="s">
        <v>216</v>
      </c>
      <c r="B201" s="91" t="s">
        <v>57</v>
      </c>
      <c r="C201" s="101">
        <v>55071.363859999998</v>
      </c>
      <c r="D201" s="101">
        <v>2.9999999999999997E-4</v>
      </c>
      <c r="E201">
        <f t="shared" si="35"/>
        <v>35790.164756460508</v>
      </c>
      <c r="F201">
        <f t="shared" si="36"/>
        <v>35790</v>
      </c>
      <c r="G201">
        <f t="shared" si="34"/>
        <v>9.6007000000099652E-2</v>
      </c>
      <c r="J201">
        <f t="shared" si="37"/>
        <v>9.6007000000099652E-2</v>
      </c>
      <c r="N201">
        <f t="shared" si="38"/>
        <v>-4.1671628282542866E-3</v>
      </c>
      <c r="O201">
        <f t="shared" ca="1" si="39"/>
        <v>0.10073446158466842</v>
      </c>
      <c r="P201">
        <f t="shared" si="40"/>
        <v>0.10017416282835394</v>
      </c>
      <c r="Q201" s="3">
        <f t="shared" si="41"/>
        <v>40052.863859999998</v>
      </c>
      <c r="R201">
        <f t="shared" si="42"/>
        <v>1.7365246037184265E-5</v>
      </c>
      <c r="S201" s="9">
        <v>1</v>
      </c>
      <c r="T201">
        <f t="shared" si="43"/>
        <v>1.7365246037184265E-5</v>
      </c>
    </row>
    <row r="202" spans="1:20" x14ac:dyDescent="0.2">
      <c r="A202" s="35" t="s">
        <v>216</v>
      </c>
      <c r="B202" s="91" t="s">
        <v>57</v>
      </c>
      <c r="C202" s="101">
        <v>55071.363960000002</v>
      </c>
      <c r="D202" s="101">
        <v>4.0000000000000002E-4</v>
      </c>
      <c r="E202">
        <f t="shared" si="35"/>
        <v>35790.164928069316</v>
      </c>
      <c r="F202">
        <f t="shared" si="36"/>
        <v>35790</v>
      </c>
      <c r="G202">
        <f t="shared" si="34"/>
        <v>9.6107000004849397E-2</v>
      </c>
      <c r="J202">
        <f t="shared" si="37"/>
        <v>9.6107000004849397E-2</v>
      </c>
      <c r="N202">
        <f t="shared" si="38"/>
        <v>-4.0671628235045415E-3</v>
      </c>
      <c r="O202">
        <f t="shared" ca="1" si="39"/>
        <v>0.10073446158466842</v>
      </c>
      <c r="P202">
        <f t="shared" si="40"/>
        <v>0.10017416282835394</v>
      </c>
      <c r="Q202" s="3">
        <f t="shared" si="41"/>
        <v>40052.863960000002</v>
      </c>
      <c r="R202">
        <f t="shared" si="42"/>
        <v>1.6541813432897435E-5</v>
      </c>
      <c r="S202" s="9">
        <v>1</v>
      </c>
      <c r="T202">
        <f t="shared" si="43"/>
        <v>1.6541813432897435E-5</v>
      </c>
    </row>
    <row r="203" spans="1:20" x14ac:dyDescent="0.2">
      <c r="A203" s="23" t="s">
        <v>239</v>
      </c>
      <c r="B203" s="9"/>
      <c r="C203" s="101">
        <v>55073.112300000001</v>
      </c>
      <c r="D203" s="101">
        <v>2.0000000000000001E-4</v>
      </c>
      <c r="E203">
        <f t="shared" si="35"/>
        <v>35793.165233361367</v>
      </c>
      <c r="F203">
        <f t="shared" si="36"/>
        <v>35793</v>
      </c>
      <c r="G203">
        <f t="shared" si="34"/>
        <v>9.6284899998863693E-2</v>
      </c>
      <c r="J203">
        <f t="shared" si="37"/>
        <v>9.6284899998863693E-2</v>
      </c>
      <c r="N203">
        <f t="shared" si="38"/>
        <v>-3.9105513339397768E-3</v>
      </c>
      <c r="O203">
        <f t="shared" ca="1" si="39"/>
        <v>0.10075459523664557</v>
      </c>
      <c r="P203">
        <f t="shared" si="40"/>
        <v>0.10019545133280347</v>
      </c>
      <c r="Q203" s="3">
        <f t="shared" si="41"/>
        <v>40054.612300000001</v>
      </c>
      <c r="R203">
        <f t="shared" si="42"/>
        <v>1.5292411735378168E-5</v>
      </c>
      <c r="S203" s="9">
        <v>1</v>
      </c>
      <c r="T203">
        <f t="shared" si="43"/>
        <v>1.5292411735378168E-5</v>
      </c>
    </row>
    <row r="204" spans="1:20" x14ac:dyDescent="0.2">
      <c r="A204" s="23" t="s">
        <v>239</v>
      </c>
      <c r="B204" s="9"/>
      <c r="C204" s="101">
        <v>55080.103199999998</v>
      </c>
      <c r="D204" s="101">
        <v>2.9999999999999997E-4</v>
      </c>
      <c r="E204">
        <f t="shared" si="35"/>
        <v>35805.162232953102</v>
      </c>
      <c r="F204">
        <f t="shared" si="36"/>
        <v>35805</v>
      </c>
      <c r="G204">
        <f t="shared" si="34"/>
        <v>9.4536499993409961E-2</v>
      </c>
      <c r="J204">
        <f t="shared" si="37"/>
        <v>9.4536499993409961E-2</v>
      </c>
      <c r="N204">
        <f t="shared" si="38"/>
        <v>-5.7441281909855479E-3</v>
      </c>
      <c r="O204">
        <f t="shared" ca="1" si="39"/>
        <v>0.10083512984455412</v>
      </c>
      <c r="P204">
        <f t="shared" si="40"/>
        <v>0.10028062818439551</v>
      </c>
      <c r="Q204" s="3">
        <f t="shared" si="41"/>
        <v>40061.603199999998</v>
      </c>
      <c r="R204">
        <f t="shared" si="42"/>
        <v>3.2995008674474901E-5</v>
      </c>
      <c r="S204" s="9">
        <v>1</v>
      </c>
      <c r="T204">
        <f t="shared" si="43"/>
        <v>3.2995008674474901E-5</v>
      </c>
    </row>
    <row r="205" spans="1:20" x14ac:dyDescent="0.2">
      <c r="A205" s="98" t="s">
        <v>218</v>
      </c>
      <c r="B205" s="95" t="s">
        <v>58</v>
      </c>
      <c r="C205" s="105">
        <v>55090.303699999997</v>
      </c>
      <c r="D205" s="105">
        <v>1E-4</v>
      </c>
      <c r="E205">
        <f t="shared" si="35"/>
        <v>35822.667188586223</v>
      </c>
      <c r="F205">
        <f t="shared" si="36"/>
        <v>35822.5</v>
      </c>
      <c r="G205">
        <f t="shared" si="34"/>
        <v>9.7424249994219281E-2</v>
      </c>
      <c r="K205">
        <f>G205</f>
        <v>9.7424249994219281E-2</v>
      </c>
      <c r="N205">
        <f t="shared" si="38"/>
        <v>-2.9806599206705781E-3</v>
      </c>
      <c r="O205">
        <f t="shared" ca="1" si="39"/>
        <v>0.10095257614775408</v>
      </c>
      <c r="P205">
        <f t="shared" si="40"/>
        <v>0.10040490991488986</v>
      </c>
      <c r="Q205" s="3">
        <f t="shared" si="41"/>
        <v>40071.803699999997</v>
      </c>
      <c r="R205">
        <f t="shared" si="42"/>
        <v>8.8843335626919363E-6</v>
      </c>
      <c r="S205" s="9">
        <v>1</v>
      </c>
      <c r="T205">
        <f t="shared" si="43"/>
        <v>8.8843335626919363E-6</v>
      </c>
    </row>
    <row r="206" spans="1:20" x14ac:dyDescent="0.2">
      <c r="A206" s="35" t="s">
        <v>216</v>
      </c>
      <c r="B206" s="91" t="s">
        <v>58</v>
      </c>
      <c r="C206" s="90">
        <v>55094.383450000001</v>
      </c>
      <c r="D206" s="90">
        <v>2.9999999999999997E-4</v>
      </c>
      <c r="E206">
        <f t="shared" si="35"/>
        <v>35829.668398599875</v>
      </c>
      <c r="F206">
        <f t="shared" si="36"/>
        <v>35829.5</v>
      </c>
      <c r="G206">
        <f t="shared" si="34"/>
        <v>9.8129350000817794E-2</v>
      </c>
      <c r="J206">
        <f>G206</f>
        <v>9.8129350000817794E-2</v>
      </c>
      <c r="N206">
        <f t="shared" si="38"/>
        <v>-2.325294361801164E-3</v>
      </c>
      <c r="O206">
        <f t="shared" ca="1" si="39"/>
        <v>0.10099955466903407</v>
      </c>
      <c r="P206">
        <f t="shared" si="40"/>
        <v>0.10045464436261896</v>
      </c>
      <c r="Q206" s="3">
        <f t="shared" si="41"/>
        <v>40075.883450000001</v>
      </c>
      <c r="R206">
        <f t="shared" si="42"/>
        <v>5.4069938690242825E-6</v>
      </c>
      <c r="S206" s="9">
        <v>1</v>
      </c>
      <c r="T206">
        <f t="shared" si="43"/>
        <v>5.4069938690242825E-6</v>
      </c>
    </row>
    <row r="207" spans="1:20" x14ac:dyDescent="0.2">
      <c r="A207" s="35" t="s">
        <v>216</v>
      </c>
      <c r="B207" s="91" t="s">
        <v>58</v>
      </c>
      <c r="C207" s="90">
        <v>55094.384550000002</v>
      </c>
      <c r="D207" s="90">
        <v>4.0000000000000002E-4</v>
      </c>
      <c r="E207">
        <f t="shared" si="35"/>
        <v>35829.670286296678</v>
      </c>
      <c r="F207">
        <f t="shared" si="36"/>
        <v>35829.5</v>
      </c>
      <c r="G207">
        <f t="shared" si="34"/>
        <v>9.9229350002133287E-2</v>
      </c>
      <c r="J207">
        <f>G207</f>
        <v>9.9229350002133287E-2</v>
      </c>
      <c r="N207">
        <f t="shared" si="38"/>
        <v>-1.2252943604856709E-3</v>
      </c>
      <c r="O207">
        <f t="shared" ca="1" si="39"/>
        <v>0.10099955466903407</v>
      </c>
      <c r="P207">
        <f t="shared" si="40"/>
        <v>0.10045464436261896</v>
      </c>
      <c r="Q207" s="3">
        <f t="shared" si="41"/>
        <v>40075.884550000002</v>
      </c>
      <c r="R207">
        <f t="shared" si="42"/>
        <v>1.5013462698379891E-6</v>
      </c>
      <c r="S207" s="9">
        <v>1</v>
      </c>
      <c r="T207">
        <f t="shared" si="43"/>
        <v>1.5013462698379891E-6</v>
      </c>
    </row>
    <row r="208" spans="1:20" x14ac:dyDescent="0.2">
      <c r="A208" s="35" t="s">
        <v>227</v>
      </c>
      <c r="B208" s="91" t="s">
        <v>57</v>
      </c>
      <c r="C208" s="90">
        <v>55341.7523</v>
      </c>
      <c r="D208" s="90">
        <v>2.0000000000000001E-4</v>
      </c>
      <c r="E208">
        <f t="shared" si="35"/>
        <v>36254.175113394798</v>
      </c>
      <c r="F208">
        <f t="shared" si="36"/>
        <v>36254</v>
      </c>
      <c r="G208">
        <f t="shared" si="34"/>
        <v>0.10204219999286579</v>
      </c>
      <c r="J208">
        <f>G208</f>
        <v>0.10204219999286579</v>
      </c>
      <c r="N208">
        <f t="shared" si="38"/>
        <v>-1.451719522796574E-3</v>
      </c>
      <c r="O208">
        <f t="shared" ca="1" si="39"/>
        <v>0.10384846642379905</v>
      </c>
      <c r="P208">
        <f t="shared" si="40"/>
        <v>0.10349391951566236</v>
      </c>
      <c r="Q208" s="3">
        <f t="shared" si="41"/>
        <v>40323.2523</v>
      </c>
      <c r="R208">
        <f t="shared" si="42"/>
        <v>2.1074895728687128E-6</v>
      </c>
      <c r="S208" s="9">
        <v>1</v>
      </c>
      <c r="T208">
        <f t="shared" si="43"/>
        <v>2.1074895728687128E-6</v>
      </c>
    </row>
    <row r="209" spans="1:20" x14ac:dyDescent="0.2">
      <c r="A209" s="99" t="s">
        <v>217</v>
      </c>
      <c r="B209" s="92" t="s">
        <v>57</v>
      </c>
      <c r="C209" s="93">
        <v>55346.414499999999</v>
      </c>
      <c r="D209" s="93">
        <v>2.0000000000000001E-4</v>
      </c>
      <c r="E209">
        <f t="shared" si="35"/>
        <v>36262.175858863426</v>
      </c>
      <c r="F209">
        <f t="shared" si="36"/>
        <v>36262</v>
      </c>
      <c r="G209">
        <f t="shared" si="34"/>
        <v>0.10247659999731695</v>
      </c>
      <c r="K209">
        <f>G209</f>
        <v>0.10247659999731695</v>
      </c>
      <c r="N209">
        <f t="shared" si="38"/>
        <v>-1.0750357048626147E-3</v>
      </c>
      <c r="O209">
        <f t="shared" ca="1" si="39"/>
        <v>0.10390215616240475</v>
      </c>
      <c r="P209">
        <f t="shared" si="40"/>
        <v>0.10355163570217957</v>
      </c>
      <c r="Q209" s="3">
        <f t="shared" si="41"/>
        <v>40327.914499999999</v>
      </c>
      <c r="R209">
        <f t="shared" si="42"/>
        <v>1.1557017667294587E-6</v>
      </c>
      <c r="S209" s="9">
        <v>1</v>
      </c>
      <c r="T209">
        <f t="shared" si="43"/>
        <v>1.1557017667294587E-6</v>
      </c>
    </row>
    <row r="210" spans="1:20" x14ac:dyDescent="0.2">
      <c r="A210" s="35" t="s">
        <v>227</v>
      </c>
      <c r="B210" s="91" t="s">
        <v>57</v>
      </c>
      <c r="C210" s="90">
        <v>55355.737999999998</v>
      </c>
      <c r="D210" s="90">
        <v>2.0000000000000001E-4</v>
      </c>
      <c r="E210">
        <f t="shared" si="35"/>
        <v>36278.17580532148</v>
      </c>
      <c r="F210">
        <f t="shared" si="36"/>
        <v>36278</v>
      </c>
      <c r="G210">
        <f t="shared" si="34"/>
        <v>0.10244539999985136</v>
      </c>
      <c r="J210">
        <f>G210</f>
        <v>0.10244539999985136</v>
      </c>
      <c r="N210">
        <f t="shared" si="38"/>
        <v>-1.2217167874561397E-3</v>
      </c>
      <c r="O210">
        <f t="shared" ca="1" si="39"/>
        <v>0.10400953563961615</v>
      </c>
      <c r="P210">
        <f t="shared" si="40"/>
        <v>0.1036671167873075</v>
      </c>
      <c r="Q210" s="3">
        <f t="shared" si="41"/>
        <v>40337.237999999998</v>
      </c>
      <c r="R210">
        <f t="shared" si="42"/>
        <v>1.4925919087521502E-6</v>
      </c>
      <c r="S210" s="9">
        <v>1</v>
      </c>
      <c r="T210">
        <f t="shared" si="43"/>
        <v>1.4925919087521502E-6</v>
      </c>
    </row>
    <row r="211" spans="1:20" x14ac:dyDescent="0.2">
      <c r="A211" s="32" t="s">
        <v>219</v>
      </c>
      <c r="B211" s="97" t="s">
        <v>58</v>
      </c>
      <c r="C211" s="32">
        <v>55376.428899999999</v>
      </c>
      <c r="D211" s="32">
        <v>1.23E-2</v>
      </c>
      <c r="E211">
        <f t="shared" si="35"/>
        <v>36313.68321049861</v>
      </c>
      <c r="F211">
        <f t="shared" si="36"/>
        <v>36313.5</v>
      </c>
      <c r="G211">
        <f t="shared" si="34"/>
        <v>0.10676054999930784</v>
      </c>
      <c r="J211">
        <f>G211</f>
        <v>0.10676054999930784</v>
      </c>
      <c r="N211">
        <f t="shared" si="38"/>
        <v>2.836977632797083E-3</v>
      </c>
      <c r="O211">
        <f t="shared" ca="1" si="39"/>
        <v>0.10424778385467895</v>
      </c>
      <c r="P211">
        <f t="shared" si="40"/>
        <v>0.10392357236651076</v>
      </c>
      <c r="Q211" s="3">
        <f t="shared" si="41"/>
        <v>40357.928899999999</v>
      </c>
      <c r="R211">
        <f t="shared" si="42"/>
        <v>8.0484420889909406E-6</v>
      </c>
      <c r="S211" s="9">
        <v>1</v>
      </c>
      <c r="T211">
        <f t="shared" si="43"/>
        <v>8.0484420889909406E-6</v>
      </c>
    </row>
    <row r="212" spans="1:20" x14ac:dyDescent="0.2">
      <c r="A212" s="136" t="s">
        <v>1187</v>
      </c>
      <c r="B212" s="136"/>
      <c r="C212" s="137">
        <v>55387.499199999998</v>
      </c>
      <c r="D212" s="137">
        <v>1.14E-2</v>
      </c>
      <c r="E212">
        <f t="shared" si="35"/>
        <v>36332.6808194732</v>
      </c>
      <c r="F212">
        <f t="shared" si="36"/>
        <v>36332.5</v>
      </c>
      <c r="G212">
        <f t="shared" si="34"/>
        <v>0.10536724999110447</v>
      </c>
      <c r="K212">
        <f>G212</f>
        <v>0.10536724999110447</v>
      </c>
      <c r="N212">
        <f t="shared" si="38"/>
        <v>1.3062883512219292E-3</v>
      </c>
      <c r="O212">
        <f t="shared" ca="1" si="39"/>
        <v>0.10437529698386749</v>
      </c>
      <c r="P212">
        <f t="shared" si="40"/>
        <v>0.10406096163988254</v>
      </c>
      <c r="Q212" s="3">
        <f t="shared" si="41"/>
        <v>40368.999199999998</v>
      </c>
      <c r="R212">
        <f t="shared" si="42"/>
        <v>1.7063892565381063E-6</v>
      </c>
      <c r="S212" s="9">
        <v>1</v>
      </c>
      <c r="T212">
        <f t="shared" si="43"/>
        <v>1.7063892565381063E-6</v>
      </c>
    </row>
    <row r="213" spans="1:20" x14ac:dyDescent="0.2">
      <c r="A213" s="35" t="s">
        <v>227</v>
      </c>
      <c r="B213" s="91" t="s">
        <v>57</v>
      </c>
      <c r="C213" s="90">
        <v>55404.687100000003</v>
      </c>
      <c r="D213" s="90">
        <v>1E-4</v>
      </c>
      <c r="E213">
        <f t="shared" si="35"/>
        <v>36362.176768390069</v>
      </c>
      <c r="F213">
        <f t="shared" si="36"/>
        <v>36362</v>
      </c>
      <c r="G213">
        <f t="shared" si="34"/>
        <v>0.10300660000211792</v>
      </c>
      <c r="J213">
        <f>G213</f>
        <v>0.10300660000211792</v>
      </c>
      <c r="N213">
        <f t="shared" si="38"/>
        <v>-1.2678580591577726E-3</v>
      </c>
      <c r="O213">
        <f t="shared" ca="1" si="39"/>
        <v>0.10457327789497603</v>
      </c>
      <c r="P213">
        <f t="shared" si="40"/>
        <v>0.10427445806127569</v>
      </c>
      <c r="Q213" s="3">
        <f t="shared" si="41"/>
        <v>40386.187100000003</v>
      </c>
      <c r="R213">
        <f t="shared" si="42"/>
        <v>1.607464058171314E-6</v>
      </c>
      <c r="S213" s="9">
        <v>1</v>
      </c>
      <c r="T213">
        <f t="shared" si="43"/>
        <v>1.607464058171314E-6</v>
      </c>
    </row>
    <row r="214" spans="1:20" x14ac:dyDescent="0.2">
      <c r="A214" s="35" t="s">
        <v>227</v>
      </c>
      <c r="B214" s="91" t="s">
        <v>57</v>
      </c>
      <c r="C214" s="90">
        <v>55414.5942</v>
      </c>
      <c r="D214" s="90">
        <v>4.0000000000000002E-4</v>
      </c>
      <c r="E214">
        <f t="shared" si="35"/>
        <v>36379.178223804294</v>
      </c>
      <c r="F214">
        <f t="shared" si="36"/>
        <v>36379</v>
      </c>
      <c r="G214">
        <f t="shared" si="34"/>
        <v>0.10385469999891939</v>
      </c>
      <c r="J214">
        <f>G214</f>
        <v>0.10385469999891939</v>
      </c>
      <c r="N214">
        <f t="shared" si="38"/>
        <v>-5.4289017682471186E-4</v>
      </c>
      <c r="O214">
        <f t="shared" ca="1" si="39"/>
        <v>0.10468736858951314</v>
      </c>
      <c r="P214">
        <f t="shared" si="40"/>
        <v>0.1043975901757441</v>
      </c>
      <c r="Q214" s="3">
        <f t="shared" si="41"/>
        <v>40396.0942</v>
      </c>
      <c r="R214">
        <f t="shared" si="42"/>
        <v>2.9472974409276691E-7</v>
      </c>
      <c r="S214" s="9">
        <v>1</v>
      </c>
      <c r="T214">
        <f t="shared" si="43"/>
        <v>2.9472974409276691E-7</v>
      </c>
    </row>
    <row r="215" spans="1:20" x14ac:dyDescent="0.2">
      <c r="A215" s="136" t="s">
        <v>1187</v>
      </c>
      <c r="B215" s="136"/>
      <c r="C215" s="137">
        <v>55429.454599999997</v>
      </c>
      <c r="D215" s="137">
        <v>4.1999999999999997E-3</v>
      </c>
      <c r="E215">
        <f t="shared" si="35"/>
        <v>36404.679977903645</v>
      </c>
      <c r="F215">
        <f t="shared" si="36"/>
        <v>36404.5</v>
      </c>
      <c r="G215">
        <f t="shared" ref="G215:G240" si="44">C215-(C$7+C$8*F215)</f>
        <v>0.10487684998952318</v>
      </c>
      <c r="K215">
        <f>G215</f>
        <v>0.10487684998952318</v>
      </c>
      <c r="N215">
        <f t="shared" si="38"/>
        <v>2.94424163609322E-4</v>
      </c>
      <c r="O215">
        <f t="shared" ca="1" si="39"/>
        <v>0.10485850463131879</v>
      </c>
      <c r="P215">
        <f t="shared" si="40"/>
        <v>0.10458242582591386</v>
      </c>
      <c r="Q215" s="3">
        <f t="shared" si="41"/>
        <v>40410.954599999997</v>
      </c>
      <c r="R215">
        <f t="shared" si="42"/>
        <v>8.668558811704881E-8</v>
      </c>
      <c r="S215" s="9">
        <v>1</v>
      </c>
      <c r="T215">
        <f t="shared" si="43"/>
        <v>8.668558811704881E-8</v>
      </c>
    </row>
    <row r="216" spans="1:20" x14ac:dyDescent="0.2">
      <c r="A216" s="35" t="s">
        <v>227</v>
      </c>
      <c r="B216" s="91" t="s">
        <v>57</v>
      </c>
      <c r="C216" s="90">
        <v>55439.652800000003</v>
      </c>
      <c r="D216" s="90">
        <v>2.0000000000000001E-4</v>
      </c>
      <c r="E216">
        <f t="shared" si="35"/>
        <v>36422.180986534375</v>
      </c>
      <c r="F216">
        <f t="shared" si="36"/>
        <v>36422</v>
      </c>
      <c r="G216">
        <f t="shared" si="44"/>
        <v>0.10546460000477964</v>
      </c>
      <c r="J216">
        <f>G216</f>
        <v>0.10546460000477964</v>
      </c>
      <c r="N216">
        <f t="shared" si="38"/>
        <v>7.5523072570746197E-4</v>
      </c>
      <c r="O216">
        <f t="shared" ca="1" si="39"/>
        <v>0.10497595093451878</v>
      </c>
      <c r="P216">
        <f t="shared" si="40"/>
        <v>0.10470936927907218</v>
      </c>
      <c r="Q216" s="3">
        <f t="shared" si="41"/>
        <v>40421.152800000003</v>
      </c>
      <c r="R216">
        <f t="shared" si="42"/>
        <v>5.7037344905261971E-7</v>
      </c>
      <c r="S216" s="9">
        <v>1</v>
      </c>
      <c r="T216">
        <f t="shared" si="43"/>
        <v>5.7037344905261971E-7</v>
      </c>
    </row>
    <row r="217" spans="1:20" x14ac:dyDescent="0.2">
      <c r="A217" s="136" t="s">
        <v>1187</v>
      </c>
      <c r="B217" s="136"/>
      <c r="C217" s="137">
        <v>55461.5092</v>
      </c>
      <c r="D217" s="137">
        <v>2.8E-3</v>
      </c>
      <c r="E217">
        <f t="shared" si="35"/>
        <v>36459.688492274254</v>
      </c>
      <c r="F217">
        <f t="shared" si="36"/>
        <v>36459.5</v>
      </c>
      <c r="G217">
        <f t="shared" si="44"/>
        <v>0.10983834999933606</v>
      </c>
      <c r="K217">
        <f>G217</f>
        <v>0.10983834999933606</v>
      </c>
      <c r="N217">
        <f t="shared" si="38"/>
        <v>4.8566973977034883E-3</v>
      </c>
      <c r="O217">
        <f t="shared" ca="1" si="39"/>
        <v>0.10522762158423299</v>
      </c>
      <c r="P217">
        <f t="shared" si="40"/>
        <v>0.10498165260163257</v>
      </c>
      <c r="Q217" s="3">
        <f t="shared" si="41"/>
        <v>40443.0092</v>
      </c>
      <c r="R217">
        <f t="shared" si="42"/>
        <v>2.3587509612859835E-5</v>
      </c>
      <c r="S217" s="9">
        <v>1</v>
      </c>
      <c r="T217">
        <f t="shared" si="43"/>
        <v>2.3587509612859835E-5</v>
      </c>
    </row>
    <row r="218" spans="1:20" x14ac:dyDescent="0.2">
      <c r="A218" s="32" t="s">
        <v>220</v>
      </c>
      <c r="B218" s="97" t="s">
        <v>57</v>
      </c>
      <c r="C218" s="32">
        <v>55483.358200000002</v>
      </c>
      <c r="D218" s="32">
        <v>1E-4</v>
      </c>
      <c r="E218">
        <f t="shared" si="35"/>
        <v>36497.183298962947</v>
      </c>
      <c r="F218">
        <f t="shared" si="36"/>
        <v>36497</v>
      </c>
      <c r="G218">
        <f t="shared" si="44"/>
        <v>0.10681209999893326</v>
      </c>
      <c r="J218">
        <f t="shared" ref="J218:J225" si="45">G218</f>
        <v>0.10681209999893326</v>
      </c>
      <c r="N218">
        <f t="shared" si="38"/>
        <v>1.5578072967113027E-3</v>
      </c>
      <c r="O218">
        <f t="shared" ca="1" si="39"/>
        <v>0.10547929223394722</v>
      </c>
      <c r="P218">
        <f t="shared" si="40"/>
        <v>0.10525429270222196</v>
      </c>
      <c r="Q218" s="3">
        <f t="shared" si="41"/>
        <v>40464.858200000002</v>
      </c>
      <c r="R218">
        <f t="shared" si="42"/>
        <v>2.4267635736869769E-6</v>
      </c>
      <c r="S218" s="9">
        <v>1</v>
      </c>
      <c r="T218">
        <f t="shared" si="43"/>
        <v>2.4267635736869769E-6</v>
      </c>
    </row>
    <row r="219" spans="1:20" x14ac:dyDescent="0.2">
      <c r="A219" s="35" t="s">
        <v>216</v>
      </c>
      <c r="B219" s="91" t="s">
        <v>57</v>
      </c>
      <c r="C219" s="90">
        <v>55497.345220000003</v>
      </c>
      <c r="D219" s="90">
        <v>2.0000000000000001E-4</v>
      </c>
      <c r="E219">
        <f t="shared" si="35"/>
        <v>36521.186256125795</v>
      </c>
      <c r="F219">
        <f t="shared" si="36"/>
        <v>36521</v>
      </c>
      <c r="G219">
        <f t="shared" si="44"/>
        <v>0.10853530000167666</v>
      </c>
      <c r="J219">
        <f t="shared" si="45"/>
        <v>0.10853530000167666</v>
      </c>
      <c r="N219">
        <f t="shared" si="38"/>
        <v>3.106330397967913E-3</v>
      </c>
      <c r="O219">
        <f t="shared" ca="1" si="39"/>
        <v>0.10564036144976433</v>
      </c>
      <c r="P219">
        <f t="shared" si="40"/>
        <v>0.10542896960370875</v>
      </c>
      <c r="Q219" s="3">
        <f t="shared" si="41"/>
        <v>40478.845220000003</v>
      </c>
      <c r="R219">
        <f t="shared" si="42"/>
        <v>9.6492885413394933E-6</v>
      </c>
      <c r="S219" s="9">
        <v>1</v>
      </c>
      <c r="T219">
        <f t="shared" si="43"/>
        <v>9.6492885413394933E-6</v>
      </c>
    </row>
    <row r="220" spans="1:20" x14ac:dyDescent="0.2">
      <c r="A220" s="32" t="s">
        <v>220</v>
      </c>
      <c r="B220" s="97" t="s">
        <v>57</v>
      </c>
      <c r="C220" s="32">
        <v>55741.508900000001</v>
      </c>
      <c r="D220" s="32">
        <v>4.3E-3</v>
      </c>
      <c r="E220">
        <f t="shared" si="35"/>
        <v>36940.192617149172</v>
      </c>
      <c r="F220">
        <f t="shared" si="36"/>
        <v>36940</v>
      </c>
      <c r="G220">
        <f t="shared" si="44"/>
        <v>0.11224200000287965</v>
      </c>
      <c r="J220">
        <f t="shared" si="45"/>
        <v>0.11224200000287965</v>
      </c>
      <c r="N220">
        <f t="shared" si="38"/>
        <v>3.739916492305706E-3</v>
      </c>
      <c r="O220">
        <f t="shared" ca="1" si="39"/>
        <v>0.1084523615092379</v>
      </c>
      <c r="P220">
        <f t="shared" si="40"/>
        <v>0.10850208351057394</v>
      </c>
      <c r="Q220" s="3">
        <f t="shared" si="41"/>
        <v>40723.008900000001</v>
      </c>
      <c r="R220">
        <f t="shared" si="42"/>
        <v>1.3986975369420216E-5</v>
      </c>
      <c r="S220" s="9">
        <v>1</v>
      </c>
      <c r="T220">
        <f t="shared" si="43"/>
        <v>1.3986975369420216E-5</v>
      </c>
    </row>
    <row r="221" spans="1:20" x14ac:dyDescent="0.2">
      <c r="A221" s="32" t="s">
        <v>220</v>
      </c>
      <c r="B221" s="97" t="s">
        <v>57</v>
      </c>
      <c r="C221" s="32">
        <v>55776.472399999999</v>
      </c>
      <c r="D221" s="32">
        <v>6.9999999999999999E-4</v>
      </c>
      <c r="E221">
        <f t="shared" si="35"/>
        <v>37000.193059899873</v>
      </c>
      <c r="F221">
        <f t="shared" si="36"/>
        <v>37000</v>
      </c>
      <c r="G221">
        <f t="shared" si="44"/>
        <v>0.11249999999563443</v>
      </c>
      <c r="J221">
        <f t="shared" si="45"/>
        <v>0.11249999999563443</v>
      </c>
      <c r="N221">
        <f t="shared" si="38"/>
        <v>3.5542066453662091E-3</v>
      </c>
      <c r="O221">
        <f t="shared" ca="1" si="39"/>
        <v>0.10885503454878065</v>
      </c>
      <c r="P221">
        <f t="shared" si="40"/>
        <v>0.10894579335026822</v>
      </c>
      <c r="Q221" s="3">
        <f t="shared" si="41"/>
        <v>40757.972399999999</v>
      </c>
      <c r="R221">
        <f t="shared" si="42"/>
        <v>1.2632384877965322E-5</v>
      </c>
      <c r="S221" s="9">
        <v>1</v>
      </c>
      <c r="T221">
        <f t="shared" si="43"/>
        <v>1.2632384877965322E-5</v>
      </c>
    </row>
    <row r="222" spans="1:20" x14ac:dyDescent="0.2">
      <c r="A222" s="35" t="s">
        <v>235</v>
      </c>
      <c r="B222" s="91" t="s">
        <v>57</v>
      </c>
      <c r="C222" s="90">
        <v>55800.363499999999</v>
      </c>
      <c r="D222" s="90">
        <v>2.9999999999999997E-4</v>
      </c>
      <c r="E222">
        <f t="shared" si="35"/>
        <v>37041.192289891187</v>
      </c>
      <c r="F222">
        <f t="shared" si="36"/>
        <v>37041</v>
      </c>
      <c r="G222">
        <f t="shared" si="44"/>
        <v>0.11205129999871133</v>
      </c>
      <c r="J222">
        <f t="shared" si="45"/>
        <v>0.11205129999871133</v>
      </c>
      <c r="N222">
        <f t="shared" si="38"/>
        <v>2.8017796205389994E-3</v>
      </c>
      <c r="O222">
        <f t="shared" ca="1" si="39"/>
        <v>0.10913019445913485</v>
      </c>
      <c r="P222">
        <f t="shared" si="40"/>
        <v>0.10924952037817233</v>
      </c>
      <c r="Q222" s="3">
        <f t="shared" si="41"/>
        <v>40781.863499999999</v>
      </c>
      <c r="R222">
        <f t="shared" si="42"/>
        <v>7.8499690420676588E-6</v>
      </c>
      <c r="S222" s="9">
        <v>1</v>
      </c>
      <c r="T222">
        <f t="shared" si="43"/>
        <v>7.8499690420676588E-6</v>
      </c>
    </row>
    <row r="223" spans="1:20" x14ac:dyDescent="0.2">
      <c r="A223" s="35" t="s">
        <v>235</v>
      </c>
      <c r="B223" s="91" t="s">
        <v>57</v>
      </c>
      <c r="C223" s="90">
        <v>55800.364399999999</v>
      </c>
      <c r="D223" s="90">
        <v>4.0000000000000002E-4</v>
      </c>
      <c r="E223">
        <f t="shared" si="35"/>
        <v>37041.193834370388</v>
      </c>
      <c r="F223">
        <f t="shared" si="36"/>
        <v>37041</v>
      </c>
      <c r="G223">
        <f t="shared" si="44"/>
        <v>0.11295129999780329</v>
      </c>
      <c r="J223">
        <f t="shared" si="45"/>
        <v>0.11295129999780329</v>
      </c>
      <c r="N223">
        <f t="shared" si="38"/>
        <v>3.7017796196309599E-3</v>
      </c>
      <c r="O223">
        <f t="shared" ca="1" si="39"/>
        <v>0.10913019445913485</v>
      </c>
      <c r="P223">
        <f t="shared" si="40"/>
        <v>0.10924952037817233</v>
      </c>
      <c r="Q223" s="3">
        <f t="shared" si="41"/>
        <v>40781.864399999999</v>
      </c>
      <c r="R223">
        <f t="shared" si="42"/>
        <v>1.3703172352315134E-5</v>
      </c>
      <c r="S223" s="9">
        <v>1</v>
      </c>
      <c r="T223">
        <f t="shared" si="43"/>
        <v>1.3703172352315134E-5</v>
      </c>
    </row>
    <row r="224" spans="1:20" x14ac:dyDescent="0.2">
      <c r="A224" s="35" t="s">
        <v>235</v>
      </c>
      <c r="B224" s="91" t="s">
        <v>57</v>
      </c>
      <c r="C224" s="90">
        <v>55800.364600000001</v>
      </c>
      <c r="D224" s="90">
        <v>4.0000000000000002E-4</v>
      </c>
      <c r="E224">
        <f t="shared" si="35"/>
        <v>37041.19417758799</v>
      </c>
      <c r="F224">
        <f t="shared" si="36"/>
        <v>37041</v>
      </c>
      <c r="G224">
        <f t="shared" si="44"/>
        <v>0.11315130000002682</v>
      </c>
      <c r="J224">
        <f t="shared" si="45"/>
        <v>0.11315130000002682</v>
      </c>
      <c r="N224">
        <f t="shared" si="38"/>
        <v>3.9017796218544926E-3</v>
      </c>
      <c r="O224">
        <f t="shared" ca="1" si="39"/>
        <v>0.10913019445913485</v>
      </c>
      <c r="P224">
        <f t="shared" si="40"/>
        <v>0.10924952037817233</v>
      </c>
      <c r="Q224" s="3">
        <f t="shared" si="41"/>
        <v>40781.864600000001</v>
      </c>
      <c r="R224">
        <f t="shared" si="42"/>
        <v>1.5223884217518987E-5</v>
      </c>
      <c r="S224" s="9">
        <v>1</v>
      </c>
      <c r="T224">
        <f t="shared" si="43"/>
        <v>1.5223884217518987E-5</v>
      </c>
    </row>
    <row r="225" spans="1:20" x14ac:dyDescent="0.2">
      <c r="A225" s="35" t="s">
        <v>228</v>
      </c>
      <c r="B225" s="91" t="s">
        <v>57</v>
      </c>
      <c r="C225" s="90">
        <v>55812.6005</v>
      </c>
      <c r="D225" s="90">
        <v>1E-4</v>
      </c>
      <c r="E225">
        <f t="shared" si="35"/>
        <v>37062.192058734137</v>
      </c>
      <c r="F225">
        <f t="shared" si="36"/>
        <v>37062</v>
      </c>
      <c r="G225">
        <f t="shared" si="44"/>
        <v>0.1119165999989491</v>
      </c>
      <c r="J225">
        <f t="shared" si="45"/>
        <v>0.1119165999989491</v>
      </c>
      <c r="N225">
        <f t="shared" si="38"/>
        <v>2.5113469542373257E-3</v>
      </c>
      <c r="O225">
        <f t="shared" ca="1" si="39"/>
        <v>0.10927113002297484</v>
      </c>
      <c r="P225">
        <f t="shared" si="40"/>
        <v>0.10940525304471177</v>
      </c>
      <c r="Q225" s="3">
        <f t="shared" si="41"/>
        <v>40794.1005</v>
      </c>
      <c r="R225">
        <f t="shared" si="42"/>
        <v>6.3068635245570927E-6</v>
      </c>
      <c r="S225" s="9">
        <v>1</v>
      </c>
      <c r="T225">
        <f t="shared" si="43"/>
        <v>6.3068635245570927E-6</v>
      </c>
    </row>
    <row r="226" spans="1:20" x14ac:dyDescent="0.2">
      <c r="A226" s="35" t="s">
        <v>260</v>
      </c>
      <c r="B226" s="91" t="s">
        <v>57</v>
      </c>
      <c r="C226" s="90">
        <v>55812.6005</v>
      </c>
      <c r="D226" s="90">
        <v>1E-4</v>
      </c>
      <c r="E226">
        <f t="shared" si="35"/>
        <v>37062.192058734137</v>
      </c>
      <c r="F226">
        <f t="shared" si="36"/>
        <v>37062</v>
      </c>
      <c r="G226">
        <f t="shared" si="44"/>
        <v>0.1119165999989491</v>
      </c>
      <c r="K226">
        <f>G226</f>
        <v>0.1119165999989491</v>
      </c>
      <c r="N226">
        <f t="shared" si="38"/>
        <v>2.5113469542373257E-3</v>
      </c>
      <c r="O226">
        <f t="shared" ca="1" si="39"/>
        <v>0.10927113002297484</v>
      </c>
      <c r="P226">
        <f t="shared" si="40"/>
        <v>0.10940525304471177</v>
      </c>
      <c r="Q226" s="3">
        <f t="shared" si="41"/>
        <v>40794.1005</v>
      </c>
      <c r="R226">
        <f t="shared" si="42"/>
        <v>6.3068635245570927E-6</v>
      </c>
      <c r="S226" s="9">
        <v>1</v>
      </c>
      <c r="T226">
        <f t="shared" si="43"/>
        <v>6.3068635245570927E-6</v>
      </c>
    </row>
    <row r="227" spans="1:20" x14ac:dyDescent="0.2">
      <c r="A227" s="35" t="s">
        <v>237</v>
      </c>
      <c r="B227" s="91" t="s">
        <v>58</v>
      </c>
      <c r="C227" s="90">
        <v>56074.531300000002</v>
      </c>
      <c r="D227" s="90">
        <v>2.3999999999999998E-3</v>
      </c>
      <c r="E227">
        <f t="shared" si="35"/>
        <v>37511.688361165136</v>
      </c>
      <c r="F227">
        <f t="shared" si="36"/>
        <v>37511.5</v>
      </c>
      <c r="G227">
        <f t="shared" si="44"/>
        <v>0.10976194999966538</v>
      </c>
      <c r="J227">
        <f>G227</f>
        <v>0.10976194999966538</v>
      </c>
      <c r="N227">
        <f t="shared" si="38"/>
        <v>-3.0035521006354093E-3</v>
      </c>
      <c r="O227">
        <f t="shared" ca="1" si="39"/>
        <v>0.11228782221088265</v>
      </c>
      <c r="P227">
        <f t="shared" si="40"/>
        <v>0.11276550210030079</v>
      </c>
      <c r="Q227" s="3">
        <f t="shared" si="41"/>
        <v>41056.031300000002</v>
      </c>
      <c r="R227">
        <f t="shared" si="42"/>
        <v>9.02132522123138E-6</v>
      </c>
      <c r="S227" s="9">
        <v>1</v>
      </c>
      <c r="T227">
        <f t="shared" si="43"/>
        <v>9.02132522123138E-6</v>
      </c>
    </row>
    <row r="228" spans="1:20" x14ac:dyDescent="0.2">
      <c r="A228" s="35" t="s">
        <v>237</v>
      </c>
      <c r="B228" s="91" t="s">
        <v>57</v>
      </c>
      <c r="C228" s="90">
        <v>56093.467400000001</v>
      </c>
      <c r="D228" s="90">
        <v>2.0000000000000001E-4</v>
      </c>
      <c r="E228">
        <f t="shared" si="35"/>
        <v>37544.184375121731</v>
      </c>
      <c r="F228">
        <f t="shared" si="36"/>
        <v>37544</v>
      </c>
      <c r="G228">
        <f t="shared" si="44"/>
        <v>0.1074391999936779</v>
      </c>
      <c r="J228">
        <f>G228</f>
        <v>0.1074391999936779</v>
      </c>
      <c r="N228">
        <f t="shared" si="38"/>
        <v>-5.5712438845343937E-3</v>
      </c>
      <c r="O228">
        <f t="shared" ca="1" si="39"/>
        <v>0.11250593677396828</v>
      </c>
      <c r="P228">
        <f t="shared" si="40"/>
        <v>0.1130104438782123</v>
      </c>
      <c r="Q228" s="3">
        <f t="shared" si="41"/>
        <v>41074.967400000001</v>
      </c>
      <c r="R228">
        <f t="shared" si="42"/>
        <v>3.103875842096188E-5</v>
      </c>
      <c r="S228" s="9">
        <v>1</v>
      </c>
      <c r="T228">
        <f t="shared" si="43"/>
        <v>3.103875842096188E-5</v>
      </c>
    </row>
    <row r="229" spans="1:20" x14ac:dyDescent="0.2">
      <c r="A229" s="35" t="s">
        <v>237</v>
      </c>
      <c r="B229" s="91" t="s">
        <v>58</v>
      </c>
      <c r="C229" s="90">
        <v>56179.425799999997</v>
      </c>
      <c r="D229" s="90">
        <v>5.9999999999999995E-4</v>
      </c>
      <c r="E229">
        <f t="shared" si="35"/>
        <v>37691.69655376923</v>
      </c>
      <c r="F229">
        <f t="shared" si="36"/>
        <v>37691.5</v>
      </c>
      <c r="G229">
        <f t="shared" si="44"/>
        <v>0.11453594999329653</v>
      </c>
      <c r="J229">
        <f>G229</f>
        <v>0.11453594999329653</v>
      </c>
      <c r="N229">
        <f t="shared" si="38"/>
        <v>4.1047929227726321E-4</v>
      </c>
      <c r="O229">
        <f t="shared" ca="1" si="39"/>
        <v>0.11349584132951088</v>
      </c>
      <c r="P229">
        <f t="shared" si="40"/>
        <v>0.11412547070101926</v>
      </c>
      <c r="Q229" s="3">
        <f t="shared" si="41"/>
        <v>41160.925799999997</v>
      </c>
      <c r="R229">
        <f t="shared" si="42"/>
        <v>1.6849324938844288E-7</v>
      </c>
      <c r="S229" s="9">
        <v>1</v>
      </c>
      <c r="T229">
        <f t="shared" si="43"/>
        <v>1.6849324938844288E-7</v>
      </c>
    </row>
    <row r="230" spans="1:20" x14ac:dyDescent="0.2">
      <c r="A230" s="35" t="s">
        <v>261</v>
      </c>
      <c r="B230" s="91" t="s">
        <v>57</v>
      </c>
      <c r="C230" s="90">
        <v>56182.623299999999</v>
      </c>
      <c r="D230" s="90">
        <v>2.0000000000000001E-4</v>
      </c>
      <c r="E230">
        <f t="shared" si="35"/>
        <v>37697.183745145827</v>
      </c>
      <c r="F230">
        <f t="shared" si="36"/>
        <v>37697</v>
      </c>
      <c r="G230">
        <f t="shared" si="44"/>
        <v>0.10707209999236511</v>
      </c>
      <c r="K230">
        <f>G230</f>
        <v>0.10707209999236511</v>
      </c>
      <c r="N230">
        <f t="shared" si="38"/>
        <v>-7.0950547279993448E-3</v>
      </c>
      <c r="O230">
        <f t="shared" ca="1" si="39"/>
        <v>0.11353275302480229</v>
      </c>
      <c r="P230">
        <f t="shared" si="40"/>
        <v>0.11416715472036446</v>
      </c>
      <c r="Q230" s="3">
        <f t="shared" si="41"/>
        <v>41164.123299999999</v>
      </c>
      <c r="R230">
        <f t="shared" si="42"/>
        <v>5.0339801593305859E-5</v>
      </c>
      <c r="S230" s="9">
        <v>1</v>
      </c>
      <c r="T230">
        <f t="shared" si="43"/>
        <v>5.0339801593305859E-5</v>
      </c>
    </row>
    <row r="231" spans="1:20" x14ac:dyDescent="0.2">
      <c r="A231" s="35" t="s">
        <v>235</v>
      </c>
      <c r="B231" s="91" t="s">
        <v>57</v>
      </c>
      <c r="C231" s="90">
        <v>56508.370419999999</v>
      </c>
      <c r="D231" s="90">
        <v>4.0000000000000002E-4</v>
      </c>
      <c r="E231">
        <f t="shared" si="35"/>
        <v>38256.194468464906</v>
      </c>
      <c r="F231">
        <f t="shared" si="36"/>
        <v>38256</v>
      </c>
      <c r="G231">
        <f t="shared" si="44"/>
        <v>0.11332079999556299</v>
      </c>
      <c r="J231">
        <f>G231</f>
        <v>0.11332079999556299</v>
      </c>
      <c r="N231">
        <f t="shared" si="38"/>
        <v>-5.1229964796585259E-3</v>
      </c>
      <c r="O231">
        <f t="shared" ca="1" si="39"/>
        <v>0.11728432350987564</v>
      </c>
      <c r="P231">
        <f t="shared" si="40"/>
        <v>0.11844379647522152</v>
      </c>
      <c r="Q231" s="3">
        <f t="shared" si="41"/>
        <v>41489.870419999999</v>
      </c>
      <c r="R231">
        <f t="shared" si="42"/>
        <v>2.6245092930593651E-5</v>
      </c>
      <c r="S231" s="9">
        <v>1</v>
      </c>
      <c r="T231">
        <f t="shared" si="43"/>
        <v>2.6245092930593651E-5</v>
      </c>
    </row>
    <row r="232" spans="1:20" x14ac:dyDescent="0.2">
      <c r="A232" s="35" t="s">
        <v>235</v>
      </c>
      <c r="B232" s="91" t="s">
        <v>57</v>
      </c>
      <c r="C232" s="90">
        <v>56508.370710000003</v>
      </c>
      <c r="D232" s="90">
        <v>6.9999999999999999E-4</v>
      </c>
      <c r="E232">
        <f t="shared" si="35"/>
        <v>38256.194966130432</v>
      </c>
      <c r="F232">
        <f t="shared" si="36"/>
        <v>38256</v>
      </c>
      <c r="G232">
        <f t="shared" si="44"/>
        <v>0.11361079999915091</v>
      </c>
      <c r="J232">
        <f>G232</f>
        <v>0.11361079999915091</v>
      </c>
      <c r="N232">
        <f t="shared" si="38"/>
        <v>-4.8329964760706057E-3</v>
      </c>
      <c r="O232">
        <f t="shared" ca="1" si="39"/>
        <v>0.11728432350987564</v>
      </c>
      <c r="P232">
        <f t="shared" si="40"/>
        <v>0.11844379647522152</v>
      </c>
      <c r="Q232" s="3">
        <f t="shared" si="41"/>
        <v>41489.870710000003</v>
      </c>
      <c r="R232">
        <f t="shared" si="42"/>
        <v>2.3357854937710893E-5</v>
      </c>
      <c r="S232" s="9">
        <v>1</v>
      </c>
      <c r="T232">
        <f t="shared" si="43"/>
        <v>2.3357854937710893E-5</v>
      </c>
    </row>
    <row r="233" spans="1:20" x14ac:dyDescent="0.2">
      <c r="A233" s="35" t="s">
        <v>235</v>
      </c>
      <c r="B233" s="91" t="s">
        <v>57</v>
      </c>
      <c r="C233" s="90">
        <v>56508.371019999999</v>
      </c>
      <c r="D233" s="90">
        <v>2.9999999999999997E-4</v>
      </c>
      <c r="E233">
        <f t="shared" si="35"/>
        <v>38256.195498117704</v>
      </c>
      <c r="F233">
        <f t="shared" si="36"/>
        <v>38256</v>
      </c>
      <c r="G233">
        <f t="shared" si="44"/>
        <v>0.11392079999495763</v>
      </c>
      <c r="J233">
        <f>G233</f>
        <v>0.11392079999495763</v>
      </c>
      <c r="N233">
        <f t="shared" si="38"/>
        <v>-4.5229964802638856E-3</v>
      </c>
      <c r="O233">
        <f t="shared" ca="1" si="39"/>
        <v>0.11728432350987564</v>
      </c>
      <c r="P233">
        <f t="shared" si="40"/>
        <v>0.11844379647522152</v>
      </c>
      <c r="Q233" s="3">
        <f t="shared" si="41"/>
        <v>41489.871019999999</v>
      </c>
      <c r="R233">
        <f t="shared" si="42"/>
        <v>2.0457497160479496E-5</v>
      </c>
      <c r="S233" s="9">
        <v>1</v>
      </c>
      <c r="T233">
        <f t="shared" si="43"/>
        <v>2.0457497160479496E-5</v>
      </c>
    </row>
    <row r="234" spans="1:20" x14ac:dyDescent="0.2">
      <c r="A234" s="35" t="s">
        <v>262</v>
      </c>
      <c r="B234" s="91" t="s">
        <v>57</v>
      </c>
      <c r="C234" s="90">
        <v>56541.5867</v>
      </c>
      <c r="D234" s="90">
        <v>1E-4</v>
      </c>
      <c r="E234">
        <f t="shared" si="35"/>
        <v>38313.196527942113</v>
      </c>
      <c r="F234">
        <f t="shared" si="36"/>
        <v>38313</v>
      </c>
      <c r="G234">
        <f t="shared" si="44"/>
        <v>0.11452089999511372</v>
      </c>
      <c r="K234">
        <f t="shared" ref="K234:K240" si="46">G234</f>
        <v>0.11452089999511372</v>
      </c>
      <c r="N234">
        <f t="shared" si="38"/>
        <v>-4.3634303417627585E-3</v>
      </c>
      <c r="O234">
        <f t="shared" ca="1" si="39"/>
        <v>0.11766686289744124</v>
      </c>
      <c r="P234">
        <f t="shared" si="40"/>
        <v>0.11888433033687648</v>
      </c>
      <c r="Q234" s="3">
        <f t="shared" si="41"/>
        <v>41523.0867</v>
      </c>
      <c r="R234">
        <f t="shared" si="42"/>
        <v>1.9039524347415864E-5</v>
      </c>
      <c r="S234" s="9">
        <v>1</v>
      </c>
      <c r="T234">
        <f t="shared" si="43"/>
        <v>1.9039524347415864E-5</v>
      </c>
    </row>
    <row r="235" spans="1:20" x14ac:dyDescent="0.2">
      <c r="A235" s="35" t="s">
        <v>262</v>
      </c>
      <c r="B235" s="91" t="s">
        <v>57</v>
      </c>
      <c r="C235" s="90">
        <v>56555.573299999996</v>
      </c>
      <c r="D235" s="90">
        <v>1E-4</v>
      </c>
      <c r="E235">
        <f t="shared" si="35"/>
        <v>38337.198764347988</v>
      </c>
      <c r="F235">
        <f t="shared" si="36"/>
        <v>38337</v>
      </c>
      <c r="G235">
        <f t="shared" si="44"/>
        <v>0.1158240999939153</v>
      </c>
      <c r="K235">
        <f t="shared" si="46"/>
        <v>0.1158240999939153</v>
      </c>
      <c r="N235">
        <f t="shared" si="38"/>
        <v>-3.2459648896842608E-3</v>
      </c>
      <c r="O235">
        <f t="shared" ca="1" si="39"/>
        <v>0.11782793211325834</v>
      </c>
      <c r="P235">
        <f t="shared" si="40"/>
        <v>0.11907006488359956</v>
      </c>
      <c r="Q235" s="3">
        <f t="shared" si="41"/>
        <v>41537.073299999996</v>
      </c>
      <c r="R235">
        <f t="shared" si="42"/>
        <v>1.0536288065062955E-5</v>
      </c>
      <c r="S235" s="9">
        <v>1</v>
      </c>
      <c r="T235">
        <f t="shared" si="43"/>
        <v>1.0536288065062955E-5</v>
      </c>
    </row>
    <row r="236" spans="1:20" x14ac:dyDescent="0.2">
      <c r="A236" s="136" t="s">
        <v>1188</v>
      </c>
      <c r="B236" s="136" t="s">
        <v>57</v>
      </c>
      <c r="C236" s="137">
        <v>56799.451699999998</v>
      </c>
      <c r="D236" s="137">
        <v>3.8E-3</v>
      </c>
      <c r="E236">
        <f t="shared" si="35"/>
        <v>38755.715559787037</v>
      </c>
      <c r="F236">
        <f t="shared" si="36"/>
        <v>38755.5</v>
      </c>
      <c r="G236">
        <f t="shared" si="44"/>
        <v>0.12561114999698475</v>
      </c>
      <c r="K236">
        <f t="shared" si="46"/>
        <v>0.12561114999698475</v>
      </c>
      <c r="N236">
        <f t="shared" si="38"/>
        <v>3.2788472623639375E-3</v>
      </c>
      <c r="O236">
        <f t="shared" ca="1" si="39"/>
        <v>0.12063657656406909</v>
      </c>
      <c r="P236">
        <f t="shared" si="40"/>
        <v>0.12233230273462081</v>
      </c>
      <c r="Q236" s="3">
        <f t="shared" si="41"/>
        <v>41780.951699999998</v>
      </c>
      <c r="R236">
        <f t="shared" si="42"/>
        <v>1.0750839369911488E-5</v>
      </c>
      <c r="S236" s="9">
        <v>1</v>
      </c>
      <c r="T236">
        <f t="shared" si="43"/>
        <v>1.0750839369911488E-5</v>
      </c>
    </row>
    <row r="237" spans="1:20" x14ac:dyDescent="0.2">
      <c r="A237" s="136" t="s">
        <v>1189</v>
      </c>
      <c r="B237" s="136"/>
      <c r="C237" s="137">
        <v>56905.510499999997</v>
      </c>
      <c r="D237" s="137">
        <v>3.0999999999999999E-3</v>
      </c>
      <c r="E237">
        <f t="shared" si="35"/>
        <v>38937.721793648299</v>
      </c>
      <c r="F237">
        <f t="shared" si="36"/>
        <v>38937.5</v>
      </c>
      <c r="G237">
        <f t="shared" si="44"/>
        <v>0.12924374999420252</v>
      </c>
      <c r="K237">
        <f t="shared" si="46"/>
        <v>0.12924374999420252</v>
      </c>
      <c r="N237">
        <f t="shared" si="38"/>
        <v>5.4788800149771777E-3</v>
      </c>
      <c r="O237">
        <f t="shared" ca="1" si="39"/>
        <v>0.12185801811734878</v>
      </c>
      <c r="P237">
        <f t="shared" si="40"/>
        <v>0.12376486997922534</v>
      </c>
      <c r="Q237" s="3">
        <f t="shared" si="41"/>
        <v>41887.010499999997</v>
      </c>
      <c r="R237">
        <f t="shared" si="42"/>
        <v>3.0018126218516317E-5</v>
      </c>
      <c r="S237" s="9">
        <v>1</v>
      </c>
      <c r="T237">
        <f t="shared" si="43"/>
        <v>3.0018126218516317E-5</v>
      </c>
    </row>
    <row r="238" spans="1:20" x14ac:dyDescent="0.2">
      <c r="A238" s="136" t="s">
        <v>1189</v>
      </c>
      <c r="B238" s="136"/>
      <c r="C238" s="137">
        <v>56918.328399999999</v>
      </c>
      <c r="D238" s="137">
        <v>1.4E-3</v>
      </c>
      <c r="E238">
        <f t="shared" si="35"/>
        <v>38959.718438009833</v>
      </c>
      <c r="F238">
        <f t="shared" si="36"/>
        <v>38959.5</v>
      </c>
      <c r="G238">
        <f t="shared" si="44"/>
        <v>0.12728834999143146</v>
      </c>
      <c r="K238">
        <f t="shared" si="46"/>
        <v>0.12728834999143146</v>
      </c>
      <c r="N238">
        <f t="shared" si="38"/>
        <v>3.3497432204847161E-3</v>
      </c>
      <c r="O238">
        <f t="shared" ca="1" si="39"/>
        <v>0.12200566489851442</v>
      </c>
      <c r="P238">
        <f t="shared" si="40"/>
        <v>0.12393860677094674</v>
      </c>
      <c r="Q238" s="3">
        <f t="shared" si="41"/>
        <v>41899.828399999999</v>
      </c>
      <c r="R238">
        <f t="shared" si="42"/>
        <v>1.1220779643183317E-5</v>
      </c>
      <c r="S238" s="9">
        <v>1</v>
      </c>
      <c r="T238">
        <f t="shared" si="43"/>
        <v>1.1220779643183317E-5</v>
      </c>
    </row>
    <row r="239" spans="1:20" x14ac:dyDescent="0.2">
      <c r="A239" s="136" t="s">
        <v>1189</v>
      </c>
      <c r="B239" s="136"/>
      <c r="C239" s="137">
        <v>56929.400699999998</v>
      </c>
      <c r="D239" s="137">
        <v>6.9999999999999999E-4</v>
      </c>
      <c r="E239">
        <f t="shared" si="35"/>
        <v>38978.71947916042</v>
      </c>
      <c r="F239">
        <f t="shared" si="36"/>
        <v>38978.5</v>
      </c>
      <c r="G239">
        <f t="shared" si="44"/>
        <v>0.12789504999818746</v>
      </c>
      <c r="K239">
        <f t="shared" si="46"/>
        <v>0.12789504999818746</v>
      </c>
      <c r="N239">
        <f t="shared" si="38"/>
        <v>3.8062989966229643E-3</v>
      </c>
      <c r="O239">
        <f t="shared" ca="1" si="39"/>
        <v>0.12213317802770299</v>
      </c>
      <c r="P239">
        <f t="shared" si="40"/>
        <v>0.1240887510015645</v>
      </c>
      <c r="Q239" s="3">
        <f t="shared" si="41"/>
        <v>41910.900699999998</v>
      </c>
      <c r="R239">
        <f t="shared" si="42"/>
        <v>1.4487912051692984E-5</v>
      </c>
      <c r="S239" s="9">
        <v>1</v>
      </c>
      <c r="T239">
        <f t="shared" si="43"/>
        <v>1.4487912051692984E-5</v>
      </c>
    </row>
    <row r="240" spans="1:20" x14ac:dyDescent="0.2">
      <c r="A240" s="136" t="s">
        <v>1189</v>
      </c>
      <c r="B240" s="136"/>
      <c r="C240" s="137">
        <v>56943.3871</v>
      </c>
      <c r="D240" s="137">
        <v>2.5999999999999999E-3</v>
      </c>
      <c r="E240">
        <f t="shared" si="35"/>
        <v>39002.721372348708</v>
      </c>
      <c r="F240">
        <f t="shared" si="36"/>
        <v>39002.5</v>
      </c>
      <c r="G240">
        <f t="shared" si="44"/>
        <v>0.1289982499947655</v>
      </c>
      <c r="K240">
        <f t="shared" si="46"/>
        <v>0.1289982499947655</v>
      </c>
      <c r="N240">
        <f t="shared" si="38"/>
        <v>4.7197122091956062E-3</v>
      </c>
      <c r="O240">
        <f t="shared" ca="1" si="39"/>
        <v>0.12229424724352009</v>
      </c>
      <c r="P240">
        <f t="shared" si="40"/>
        <v>0.1242785377855699</v>
      </c>
      <c r="Q240" s="3">
        <f t="shared" si="41"/>
        <v>41924.8871</v>
      </c>
      <c r="R240">
        <f t="shared" si="42"/>
        <v>2.2275683337630068E-5</v>
      </c>
      <c r="S240" s="9">
        <v>1</v>
      </c>
      <c r="T240">
        <f t="shared" si="43"/>
        <v>2.2275683337630068E-5</v>
      </c>
    </row>
    <row r="241" spans="1:2" x14ac:dyDescent="0.2">
      <c r="A241" s="17"/>
      <c r="B241" s="9"/>
    </row>
    <row r="242" spans="1:2" x14ac:dyDescent="0.2">
      <c r="A242" s="17"/>
      <c r="B242" s="9"/>
    </row>
    <row r="243" spans="1:2" x14ac:dyDescent="0.2">
      <c r="A243" s="17"/>
      <c r="B243" s="9"/>
    </row>
    <row r="244" spans="1:2" x14ac:dyDescent="0.2">
      <c r="A244" s="17"/>
      <c r="B244" s="9"/>
    </row>
    <row r="245" spans="1:2" x14ac:dyDescent="0.2">
      <c r="A245" s="17"/>
      <c r="B245" s="9"/>
    </row>
    <row r="246" spans="1:2" x14ac:dyDescent="0.2">
      <c r="A246" s="17"/>
      <c r="B246" s="9"/>
    </row>
    <row r="247" spans="1:2" x14ac:dyDescent="0.2">
      <c r="A247" s="17"/>
      <c r="B247" s="9"/>
    </row>
    <row r="248" spans="1:2" x14ac:dyDescent="0.2">
      <c r="A248" s="17"/>
      <c r="B248" s="9"/>
    </row>
    <row r="249" spans="1:2" x14ac:dyDescent="0.2">
      <c r="A249" s="17"/>
      <c r="B249" s="9"/>
    </row>
    <row r="250" spans="1:2" x14ac:dyDescent="0.2">
      <c r="A250" s="17"/>
      <c r="B250" s="9"/>
    </row>
    <row r="251" spans="1:2" x14ac:dyDescent="0.2">
      <c r="A251" s="17"/>
      <c r="B251" s="9"/>
    </row>
    <row r="252" spans="1:2" x14ac:dyDescent="0.2">
      <c r="A252" s="17"/>
      <c r="B252" s="9"/>
    </row>
    <row r="253" spans="1:2" x14ac:dyDescent="0.2">
      <c r="A253" s="17"/>
      <c r="B253" s="9"/>
    </row>
    <row r="254" spans="1:2" x14ac:dyDescent="0.2">
      <c r="A254" s="17"/>
      <c r="B254" s="9"/>
    </row>
    <row r="255" spans="1:2" x14ac:dyDescent="0.2">
      <c r="A255" s="17"/>
      <c r="B255" s="9"/>
    </row>
    <row r="256" spans="1:2" x14ac:dyDescent="0.2">
      <c r="A256" s="17"/>
      <c r="B256" s="9"/>
    </row>
    <row r="257" spans="1:2" x14ac:dyDescent="0.2">
      <c r="A257" s="17"/>
      <c r="B257" s="9"/>
    </row>
    <row r="258" spans="1:2" x14ac:dyDescent="0.2">
      <c r="A258" s="17"/>
      <c r="B258" s="9"/>
    </row>
    <row r="259" spans="1:2" x14ac:dyDescent="0.2">
      <c r="A259" s="17"/>
      <c r="B259" s="9"/>
    </row>
    <row r="260" spans="1:2" x14ac:dyDescent="0.2">
      <c r="A260" s="17"/>
      <c r="B260" s="9"/>
    </row>
    <row r="261" spans="1:2" x14ac:dyDescent="0.2">
      <c r="A261" s="17"/>
      <c r="B261" s="9"/>
    </row>
    <row r="262" spans="1:2" x14ac:dyDescent="0.2">
      <c r="A262" s="17"/>
      <c r="B262" s="9"/>
    </row>
    <row r="263" spans="1:2" x14ac:dyDescent="0.2">
      <c r="A263" s="17"/>
      <c r="B263" s="9"/>
    </row>
    <row r="264" spans="1:2" x14ac:dyDescent="0.2">
      <c r="A264" s="17"/>
      <c r="B264" s="9"/>
    </row>
    <row r="265" spans="1:2" x14ac:dyDescent="0.2">
      <c r="A265" s="17"/>
      <c r="B265" s="9"/>
    </row>
    <row r="266" spans="1:2" x14ac:dyDescent="0.2">
      <c r="A266" s="17"/>
      <c r="B266" s="9"/>
    </row>
    <row r="267" spans="1:2" x14ac:dyDescent="0.2">
      <c r="A267" s="17"/>
      <c r="B267" s="9"/>
    </row>
    <row r="268" spans="1:2" x14ac:dyDescent="0.2">
      <c r="A268" s="17"/>
      <c r="B268" s="9"/>
    </row>
    <row r="269" spans="1:2" x14ac:dyDescent="0.2">
      <c r="A269" s="17"/>
      <c r="B269" s="9"/>
    </row>
    <row r="270" spans="1:2" x14ac:dyDescent="0.2">
      <c r="A270" s="17"/>
      <c r="B270" s="9"/>
    </row>
    <row r="271" spans="1:2" x14ac:dyDescent="0.2">
      <c r="A271" s="17"/>
      <c r="B271" s="9"/>
    </row>
    <row r="272" spans="1:2" x14ac:dyDescent="0.2">
      <c r="A272" s="17"/>
      <c r="B272" s="9"/>
    </row>
    <row r="273" spans="1:2" x14ac:dyDescent="0.2">
      <c r="A273" s="17"/>
      <c r="B273" s="9"/>
    </row>
    <row r="274" spans="1:2" x14ac:dyDescent="0.2">
      <c r="A274" s="17"/>
      <c r="B274" s="9"/>
    </row>
    <row r="275" spans="1:2" x14ac:dyDescent="0.2">
      <c r="A275" s="17"/>
      <c r="B275" s="9"/>
    </row>
    <row r="276" spans="1:2" x14ac:dyDescent="0.2">
      <c r="A276" s="17"/>
      <c r="B276" s="9"/>
    </row>
    <row r="277" spans="1:2" x14ac:dyDescent="0.2">
      <c r="A277" s="17"/>
      <c r="B277" s="9"/>
    </row>
    <row r="278" spans="1:2" x14ac:dyDescent="0.2">
      <c r="A278" s="17"/>
      <c r="B278" s="9"/>
    </row>
    <row r="279" spans="1:2" x14ac:dyDescent="0.2">
      <c r="A279" s="17"/>
      <c r="B279" s="9"/>
    </row>
    <row r="280" spans="1:2" x14ac:dyDescent="0.2">
      <c r="A280" s="17"/>
      <c r="B280" s="9"/>
    </row>
    <row r="281" spans="1:2" x14ac:dyDescent="0.2">
      <c r="A281" s="17"/>
      <c r="B281" s="9"/>
    </row>
    <row r="282" spans="1:2" x14ac:dyDescent="0.2">
      <c r="A282" s="17"/>
      <c r="B282" s="9"/>
    </row>
    <row r="283" spans="1:2" x14ac:dyDescent="0.2">
      <c r="A283" s="17"/>
      <c r="B283" s="9"/>
    </row>
    <row r="284" spans="1:2" x14ac:dyDescent="0.2">
      <c r="A284" s="17"/>
      <c r="B284" s="9"/>
    </row>
    <row r="285" spans="1:2" x14ac:dyDescent="0.2">
      <c r="A285" s="17"/>
      <c r="B285" s="9"/>
    </row>
    <row r="286" spans="1:2" x14ac:dyDescent="0.2">
      <c r="A286" s="17"/>
      <c r="B286" s="9"/>
    </row>
    <row r="287" spans="1:2" x14ac:dyDescent="0.2">
      <c r="A287" s="17"/>
      <c r="B287" s="9"/>
    </row>
    <row r="288" spans="1:2" x14ac:dyDescent="0.2">
      <c r="A288" s="17"/>
      <c r="B288" s="9"/>
    </row>
    <row r="289" spans="1:2" x14ac:dyDescent="0.2">
      <c r="A289" s="17"/>
      <c r="B289" s="9"/>
    </row>
    <row r="290" spans="1:2" x14ac:dyDescent="0.2">
      <c r="A290" s="17"/>
      <c r="B290" s="9"/>
    </row>
    <row r="291" spans="1:2" x14ac:dyDescent="0.2">
      <c r="A291" s="17"/>
      <c r="B291" s="9"/>
    </row>
    <row r="292" spans="1:2" x14ac:dyDescent="0.2">
      <c r="A292" s="17"/>
      <c r="B292" s="9"/>
    </row>
    <row r="293" spans="1:2" x14ac:dyDescent="0.2">
      <c r="A293" s="17"/>
      <c r="B293" s="9"/>
    </row>
    <row r="294" spans="1:2" x14ac:dyDescent="0.2">
      <c r="A294" s="17"/>
      <c r="B294" s="9"/>
    </row>
    <row r="295" spans="1:2" x14ac:dyDescent="0.2">
      <c r="A295" s="17"/>
      <c r="B295" s="9"/>
    </row>
    <row r="296" spans="1:2" x14ac:dyDescent="0.2">
      <c r="A296" s="17"/>
      <c r="B296" s="9"/>
    </row>
    <row r="297" spans="1:2" x14ac:dyDescent="0.2">
      <c r="A297" s="17"/>
      <c r="B297" s="9"/>
    </row>
    <row r="298" spans="1:2" x14ac:dyDescent="0.2">
      <c r="A298" s="17"/>
      <c r="B298" s="9"/>
    </row>
    <row r="299" spans="1:2" x14ac:dyDescent="0.2">
      <c r="A299" s="17"/>
      <c r="B299" s="9"/>
    </row>
    <row r="300" spans="1:2" x14ac:dyDescent="0.2">
      <c r="A300" s="17"/>
      <c r="B300" s="9"/>
    </row>
    <row r="301" spans="1:2" x14ac:dyDescent="0.2">
      <c r="A301" s="17"/>
      <c r="B301" s="9"/>
    </row>
    <row r="302" spans="1:2" x14ac:dyDescent="0.2">
      <c r="A302" s="17"/>
      <c r="B302" s="9"/>
    </row>
    <row r="303" spans="1:2" x14ac:dyDescent="0.2">
      <c r="A303" s="17"/>
      <c r="B303" s="9"/>
    </row>
    <row r="304" spans="1:2" x14ac:dyDescent="0.2">
      <c r="A304" s="17"/>
      <c r="B304" s="9"/>
    </row>
    <row r="305" spans="1:2" x14ac:dyDescent="0.2">
      <c r="A305" s="17"/>
      <c r="B305" s="9"/>
    </row>
    <row r="306" spans="1:2" x14ac:dyDescent="0.2">
      <c r="A306" s="17"/>
      <c r="B306" s="9"/>
    </row>
    <row r="307" spans="1:2" x14ac:dyDescent="0.2">
      <c r="A307" s="17"/>
      <c r="B307" s="9"/>
    </row>
    <row r="308" spans="1:2" x14ac:dyDescent="0.2">
      <c r="A308" s="17"/>
      <c r="B308" s="9"/>
    </row>
    <row r="309" spans="1:2" x14ac:dyDescent="0.2">
      <c r="A309" s="17"/>
      <c r="B309" s="9"/>
    </row>
    <row r="310" spans="1:2" x14ac:dyDescent="0.2">
      <c r="A310" s="17"/>
      <c r="B310" s="9"/>
    </row>
    <row r="311" spans="1:2" x14ac:dyDescent="0.2">
      <c r="A311" s="17"/>
      <c r="B311" s="9"/>
    </row>
    <row r="312" spans="1:2" x14ac:dyDescent="0.2">
      <c r="A312" s="17"/>
      <c r="B312" s="9"/>
    </row>
    <row r="313" spans="1:2" x14ac:dyDescent="0.2">
      <c r="A313" s="17"/>
      <c r="B313" s="9"/>
    </row>
    <row r="314" spans="1:2" x14ac:dyDescent="0.2">
      <c r="A314" s="17"/>
      <c r="B314" s="9"/>
    </row>
    <row r="315" spans="1:2" x14ac:dyDescent="0.2">
      <c r="A315" s="17"/>
      <c r="B315" s="9"/>
    </row>
    <row r="316" spans="1:2" x14ac:dyDescent="0.2">
      <c r="A316" s="17"/>
      <c r="B316" s="9"/>
    </row>
    <row r="317" spans="1:2" x14ac:dyDescent="0.2">
      <c r="A317" s="17"/>
      <c r="B317" s="9"/>
    </row>
    <row r="318" spans="1:2" x14ac:dyDescent="0.2">
      <c r="A318" s="17"/>
      <c r="B318" s="9"/>
    </row>
    <row r="319" spans="1:2" x14ac:dyDescent="0.2">
      <c r="A319" s="17"/>
      <c r="B319" s="9"/>
    </row>
    <row r="320" spans="1:2" x14ac:dyDescent="0.2">
      <c r="A320" s="17"/>
      <c r="B320" s="9"/>
    </row>
    <row r="321" spans="1:2" x14ac:dyDescent="0.2">
      <c r="A321" s="17"/>
      <c r="B321" s="9"/>
    </row>
    <row r="322" spans="1:2" x14ac:dyDescent="0.2">
      <c r="A322" s="17"/>
      <c r="B322" s="9"/>
    </row>
    <row r="323" spans="1:2" x14ac:dyDescent="0.2">
      <c r="A323" s="17"/>
      <c r="B323" s="9"/>
    </row>
    <row r="324" spans="1:2" x14ac:dyDescent="0.2">
      <c r="A324" s="17"/>
      <c r="B324" s="9"/>
    </row>
    <row r="325" spans="1:2" x14ac:dyDescent="0.2">
      <c r="A325" s="17"/>
      <c r="B325" s="9"/>
    </row>
    <row r="326" spans="1:2" x14ac:dyDescent="0.2">
      <c r="A326" s="17"/>
      <c r="B326" s="9"/>
    </row>
    <row r="327" spans="1:2" x14ac:dyDescent="0.2">
      <c r="A327" s="17"/>
      <c r="B327" s="9"/>
    </row>
    <row r="328" spans="1:2" x14ac:dyDescent="0.2">
      <c r="A328" s="17"/>
      <c r="B328" s="9"/>
    </row>
    <row r="329" spans="1:2" x14ac:dyDescent="0.2">
      <c r="A329" s="17"/>
      <c r="B329" s="9"/>
    </row>
    <row r="330" spans="1:2" x14ac:dyDescent="0.2">
      <c r="A330" s="17"/>
      <c r="B330" s="9"/>
    </row>
    <row r="331" spans="1:2" x14ac:dyDescent="0.2">
      <c r="A331" s="17"/>
      <c r="B331" s="9"/>
    </row>
    <row r="332" spans="1:2" x14ac:dyDescent="0.2">
      <c r="A332" s="17"/>
      <c r="B332" s="9"/>
    </row>
    <row r="333" spans="1:2" x14ac:dyDescent="0.2">
      <c r="A333" s="17"/>
      <c r="B333" s="9"/>
    </row>
    <row r="334" spans="1:2" x14ac:dyDescent="0.2">
      <c r="A334" s="17"/>
      <c r="B334" s="9"/>
    </row>
    <row r="335" spans="1:2" x14ac:dyDescent="0.2">
      <c r="A335" s="17"/>
      <c r="B335" s="9"/>
    </row>
    <row r="336" spans="1:2" x14ac:dyDescent="0.2">
      <c r="A336" s="17"/>
      <c r="B336" s="9"/>
    </row>
    <row r="337" spans="1:2" x14ac:dyDescent="0.2">
      <c r="A337" s="17"/>
      <c r="B337" s="9"/>
    </row>
    <row r="338" spans="1:2" x14ac:dyDescent="0.2">
      <c r="A338" s="17"/>
      <c r="B338" s="9"/>
    </row>
    <row r="339" spans="1:2" x14ac:dyDescent="0.2">
      <c r="A339" s="17"/>
      <c r="B339" s="9"/>
    </row>
    <row r="340" spans="1:2" x14ac:dyDescent="0.2">
      <c r="A340" s="17"/>
      <c r="B340" s="9"/>
    </row>
    <row r="341" spans="1:2" x14ac:dyDescent="0.2">
      <c r="A341" s="17"/>
      <c r="B341" s="9"/>
    </row>
    <row r="342" spans="1:2" x14ac:dyDescent="0.2">
      <c r="A342" s="17"/>
      <c r="B342" s="9"/>
    </row>
    <row r="343" spans="1:2" x14ac:dyDescent="0.2">
      <c r="A343" s="17"/>
      <c r="B343" s="9"/>
    </row>
    <row r="344" spans="1:2" x14ac:dyDescent="0.2">
      <c r="A344" s="17"/>
      <c r="B344" s="9"/>
    </row>
    <row r="345" spans="1:2" x14ac:dyDescent="0.2">
      <c r="A345" s="17"/>
      <c r="B345" s="9"/>
    </row>
    <row r="346" spans="1:2" x14ac:dyDescent="0.2">
      <c r="A346" s="17"/>
      <c r="B346" s="9"/>
    </row>
    <row r="347" spans="1:2" x14ac:dyDescent="0.2">
      <c r="A347" s="17"/>
      <c r="B347" s="9"/>
    </row>
    <row r="348" spans="1:2" x14ac:dyDescent="0.2">
      <c r="A348" s="17"/>
      <c r="B348" s="9"/>
    </row>
    <row r="349" spans="1:2" x14ac:dyDescent="0.2">
      <c r="A349" s="17"/>
      <c r="B349" s="9"/>
    </row>
    <row r="350" spans="1:2" x14ac:dyDescent="0.2">
      <c r="A350" s="17"/>
      <c r="B350" s="9"/>
    </row>
    <row r="351" spans="1:2" x14ac:dyDescent="0.2">
      <c r="A351" s="17"/>
      <c r="B351" s="9"/>
    </row>
    <row r="352" spans="1:2" x14ac:dyDescent="0.2">
      <c r="A352" s="17"/>
      <c r="B352" s="9"/>
    </row>
    <row r="353" spans="1:2" x14ac:dyDescent="0.2">
      <c r="A353" s="17"/>
      <c r="B353" s="9"/>
    </row>
    <row r="354" spans="1:2" x14ac:dyDescent="0.2">
      <c r="A354" s="17"/>
      <c r="B354" s="9"/>
    </row>
    <row r="355" spans="1:2" x14ac:dyDescent="0.2">
      <c r="A355" s="17"/>
      <c r="B355" s="9"/>
    </row>
    <row r="356" spans="1:2" x14ac:dyDescent="0.2">
      <c r="A356" s="17"/>
      <c r="B356" s="9"/>
    </row>
    <row r="357" spans="1:2" x14ac:dyDescent="0.2">
      <c r="A357" s="17"/>
      <c r="B357" s="9"/>
    </row>
    <row r="358" spans="1:2" x14ac:dyDescent="0.2">
      <c r="A358" s="17"/>
      <c r="B358" s="9"/>
    </row>
    <row r="359" spans="1:2" x14ac:dyDescent="0.2">
      <c r="A359" s="17"/>
      <c r="B359" s="9"/>
    </row>
    <row r="360" spans="1:2" x14ac:dyDescent="0.2">
      <c r="A360" s="17"/>
      <c r="B360" s="9"/>
    </row>
    <row r="361" spans="1:2" x14ac:dyDescent="0.2">
      <c r="A361" s="17"/>
      <c r="B361" s="9"/>
    </row>
    <row r="362" spans="1:2" x14ac:dyDescent="0.2">
      <c r="A362" s="17"/>
      <c r="B362" s="9"/>
    </row>
    <row r="363" spans="1:2" x14ac:dyDescent="0.2">
      <c r="A363" s="17"/>
      <c r="B363" s="9"/>
    </row>
    <row r="364" spans="1:2" x14ac:dyDescent="0.2">
      <c r="A364" s="17"/>
      <c r="B364" s="9"/>
    </row>
    <row r="365" spans="1:2" x14ac:dyDescent="0.2">
      <c r="A365" s="17"/>
      <c r="B365" s="9"/>
    </row>
    <row r="366" spans="1:2" x14ac:dyDescent="0.2">
      <c r="A366" s="17"/>
      <c r="B366" s="9"/>
    </row>
    <row r="367" spans="1:2" x14ac:dyDescent="0.2">
      <c r="A367" s="17"/>
      <c r="B367" s="9"/>
    </row>
    <row r="368" spans="1:2" x14ac:dyDescent="0.2">
      <c r="A368" s="17"/>
      <c r="B368" s="9"/>
    </row>
    <row r="369" spans="1:2" x14ac:dyDescent="0.2">
      <c r="A369" s="17"/>
      <c r="B369" s="9"/>
    </row>
    <row r="370" spans="1:2" x14ac:dyDescent="0.2">
      <c r="A370" s="17"/>
      <c r="B370" s="9"/>
    </row>
    <row r="371" spans="1:2" x14ac:dyDescent="0.2">
      <c r="A371" s="17"/>
      <c r="B371" s="9"/>
    </row>
    <row r="372" spans="1:2" x14ac:dyDescent="0.2">
      <c r="A372" s="17"/>
      <c r="B372" s="9"/>
    </row>
    <row r="373" spans="1:2" x14ac:dyDescent="0.2">
      <c r="A373" s="17"/>
      <c r="B373" s="9"/>
    </row>
    <row r="374" spans="1:2" x14ac:dyDescent="0.2">
      <c r="A374" s="17"/>
      <c r="B374" s="9"/>
    </row>
    <row r="375" spans="1:2" x14ac:dyDescent="0.2">
      <c r="A375" s="17"/>
      <c r="B375" s="9"/>
    </row>
    <row r="376" spans="1:2" x14ac:dyDescent="0.2">
      <c r="A376" s="17"/>
      <c r="B376" s="9"/>
    </row>
    <row r="377" spans="1:2" x14ac:dyDescent="0.2">
      <c r="A377" s="17"/>
      <c r="B377" s="9"/>
    </row>
    <row r="378" spans="1:2" x14ac:dyDescent="0.2">
      <c r="A378" s="17"/>
      <c r="B378" s="9"/>
    </row>
    <row r="379" spans="1:2" x14ac:dyDescent="0.2">
      <c r="A379" s="17"/>
      <c r="B379" s="9"/>
    </row>
    <row r="380" spans="1:2" x14ac:dyDescent="0.2">
      <c r="A380" s="17"/>
      <c r="B380" s="9"/>
    </row>
    <row r="381" spans="1:2" x14ac:dyDescent="0.2">
      <c r="A381" s="17"/>
      <c r="B381" s="9"/>
    </row>
    <row r="382" spans="1:2" x14ac:dyDescent="0.2">
      <c r="A382" s="17"/>
      <c r="B382" s="9"/>
    </row>
    <row r="383" spans="1:2" x14ac:dyDescent="0.2">
      <c r="A383" s="17"/>
      <c r="B383" s="9"/>
    </row>
    <row r="384" spans="1:2" x14ac:dyDescent="0.2">
      <c r="A384" s="17"/>
      <c r="B384" s="9"/>
    </row>
    <row r="385" spans="1:2" x14ac:dyDescent="0.2">
      <c r="A385" s="17"/>
      <c r="B385" s="9"/>
    </row>
    <row r="386" spans="1:2" x14ac:dyDescent="0.2">
      <c r="A386" s="17"/>
      <c r="B386" s="9"/>
    </row>
    <row r="387" spans="1:2" x14ac:dyDescent="0.2">
      <c r="A387" s="17"/>
      <c r="B387" s="9"/>
    </row>
    <row r="388" spans="1:2" x14ac:dyDescent="0.2">
      <c r="A388" s="17"/>
      <c r="B388" s="9"/>
    </row>
    <row r="389" spans="1:2" x14ac:dyDescent="0.2">
      <c r="A389" s="17"/>
      <c r="B389" s="9"/>
    </row>
    <row r="390" spans="1:2" x14ac:dyDescent="0.2">
      <c r="A390" s="17"/>
      <c r="B390" s="9"/>
    </row>
    <row r="391" spans="1:2" x14ac:dyDescent="0.2">
      <c r="A391" s="17"/>
      <c r="B391" s="9"/>
    </row>
    <row r="392" spans="1:2" x14ac:dyDescent="0.2">
      <c r="A392" s="17"/>
      <c r="B392" s="9"/>
    </row>
    <row r="393" spans="1:2" x14ac:dyDescent="0.2">
      <c r="A393" s="17"/>
      <c r="B393" s="9"/>
    </row>
    <row r="394" spans="1:2" x14ac:dyDescent="0.2">
      <c r="A394" s="17"/>
      <c r="B394" s="9"/>
    </row>
    <row r="395" spans="1:2" x14ac:dyDescent="0.2">
      <c r="A395" s="17"/>
      <c r="B395" s="9"/>
    </row>
    <row r="396" spans="1:2" x14ac:dyDescent="0.2">
      <c r="A396" s="17"/>
      <c r="B396" s="9"/>
    </row>
    <row r="397" spans="1:2" x14ac:dyDescent="0.2">
      <c r="A397" s="17"/>
      <c r="B397" s="9"/>
    </row>
    <row r="398" spans="1:2" x14ac:dyDescent="0.2">
      <c r="A398" s="17"/>
      <c r="B398" s="9"/>
    </row>
    <row r="399" spans="1:2" x14ac:dyDescent="0.2">
      <c r="A399" s="17"/>
      <c r="B399" s="9"/>
    </row>
    <row r="400" spans="1:2" x14ac:dyDescent="0.2">
      <c r="A400" s="17"/>
      <c r="B400" s="9"/>
    </row>
    <row r="401" spans="1:2" x14ac:dyDescent="0.2">
      <c r="A401" s="17"/>
      <c r="B401" s="9"/>
    </row>
    <row r="402" spans="1:2" x14ac:dyDescent="0.2">
      <c r="A402" s="17"/>
      <c r="B402" s="9"/>
    </row>
    <row r="403" spans="1:2" x14ac:dyDescent="0.2">
      <c r="A403" s="17"/>
      <c r="B403" s="9"/>
    </row>
    <row r="404" spans="1:2" x14ac:dyDescent="0.2">
      <c r="A404" s="17"/>
      <c r="B404" s="9"/>
    </row>
    <row r="405" spans="1:2" x14ac:dyDescent="0.2">
      <c r="A405" s="17"/>
      <c r="B405" s="9"/>
    </row>
    <row r="406" spans="1:2" x14ac:dyDescent="0.2">
      <c r="A406" s="17"/>
      <c r="B406" s="9"/>
    </row>
    <row r="407" spans="1:2" x14ac:dyDescent="0.2">
      <c r="A407" s="17"/>
      <c r="B407" s="9"/>
    </row>
    <row r="408" spans="1:2" x14ac:dyDescent="0.2">
      <c r="A408" s="17"/>
      <c r="B408" s="9"/>
    </row>
    <row r="409" spans="1:2" x14ac:dyDescent="0.2">
      <c r="A409" s="17"/>
      <c r="B409" s="9"/>
    </row>
    <row r="410" spans="1:2" x14ac:dyDescent="0.2">
      <c r="A410" s="17"/>
      <c r="B410" s="9"/>
    </row>
    <row r="411" spans="1:2" x14ac:dyDescent="0.2">
      <c r="A411" s="17"/>
      <c r="B411" s="9"/>
    </row>
    <row r="412" spans="1:2" x14ac:dyDescent="0.2">
      <c r="A412" s="17"/>
      <c r="B412" s="9"/>
    </row>
    <row r="413" spans="1:2" x14ac:dyDescent="0.2">
      <c r="A413" s="17"/>
      <c r="B413" s="9"/>
    </row>
    <row r="414" spans="1:2" x14ac:dyDescent="0.2">
      <c r="A414" s="17"/>
      <c r="B414" s="9"/>
    </row>
    <row r="415" spans="1:2" x14ac:dyDescent="0.2">
      <c r="A415" s="17"/>
      <c r="B415" s="9"/>
    </row>
    <row r="416" spans="1:2" x14ac:dyDescent="0.2">
      <c r="A416" s="17"/>
      <c r="B416" s="9"/>
    </row>
    <row r="417" spans="1:2" x14ac:dyDescent="0.2">
      <c r="A417" s="17"/>
      <c r="B417" s="9"/>
    </row>
    <row r="418" spans="1:2" x14ac:dyDescent="0.2">
      <c r="A418" s="17"/>
      <c r="B418" s="9"/>
    </row>
    <row r="419" spans="1:2" x14ac:dyDescent="0.2">
      <c r="A419" s="17"/>
      <c r="B419" s="9"/>
    </row>
    <row r="420" spans="1:2" x14ac:dyDescent="0.2">
      <c r="A420" s="17"/>
      <c r="B420" s="9"/>
    </row>
    <row r="421" spans="1:2" x14ac:dyDescent="0.2">
      <c r="A421" s="17"/>
      <c r="B421" s="9"/>
    </row>
    <row r="422" spans="1:2" x14ac:dyDescent="0.2">
      <c r="A422" s="17"/>
      <c r="B422" s="9"/>
    </row>
    <row r="423" spans="1:2" x14ac:dyDescent="0.2">
      <c r="A423" s="17"/>
      <c r="B423" s="9"/>
    </row>
    <row r="424" spans="1:2" x14ac:dyDescent="0.2">
      <c r="A424" s="17"/>
      <c r="B424" s="9"/>
    </row>
    <row r="425" spans="1:2" x14ac:dyDescent="0.2">
      <c r="A425" s="17"/>
      <c r="B425" s="9"/>
    </row>
    <row r="426" spans="1:2" x14ac:dyDescent="0.2">
      <c r="A426" s="17"/>
      <c r="B426" s="9"/>
    </row>
    <row r="427" spans="1:2" x14ac:dyDescent="0.2">
      <c r="A427" s="17"/>
      <c r="B427" s="9"/>
    </row>
    <row r="428" spans="1:2" x14ac:dyDescent="0.2">
      <c r="A428" s="17"/>
      <c r="B428" s="9"/>
    </row>
    <row r="429" spans="1:2" x14ac:dyDescent="0.2">
      <c r="A429" s="17"/>
      <c r="B429" s="9"/>
    </row>
    <row r="430" spans="1:2" x14ac:dyDescent="0.2">
      <c r="A430" s="17"/>
      <c r="B430" s="9"/>
    </row>
    <row r="431" spans="1:2" x14ac:dyDescent="0.2">
      <c r="A431" s="17"/>
      <c r="B431" s="9"/>
    </row>
    <row r="432" spans="1:2" x14ac:dyDescent="0.2">
      <c r="A432" s="17"/>
      <c r="B432" s="9"/>
    </row>
    <row r="433" spans="1:2" x14ac:dyDescent="0.2">
      <c r="A433" s="17"/>
      <c r="B433" s="9"/>
    </row>
    <row r="434" spans="1:2" x14ac:dyDescent="0.2">
      <c r="A434" s="17"/>
      <c r="B434" s="9"/>
    </row>
    <row r="435" spans="1:2" x14ac:dyDescent="0.2">
      <c r="A435" s="17"/>
      <c r="B435" s="9"/>
    </row>
    <row r="436" spans="1:2" x14ac:dyDescent="0.2">
      <c r="A436" s="17"/>
      <c r="B436" s="9"/>
    </row>
    <row r="437" spans="1:2" x14ac:dyDescent="0.2">
      <c r="A437" s="17"/>
      <c r="B437" s="9"/>
    </row>
    <row r="438" spans="1:2" x14ac:dyDescent="0.2">
      <c r="A438" s="17"/>
      <c r="B438" s="9"/>
    </row>
    <row r="439" spans="1:2" x14ac:dyDescent="0.2">
      <c r="A439" s="17"/>
      <c r="B439" s="9"/>
    </row>
    <row r="440" spans="1:2" x14ac:dyDescent="0.2">
      <c r="A440" s="17"/>
      <c r="B440" s="9"/>
    </row>
    <row r="441" spans="1:2" x14ac:dyDescent="0.2">
      <c r="A441" s="17"/>
      <c r="B441" s="9"/>
    </row>
    <row r="442" spans="1:2" x14ac:dyDescent="0.2">
      <c r="A442" s="17"/>
      <c r="B442" s="9"/>
    </row>
    <row r="443" spans="1:2" x14ac:dyDescent="0.2">
      <c r="A443" s="17"/>
      <c r="B443" s="9"/>
    </row>
    <row r="444" spans="1:2" x14ac:dyDescent="0.2">
      <c r="A444" s="17"/>
      <c r="B444" s="9"/>
    </row>
    <row r="445" spans="1:2" x14ac:dyDescent="0.2">
      <c r="A445" s="17"/>
      <c r="B445" s="9"/>
    </row>
    <row r="446" spans="1:2" x14ac:dyDescent="0.2">
      <c r="A446" s="17"/>
      <c r="B446" s="9"/>
    </row>
    <row r="447" spans="1:2" x14ac:dyDescent="0.2">
      <c r="A447" s="17"/>
      <c r="B447" s="9"/>
    </row>
    <row r="448" spans="1:2" x14ac:dyDescent="0.2">
      <c r="A448" s="17"/>
      <c r="B448" s="9"/>
    </row>
    <row r="449" spans="1:2" x14ac:dyDescent="0.2">
      <c r="A449" s="17"/>
      <c r="B449" s="9"/>
    </row>
    <row r="450" spans="1:2" x14ac:dyDescent="0.2">
      <c r="A450" s="17"/>
      <c r="B450" s="9"/>
    </row>
    <row r="451" spans="1:2" x14ac:dyDescent="0.2">
      <c r="A451" s="17"/>
      <c r="B451" s="9"/>
    </row>
    <row r="452" spans="1:2" x14ac:dyDescent="0.2">
      <c r="A452" s="17"/>
      <c r="B452" s="9"/>
    </row>
    <row r="453" spans="1:2" x14ac:dyDescent="0.2">
      <c r="A453" s="17"/>
      <c r="B453" s="9"/>
    </row>
    <row r="454" spans="1:2" x14ac:dyDescent="0.2">
      <c r="A454" s="17"/>
      <c r="B454" s="9"/>
    </row>
    <row r="455" spans="1:2" x14ac:dyDescent="0.2">
      <c r="A455" s="17"/>
      <c r="B455" s="9"/>
    </row>
    <row r="456" spans="1:2" x14ac:dyDescent="0.2">
      <c r="A456" s="17"/>
      <c r="B456" s="9"/>
    </row>
    <row r="457" spans="1:2" x14ac:dyDescent="0.2">
      <c r="A457" s="17"/>
      <c r="B457" s="9"/>
    </row>
    <row r="458" spans="1:2" x14ac:dyDescent="0.2">
      <c r="A458" s="17"/>
      <c r="B458" s="9"/>
    </row>
    <row r="459" spans="1:2" x14ac:dyDescent="0.2">
      <c r="A459" s="17"/>
      <c r="B459" s="9"/>
    </row>
    <row r="460" spans="1:2" x14ac:dyDescent="0.2">
      <c r="A460" s="17"/>
      <c r="B460" s="9"/>
    </row>
    <row r="461" spans="1:2" x14ac:dyDescent="0.2">
      <c r="A461" s="17"/>
      <c r="B461" s="9"/>
    </row>
    <row r="462" spans="1:2" x14ac:dyDescent="0.2">
      <c r="A462" s="17"/>
      <c r="B462" s="9"/>
    </row>
    <row r="463" spans="1:2" x14ac:dyDescent="0.2">
      <c r="A463" s="17"/>
      <c r="B463" s="9"/>
    </row>
    <row r="464" spans="1:2" x14ac:dyDescent="0.2">
      <c r="A464" s="17"/>
      <c r="B464" s="9"/>
    </row>
    <row r="465" spans="1:2" x14ac:dyDescent="0.2">
      <c r="A465" s="17"/>
      <c r="B465" s="9"/>
    </row>
    <row r="466" spans="1:2" x14ac:dyDescent="0.2">
      <c r="A466" s="17"/>
      <c r="B466" s="9"/>
    </row>
    <row r="467" spans="1:2" x14ac:dyDescent="0.2">
      <c r="A467" s="17"/>
      <c r="B467" s="9"/>
    </row>
    <row r="468" spans="1:2" x14ac:dyDescent="0.2">
      <c r="A468" s="17"/>
      <c r="B468" s="9"/>
    </row>
    <row r="469" spans="1:2" x14ac:dyDescent="0.2">
      <c r="A469" s="17"/>
      <c r="B469" s="9"/>
    </row>
    <row r="470" spans="1:2" x14ac:dyDescent="0.2">
      <c r="A470" s="17"/>
      <c r="B470" s="9"/>
    </row>
    <row r="471" spans="1:2" x14ac:dyDescent="0.2">
      <c r="A471" s="17"/>
      <c r="B471" s="9"/>
    </row>
    <row r="472" spans="1:2" x14ac:dyDescent="0.2">
      <c r="A472" s="17"/>
      <c r="B472" s="9"/>
    </row>
    <row r="473" spans="1:2" x14ac:dyDescent="0.2">
      <c r="A473" s="17"/>
      <c r="B473" s="9"/>
    </row>
    <row r="474" spans="1:2" x14ac:dyDescent="0.2">
      <c r="A474" s="17"/>
      <c r="B474" s="9"/>
    </row>
    <row r="475" spans="1:2" x14ac:dyDescent="0.2">
      <c r="A475" s="17"/>
      <c r="B475" s="9"/>
    </row>
    <row r="476" spans="1:2" x14ac:dyDescent="0.2">
      <c r="A476" s="17"/>
      <c r="B476" s="9"/>
    </row>
    <row r="477" spans="1:2" x14ac:dyDescent="0.2">
      <c r="A477" s="17"/>
      <c r="B477" s="9"/>
    </row>
    <row r="478" spans="1:2" x14ac:dyDescent="0.2">
      <c r="A478" s="17"/>
      <c r="B478" s="9"/>
    </row>
    <row r="479" spans="1:2" x14ac:dyDescent="0.2">
      <c r="A479" s="17"/>
      <c r="B479" s="9"/>
    </row>
    <row r="480" spans="1:2" x14ac:dyDescent="0.2">
      <c r="A480" s="17"/>
      <c r="B480" s="9"/>
    </row>
    <row r="481" spans="1:2" x14ac:dyDescent="0.2">
      <c r="A481" s="17"/>
      <c r="B481" s="9"/>
    </row>
    <row r="482" spans="1:2" x14ac:dyDescent="0.2">
      <c r="A482" s="17"/>
      <c r="B482" s="9"/>
    </row>
    <row r="483" spans="1:2" x14ac:dyDescent="0.2">
      <c r="A483" s="17"/>
      <c r="B483" s="9"/>
    </row>
    <row r="484" spans="1:2" x14ac:dyDescent="0.2">
      <c r="A484" s="17"/>
      <c r="B484" s="9"/>
    </row>
    <row r="485" spans="1:2" x14ac:dyDescent="0.2">
      <c r="A485" s="17"/>
      <c r="B485" s="9"/>
    </row>
    <row r="486" spans="1:2" x14ac:dyDescent="0.2">
      <c r="A486" s="17"/>
      <c r="B486" s="9"/>
    </row>
    <row r="487" spans="1:2" x14ac:dyDescent="0.2">
      <c r="A487" s="17"/>
      <c r="B487" s="9"/>
    </row>
    <row r="488" spans="1:2" x14ac:dyDescent="0.2">
      <c r="A488" s="17"/>
      <c r="B488" s="9"/>
    </row>
    <row r="489" spans="1:2" x14ac:dyDescent="0.2">
      <c r="A489" s="17"/>
      <c r="B489" s="9"/>
    </row>
    <row r="490" spans="1:2" x14ac:dyDescent="0.2">
      <c r="A490" s="17"/>
      <c r="B490" s="9"/>
    </row>
    <row r="491" spans="1:2" x14ac:dyDescent="0.2">
      <c r="A491" s="17"/>
      <c r="B491" s="9"/>
    </row>
    <row r="492" spans="1:2" x14ac:dyDescent="0.2">
      <c r="A492" s="17"/>
      <c r="B492" s="9"/>
    </row>
    <row r="493" spans="1:2" x14ac:dyDescent="0.2">
      <c r="A493" s="17"/>
      <c r="B493" s="9"/>
    </row>
    <row r="494" spans="1:2" x14ac:dyDescent="0.2">
      <c r="A494" s="17"/>
      <c r="B494" s="9"/>
    </row>
    <row r="495" spans="1:2" x14ac:dyDescent="0.2">
      <c r="A495" s="17"/>
      <c r="B495" s="9"/>
    </row>
    <row r="496" spans="1:2" x14ac:dyDescent="0.2">
      <c r="A496" s="17"/>
      <c r="B496" s="9"/>
    </row>
    <row r="497" spans="1:2" x14ac:dyDescent="0.2">
      <c r="A497" s="17"/>
      <c r="B497" s="9"/>
    </row>
    <row r="498" spans="1:2" x14ac:dyDescent="0.2">
      <c r="A498" s="17"/>
      <c r="B498" s="9"/>
    </row>
    <row r="499" spans="1:2" x14ac:dyDescent="0.2">
      <c r="A499" s="17"/>
      <c r="B499" s="9"/>
    </row>
    <row r="500" spans="1:2" x14ac:dyDescent="0.2">
      <c r="A500" s="17"/>
      <c r="B500" s="9"/>
    </row>
    <row r="501" spans="1:2" x14ac:dyDescent="0.2">
      <c r="A501" s="17"/>
      <c r="B501" s="9"/>
    </row>
    <row r="502" spans="1:2" x14ac:dyDescent="0.2">
      <c r="A502" s="17"/>
      <c r="B502" s="9"/>
    </row>
    <row r="503" spans="1:2" x14ac:dyDescent="0.2">
      <c r="A503" s="17"/>
      <c r="B503" s="9"/>
    </row>
    <row r="504" spans="1:2" x14ac:dyDescent="0.2">
      <c r="A504" s="17"/>
      <c r="B504" s="9"/>
    </row>
    <row r="505" spans="1:2" x14ac:dyDescent="0.2">
      <c r="A505" s="17"/>
      <c r="B505" s="9"/>
    </row>
    <row r="506" spans="1:2" x14ac:dyDescent="0.2">
      <c r="A506" s="17"/>
      <c r="B506" s="9"/>
    </row>
    <row r="507" spans="1:2" x14ac:dyDescent="0.2">
      <c r="A507" s="17"/>
      <c r="B507" s="9"/>
    </row>
    <row r="508" spans="1:2" x14ac:dyDescent="0.2">
      <c r="A508" s="17"/>
      <c r="B508" s="9"/>
    </row>
    <row r="509" spans="1:2" x14ac:dyDescent="0.2">
      <c r="A509" s="17"/>
      <c r="B509" s="9"/>
    </row>
    <row r="510" spans="1:2" x14ac:dyDescent="0.2">
      <c r="A510" s="17"/>
      <c r="B510" s="9"/>
    </row>
    <row r="511" spans="1:2" x14ac:dyDescent="0.2">
      <c r="A511" s="17"/>
      <c r="B511" s="9"/>
    </row>
    <row r="512" spans="1:2" x14ac:dyDescent="0.2">
      <c r="A512" s="17"/>
      <c r="B512" s="9"/>
    </row>
    <row r="513" spans="1:2" x14ac:dyDescent="0.2">
      <c r="A513" s="17"/>
      <c r="B513" s="9"/>
    </row>
    <row r="514" spans="1:2" x14ac:dyDescent="0.2">
      <c r="A514" s="17"/>
      <c r="B514" s="9"/>
    </row>
    <row r="515" spans="1:2" x14ac:dyDescent="0.2">
      <c r="A515" s="17"/>
      <c r="B515" s="9"/>
    </row>
    <row r="516" spans="1:2" x14ac:dyDescent="0.2">
      <c r="A516" s="17"/>
      <c r="B516" s="9"/>
    </row>
    <row r="517" spans="1:2" x14ac:dyDescent="0.2">
      <c r="A517" s="17"/>
      <c r="B517" s="9"/>
    </row>
    <row r="518" spans="1:2" x14ac:dyDescent="0.2">
      <c r="A518" s="17"/>
      <c r="B518" s="9"/>
    </row>
    <row r="519" spans="1:2" x14ac:dyDescent="0.2">
      <c r="A519" s="17"/>
      <c r="B519" s="9"/>
    </row>
    <row r="520" spans="1:2" x14ac:dyDescent="0.2">
      <c r="A520" s="17"/>
      <c r="B520" s="9"/>
    </row>
    <row r="521" spans="1:2" x14ac:dyDescent="0.2">
      <c r="A521" s="17"/>
      <c r="B521" s="9"/>
    </row>
    <row r="522" spans="1:2" x14ac:dyDescent="0.2">
      <c r="A522" s="17"/>
      <c r="B522" s="9"/>
    </row>
    <row r="523" spans="1:2" x14ac:dyDescent="0.2">
      <c r="A523" s="17"/>
      <c r="B523" s="9"/>
    </row>
    <row r="524" spans="1:2" x14ac:dyDescent="0.2">
      <c r="A524" s="17"/>
      <c r="B524" s="9"/>
    </row>
    <row r="525" spans="1:2" x14ac:dyDescent="0.2">
      <c r="A525" s="17"/>
      <c r="B525" s="9"/>
    </row>
    <row r="526" spans="1:2" x14ac:dyDescent="0.2">
      <c r="A526" s="17"/>
      <c r="B526" s="9"/>
    </row>
    <row r="527" spans="1:2" x14ac:dyDescent="0.2">
      <c r="A527" s="17"/>
      <c r="B527" s="9"/>
    </row>
    <row r="528" spans="1:2" x14ac:dyDescent="0.2">
      <c r="A528" s="17"/>
      <c r="B528" s="9"/>
    </row>
    <row r="529" spans="1:2" x14ac:dyDescent="0.2">
      <c r="A529" s="17"/>
      <c r="B529" s="9"/>
    </row>
    <row r="530" spans="1:2" x14ac:dyDescent="0.2">
      <c r="A530" s="17"/>
      <c r="B530" s="9"/>
    </row>
    <row r="531" spans="1:2" x14ac:dyDescent="0.2">
      <c r="A531" s="17"/>
      <c r="B531" s="9"/>
    </row>
    <row r="532" spans="1:2" x14ac:dyDescent="0.2">
      <c r="A532" s="17"/>
      <c r="B532" s="9"/>
    </row>
    <row r="533" spans="1:2" x14ac:dyDescent="0.2">
      <c r="A533" s="17"/>
      <c r="B533" s="9"/>
    </row>
    <row r="534" spans="1:2" x14ac:dyDescent="0.2">
      <c r="A534" s="17"/>
      <c r="B534" s="9"/>
    </row>
    <row r="535" spans="1:2" x14ac:dyDescent="0.2">
      <c r="A535" s="17"/>
      <c r="B535" s="9"/>
    </row>
    <row r="536" spans="1:2" x14ac:dyDescent="0.2">
      <c r="A536" s="17"/>
      <c r="B536" s="9"/>
    </row>
    <row r="537" spans="1:2" x14ac:dyDescent="0.2">
      <c r="A537" s="17"/>
      <c r="B537" s="9"/>
    </row>
    <row r="538" spans="1:2" x14ac:dyDescent="0.2">
      <c r="A538" s="17"/>
      <c r="B538" s="9"/>
    </row>
    <row r="539" spans="1:2" x14ac:dyDescent="0.2">
      <c r="A539" s="17"/>
      <c r="B539" s="9"/>
    </row>
    <row r="540" spans="1:2" x14ac:dyDescent="0.2">
      <c r="A540" s="17"/>
      <c r="B540" s="9"/>
    </row>
    <row r="541" spans="1:2" x14ac:dyDescent="0.2">
      <c r="A541" s="17"/>
      <c r="B541" s="9"/>
    </row>
    <row r="542" spans="1:2" x14ac:dyDescent="0.2">
      <c r="A542" s="17"/>
      <c r="B542" s="9"/>
    </row>
    <row r="543" spans="1:2" x14ac:dyDescent="0.2">
      <c r="A543" s="17"/>
      <c r="B543" s="9"/>
    </row>
    <row r="544" spans="1:2" x14ac:dyDescent="0.2">
      <c r="A544" s="17"/>
      <c r="B544" s="9"/>
    </row>
    <row r="545" spans="1:2" x14ac:dyDescent="0.2">
      <c r="A545" s="17"/>
      <c r="B545" s="9"/>
    </row>
    <row r="546" spans="1:2" x14ac:dyDescent="0.2">
      <c r="A546" s="17"/>
      <c r="B546" s="9"/>
    </row>
    <row r="547" spans="1:2" x14ac:dyDescent="0.2">
      <c r="A547" s="17"/>
      <c r="B547" s="9"/>
    </row>
    <row r="548" spans="1:2" x14ac:dyDescent="0.2">
      <c r="A548" s="17"/>
      <c r="B548" s="9"/>
    </row>
    <row r="549" spans="1:2" x14ac:dyDescent="0.2">
      <c r="A549" s="17"/>
      <c r="B549" s="9"/>
    </row>
    <row r="550" spans="1:2" x14ac:dyDescent="0.2">
      <c r="A550" s="17"/>
      <c r="B550" s="9"/>
    </row>
    <row r="551" spans="1:2" x14ac:dyDescent="0.2">
      <c r="A551" s="17"/>
      <c r="B551" s="9"/>
    </row>
    <row r="552" spans="1:2" x14ac:dyDescent="0.2">
      <c r="A552" s="17"/>
      <c r="B552" s="9"/>
    </row>
    <row r="553" spans="1:2" x14ac:dyDescent="0.2">
      <c r="A553" s="17"/>
      <c r="B553" s="9"/>
    </row>
    <row r="554" spans="1:2" x14ac:dyDescent="0.2">
      <c r="A554" s="17"/>
      <c r="B554" s="9"/>
    </row>
    <row r="555" spans="1:2" x14ac:dyDescent="0.2">
      <c r="A555" s="17"/>
      <c r="B555" s="9"/>
    </row>
    <row r="556" spans="1:2" x14ac:dyDescent="0.2">
      <c r="A556" s="17"/>
      <c r="B556" s="9"/>
    </row>
    <row r="557" spans="1:2" x14ac:dyDescent="0.2">
      <c r="A557" s="17"/>
      <c r="B557" s="9"/>
    </row>
    <row r="558" spans="1:2" x14ac:dyDescent="0.2">
      <c r="A558" s="17"/>
      <c r="B558" s="9"/>
    </row>
    <row r="559" spans="1:2" x14ac:dyDescent="0.2">
      <c r="A559" s="17"/>
      <c r="B559" s="9"/>
    </row>
    <row r="560" spans="1:2" x14ac:dyDescent="0.2">
      <c r="A560" s="17"/>
      <c r="B560" s="9"/>
    </row>
    <row r="561" spans="1:2" x14ac:dyDescent="0.2">
      <c r="A561" s="17"/>
      <c r="B561" s="9"/>
    </row>
    <row r="562" spans="1:2" x14ac:dyDescent="0.2">
      <c r="A562" s="17"/>
      <c r="B562" s="9"/>
    </row>
    <row r="563" spans="1:2" x14ac:dyDescent="0.2">
      <c r="A563" s="17"/>
      <c r="B563" s="9"/>
    </row>
    <row r="564" spans="1:2" x14ac:dyDescent="0.2">
      <c r="A564" s="17"/>
      <c r="B564" s="9"/>
    </row>
    <row r="565" spans="1:2" x14ac:dyDescent="0.2">
      <c r="A565" s="17"/>
      <c r="B565" s="9"/>
    </row>
    <row r="566" spans="1:2" x14ac:dyDescent="0.2">
      <c r="A566" s="17"/>
      <c r="B566" s="9"/>
    </row>
    <row r="567" spans="1:2" x14ac:dyDescent="0.2">
      <c r="A567" s="17"/>
      <c r="B567" s="9"/>
    </row>
    <row r="568" spans="1:2" x14ac:dyDescent="0.2">
      <c r="A568" s="17"/>
      <c r="B568" s="9"/>
    </row>
    <row r="569" spans="1:2" x14ac:dyDescent="0.2">
      <c r="A569" s="17"/>
      <c r="B569" s="9"/>
    </row>
    <row r="570" spans="1:2" x14ac:dyDescent="0.2">
      <c r="A570" s="17"/>
      <c r="B570" s="9"/>
    </row>
    <row r="571" spans="1:2" x14ac:dyDescent="0.2">
      <c r="A571" s="17"/>
      <c r="B571" s="9"/>
    </row>
    <row r="572" spans="1:2" x14ac:dyDescent="0.2">
      <c r="A572" s="17"/>
      <c r="B572" s="9"/>
    </row>
    <row r="573" spans="1:2" x14ac:dyDescent="0.2">
      <c r="A573" s="17"/>
      <c r="B573" s="9"/>
    </row>
    <row r="574" spans="1:2" x14ac:dyDescent="0.2">
      <c r="A574" s="17"/>
      <c r="B574" s="9"/>
    </row>
    <row r="575" spans="1:2" x14ac:dyDescent="0.2">
      <c r="A575" s="17"/>
      <c r="B575" s="9"/>
    </row>
    <row r="576" spans="1:2" x14ac:dyDescent="0.2">
      <c r="A576" s="17"/>
      <c r="B576" s="9"/>
    </row>
    <row r="577" spans="1:2" x14ac:dyDescent="0.2">
      <c r="A577" s="17"/>
      <c r="B577" s="9"/>
    </row>
    <row r="578" spans="1:2" x14ac:dyDescent="0.2">
      <c r="A578" s="17"/>
      <c r="B578" s="9"/>
    </row>
    <row r="579" spans="1:2" x14ac:dyDescent="0.2">
      <c r="A579" s="17"/>
      <c r="B579" s="9"/>
    </row>
    <row r="580" spans="1:2" x14ac:dyDescent="0.2">
      <c r="A580" s="17"/>
      <c r="B580" s="9"/>
    </row>
    <row r="581" spans="1:2" x14ac:dyDescent="0.2">
      <c r="A581" s="17"/>
      <c r="B581" s="9"/>
    </row>
    <row r="582" spans="1:2" x14ac:dyDescent="0.2">
      <c r="A582" s="17"/>
      <c r="B582" s="9"/>
    </row>
    <row r="583" spans="1:2" x14ac:dyDescent="0.2">
      <c r="A583" s="17"/>
      <c r="B583" s="9"/>
    </row>
    <row r="584" spans="1:2" x14ac:dyDescent="0.2">
      <c r="A584" s="17"/>
      <c r="B584" s="9"/>
    </row>
    <row r="585" spans="1:2" x14ac:dyDescent="0.2">
      <c r="A585" s="17"/>
      <c r="B585" s="9"/>
    </row>
    <row r="586" spans="1:2" x14ac:dyDescent="0.2">
      <c r="A586" s="17"/>
      <c r="B586" s="9"/>
    </row>
    <row r="587" spans="1:2" x14ac:dyDescent="0.2">
      <c r="A587" s="17"/>
      <c r="B587" s="9"/>
    </row>
    <row r="588" spans="1:2" x14ac:dyDescent="0.2">
      <c r="A588" s="17"/>
      <c r="B588" s="9"/>
    </row>
    <row r="589" spans="1:2" x14ac:dyDescent="0.2">
      <c r="A589" s="17"/>
      <c r="B589" s="9"/>
    </row>
    <row r="590" spans="1:2" x14ac:dyDescent="0.2">
      <c r="A590" s="17"/>
      <c r="B590" s="9"/>
    </row>
    <row r="591" spans="1:2" x14ac:dyDescent="0.2">
      <c r="A591" s="17"/>
      <c r="B591" s="9"/>
    </row>
    <row r="592" spans="1:2" x14ac:dyDescent="0.2">
      <c r="A592" s="17"/>
      <c r="B592" s="9"/>
    </row>
    <row r="593" spans="1:2" x14ac:dyDescent="0.2">
      <c r="A593" s="17"/>
      <c r="B593" s="9"/>
    </row>
    <row r="594" spans="1:2" x14ac:dyDescent="0.2">
      <c r="A594" s="17"/>
      <c r="B594" s="9"/>
    </row>
    <row r="595" spans="1:2" x14ac:dyDescent="0.2">
      <c r="A595" s="17"/>
      <c r="B595" s="9"/>
    </row>
    <row r="596" spans="1:2" x14ac:dyDescent="0.2">
      <c r="A596" s="17"/>
      <c r="B596" s="9"/>
    </row>
    <row r="597" spans="1:2" x14ac:dyDescent="0.2">
      <c r="A597" s="17"/>
      <c r="B597" s="9"/>
    </row>
    <row r="598" spans="1:2" x14ac:dyDescent="0.2">
      <c r="A598" s="17"/>
      <c r="B598" s="9"/>
    </row>
    <row r="599" spans="1:2" x14ac:dyDescent="0.2">
      <c r="A599" s="17"/>
      <c r="B599" s="9"/>
    </row>
    <row r="600" spans="1:2" x14ac:dyDescent="0.2">
      <c r="A600" s="17"/>
      <c r="B600" s="9"/>
    </row>
    <row r="601" spans="1:2" x14ac:dyDescent="0.2">
      <c r="A601" s="17"/>
      <c r="B601" s="9"/>
    </row>
    <row r="602" spans="1:2" x14ac:dyDescent="0.2">
      <c r="A602" s="17"/>
      <c r="B602" s="9"/>
    </row>
    <row r="603" spans="1:2" x14ac:dyDescent="0.2">
      <c r="A603" s="17"/>
      <c r="B603" s="9"/>
    </row>
    <row r="604" spans="1:2" x14ac:dyDescent="0.2">
      <c r="A604" s="17"/>
      <c r="B604" s="9"/>
    </row>
    <row r="605" spans="1:2" x14ac:dyDescent="0.2">
      <c r="A605" s="17"/>
      <c r="B605" s="9"/>
    </row>
    <row r="606" spans="1:2" x14ac:dyDescent="0.2">
      <c r="A606" s="17"/>
      <c r="B606" s="9"/>
    </row>
    <row r="607" spans="1:2" x14ac:dyDescent="0.2">
      <c r="A607" s="17"/>
      <c r="B607" s="9"/>
    </row>
    <row r="608" spans="1:2" x14ac:dyDescent="0.2">
      <c r="A608" s="17"/>
      <c r="B608" s="9"/>
    </row>
    <row r="609" spans="1:2" x14ac:dyDescent="0.2">
      <c r="A609" s="17"/>
      <c r="B609" s="9"/>
    </row>
    <row r="610" spans="1:2" x14ac:dyDescent="0.2">
      <c r="A610" s="17"/>
      <c r="B610" s="9"/>
    </row>
    <row r="611" spans="1:2" x14ac:dyDescent="0.2">
      <c r="A611" s="17"/>
      <c r="B611" s="9"/>
    </row>
    <row r="612" spans="1:2" x14ac:dyDescent="0.2">
      <c r="A612" s="17"/>
      <c r="B612" s="9"/>
    </row>
    <row r="613" spans="1:2" x14ac:dyDescent="0.2">
      <c r="A613" s="17"/>
      <c r="B613" s="9"/>
    </row>
    <row r="614" spans="1:2" x14ac:dyDescent="0.2">
      <c r="A614" s="17"/>
      <c r="B614" s="9"/>
    </row>
    <row r="615" spans="1:2" x14ac:dyDescent="0.2">
      <c r="A615" s="17"/>
      <c r="B615" s="9"/>
    </row>
    <row r="616" spans="1:2" x14ac:dyDescent="0.2">
      <c r="A616" s="17"/>
      <c r="B616" s="9"/>
    </row>
    <row r="617" spans="1:2" x14ac:dyDescent="0.2">
      <c r="A617" s="17"/>
      <c r="B617" s="9"/>
    </row>
    <row r="618" spans="1:2" x14ac:dyDescent="0.2">
      <c r="A618" s="17"/>
      <c r="B618" s="9"/>
    </row>
    <row r="619" spans="1:2" x14ac:dyDescent="0.2">
      <c r="A619" s="17"/>
      <c r="B619" s="9"/>
    </row>
    <row r="620" spans="1:2" x14ac:dyDescent="0.2">
      <c r="A620" s="17"/>
      <c r="B620" s="9"/>
    </row>
    <row r="621" spans="1:2" x14ac:dyDescent="0.2">
      <c r="A621" s="17"/>
      <c r="B621" s="9"/>
    </row>
    <row r="622" spans="1:2" x14ac:dyDescent="0.2">
      <c r="A622" s="17"/>
      <c r="B622" s="9"/>
    </row>
    <row r="623" spans="1:2" x14ac:dyDescent="0.2">
      <c r="A623" s="17"/>
      <c r="B623" s="9"/>
    </row>
    <row r="624" spans="1:2" x14ac:dyDescent="0.2">
      <c r="A624" s="17"/>
      <c r="B624" s="9"/>
    </row>
    <row r="625" spans="1:2" x14ac:dyDescent="0.2">
      <c r="A625" s="17"/>
      <c r="B625" s="9"/>
    </row>
    <row r="626" spans="1:2" x14ac:dyDescent="0.2">
      <c r="A626" s="17"/>
      <c r="B626" s="9"/>
    </row>
    <row r="627" spans="1:2" x14ac:dyDescent="0.2">
      <c r="A627" s="17"/>
      <c r="B627" s="9"/>
    </row>
    <row r="628" spans="1:2" x14ac:dyDescent="0.2">
      <c r="A628" s="17"/>
      <c r="B628" s="9"/>
    </row>
    <row r="629" spans="1:2" x14ac:dyDescent="0.2">
      <c r="A629" s="17"/>
      <c r="B629" s="9"/>
    </row>
    <row r="630" spans="1:2" x14ac:dyDescent="0.2">
      <c r="A630" s="17"/>
      <c r="B630" s="9"/>
    </row>
    <row r="631" spans="1:2" x14ac:dyDescent="0.2">
      <c r="A631" s="17"/>
      <c r="B631" s="9"/>
    </row>
    <row r="632" spans="1:2" x14ac:dyDescent="0.2">
      <c r="A632" s="17"/>
      <c r="B632" s="9"/>
    </row>
    <row r="633" spans="1:2" x14ac:dyDescent="0.2">
      <c r="A633" s="17"/>
      <c r="B633" s="9"/>
    </row>
    <row r="634" spans="1:2" x14ac:dyDescent="0.2">
      <c r="A634" s="17"/>
      <c r="B634" s="9"/>
    </row>
    <row r="635" spans="1:2" x14ac:dyDescent="0.2">
      <c r="A635" s="17"/>
      <c r="B635" s="9"/>
    </row>
    <row r="636" spans="1:2" x14ac:dyDescent="0.2">
      <c r="A636" s="17"/>
      <c r="B636" s="9"/>
    </row>
    <row r="637" spans="1:2" x14ac:dyDescent="0.2">
      <c r="A637" s="17"/>
      <c r="B637" s="9"/>
    </row>
    <row r="638" spans="1:2" x14ac:dyDescent="0.2">
      <c r="A638" s="17"/>
      <c r="B638" s="9"/>
    </row>
    <row r="639" spans="1:2" x14ac:dyDescent="0.2">
      <c r="A639" s="17"/>
      <c r="B639" s="9"/>
    </row>
    <row r="640" spans="1:2" x14ac:dyDescent="0.2">
      <c r="A640" s="17"/>
      <c r="B640" s="9"/>
    </row>
    <row r="641" spans="1:2" x14ac:dyDescent="0.2">
      <c r="A641" s="17"/>
      <c r="B641" s="9"/>
    </row>
    <row r="642" spans="1:2" x14ac:dyDescent="0.2">
      <c r="A642" s="17"/>
      <c r="B642" s="9"/>
    </row>
    <row r="643" spans="1:2" x14ac:dyDescent="0.2">
      <c r="A643" s="17"/>
      <c r="B643" s="9"/>
    </row>
    <row r="644" spans="1:2" x14ac:dyDescent="0.2">
      <c r="A644" s="17"/>
      <c r="B644" s="9"/>
    </row>
    <row r="645" spans="1:2" x14ac:dyDescent="0.2">
      <c r="A645" s="17"/>
      <c r="B645" s="9"/>
    </row>
    <row r="646" spans="1:2" x14ac:dyDescent="0.2">
      <c r="A646" s="17"/>
      <c r="B646" s="9"/>
    </row>
    <row r="647" spans="1:2" x14ac:dyDescent="0.2">
      <c r="A647" s="17"/>
      <c r="B647" s="9"/>
    </row>
    <row r="648" spans="1:2" x14ac:dyDescent="0.2">
      <c r="A648" s="17"/>
      <c r="B648" s="9"/>
    </row>
    <row r="649" spans="1:2" x14ac:dyDescent="0.2">
      <c r="A649" s="17"/>
      <c r="B649" s="9"/>
    </row>
    <row r="650" spans="1:2" x14ac:dyDescent="0.2">
      <c r="A650" s="17"/>
      <c r="B650" s="9"/>
    </row>
    <row r="651" spans="1:2" x14ac:dyDescent="0.2">
      <c r="A651" s="17"/>
      <c r="B651" s="9"/>
    </row>
    <row r="652" spans="1:2" x14ac:dyDescent="0.2">
      <c r="A652" s="17"/>
      <c r="B652" s="9"/>
    </row>
    <row r="653" spans="1:2" x14ac:dyDescent="0.2">
      <c r="A653" s="17"/>
      <c r="B653" s="9"/>
    </row>
    <row r="654" spans="1:2" x14ac:dyDescent="0.2">
      <c r="A654" s="17"/>
      <c r="B654" s="9"/>
    </row>
    <row r="655" spans="1:2" x14ac:dyDescent="0.2">
      <c r="A655" s="17"/>
      <c r="B655" s="9"/>
    </row>
    <row r="656" spans="1:2" x14ac:dyDescent="0.2">
      <c r="A656" s="17"/>
      <c r="B656" s="9"/>
    </row>
    <row r="657" spans="1:2" x14ac:dyDescent="0.2">
      <c r="A657" s="17"/>
      <c r="B657" s="9"/>
    </row>
    <row r="658" spans="1:2" x14ac:dyDescent="0.2">
      <c r="A658" s="17"/>
      <c r="B658" s="9"/>
    </row>
    <row r="659" spans="1:2" x14ac:dyDescent="0.2">
      <c r="A659" s="17"/>
      <c r="B659" s="9"/>
    </row>
    <row r="660" spans="1:2" x14ac:dyDescent="0.2">
      <c r="A660" s="17"/>
      <c r="B660" s="9"/>
    </row>
    <row r="661" spans="1:2" x14ac:dyDescent="0.2">
      <c r="A661" s="17"/>
      <c r="B661" s="9"/>
    </row>
    <row r="662" spans="1:2" x14ac:dyDescent="0.2">
      <c r="A662" s="17"/>
      <c r="B662" s="9"/>
    </row>
    <row r="663" spans="1:2" x14ac:dyDescent="0.2">
      <c r="A663" s="17"/>
      <c r="B663" s="9"/>
    </row>
    <row r="664" spans="1:2" x14ac:dyDescent="0.2">
      <c r="A664" s="17"/>
      <c r="B664" s="9"/>
    </row>
    <row r="665" spans="1:2" x14ac:dyDescent="0.2">
      <c r="A665" s="17"/>
      <c r="B665" s="9"/>
    </row>
    <row r="666" spans="1:2" x14ac:dyDescent="0.2">
      <c r="A666" s="17"/>
      <c r="B666" s="9"/>
    </row>
    <row r="667" spans="1:2" x14ac:dyDescent="0.2">
      <c r="A667" s="17"/>
      <c r="B667" s="9"/>
    </row>
    <row r="668" spans="1:2" x14ac:dyDescent="0.2">
      <c r="A668" s="17"/>
      <c r="B668" s="9"/>
    </row>
    <row r="669" spans="1:2" x14ac:dyDescent="0.2">
      <c r="A669" s="17"/>
      <c r="B669" s="9"/>
    </row>
    <row r="670" spans="1:2" x14ac:dyDescent="0.2">
      <c r="A670" s="17"/>
      <c r="B670" s="9"/>
    </row>
    <row r="671" spans="1:2" x14ac:dyDescent="0.2">
      <c r="A671" s="17"/>
      <c r="B671" s="9"/>
    </row>
    <row r="672" spans="1:2" x14ac:dyDescent="0.2">
      <c r="A672" s="17"/>
      <c r="B672" s="9"/>
    </row>
    <row r="673" spans="1:2" x14ac:dyDescent="0.2">
      <c r="A673" s="17"/>
      <c r="B673" s="9"/>
    </row>
    <row r="674" spans="1:2" x14ac:dyDescent="0.2">
      <c r="A674" s="17"/>
      <c r="B674" s="9"/>
    </row>
    <row r="675" spans="1:2" x14ac:dyDescent="0.2">
      <c r="A675" s="17"/>
      <c r="B675" s="9"/>
    </row>
    <row r="676" spans="1:2" x14ac:dyDescent="0.2">
      <c r="A676" s="17"/>
      <c r="B676" s="9"/>
    </row>
    <row r="677" spans="1:2" x14ac:dyDescent="0.2">
      <c r="A677" s="17"/>
      <c r="B677" s="9"/>
    </row>
    <row r="678" spans="1:2" x14ac:dyDescent="0.2">
      <c r="A678" s="17"/>
      <c r="B678" s="9"/>
    </row>
    <row r="679" spans="1:2" x14ac:dyDescent="0.2">
      <c r="A679" s="17"/>
      <c r="B679" s="9"/>
    </row>
    <row r="680" spans="1:2" x14ac:dyDescent="0.2">
      <c r="A680" s="17"/>
      <c r="B680" s="9"/>
    </row>
    <row r="681" spans="1:2" x14ac:dyDescent="0.2">
      <c r="A681" s="17"/>
      <c r="B681" s="9"/>
    </row>
    <row r="682" spans="1:2" x14ac:dyDescent="0.2">
      <c r="A682" s="17"/>
      <c r="B682" s="9"/>
    </row>
    <row r="683" spans="1:2" x14ac:dyDescent="0.2">
      <c r="A683" s="17"/>
      <c r="B683" s="9"/>
    </row>
    <row r="684" spans="1:2" x14ac:dyDescent="0.2">
      <c r="A684" s="17"/>
      <c r="B684" s="9"/>
    </row>
    <row r="685" spans="1:2" x14ac:dyDescent="0.2">
      <c r="A685" s="17"/>
      <c r="B685" s="9"/>
    </row>
    <row r="686" spans="1:2" x14ac:dyDescent="0.2">
      <c r="A686" s="17"/>
      <c r="B686" s="9"/>
    </row>
    <row r="687" spans="1:2" x14ac:dyDescent="0.2">
      <c r="A687" s="17"/>
      <c r="B687" s="9"/>
    </row>
    <row r="688" spans="1:2" x14ac:dyDescent="0.2">
      <c r="A688" s="17"/>
      <c r="B688" s="9"/>
    </row>
    <row r="689" spans="1:2" x14ac:dyDescent="0.2">
      <c r="A689" s="17"/>
      <c r="B689" s="9"/>
    </row>
    <row r="690" spans="1:2" x14ac:dyDescent="0.2">
      <c r="A690" s="17"/>
      <c r="B690" s="9"/>
    </row>
    <row r="691" spans="1:2" x14ac:dyDescent="0.2">
      <c r="A691" s="17"/>
      <c r="B691" s="9"/>
    </row>
    <row r="692" spans="1:2" x14ac:dyDescent="0.2">
      <c r="A692" s="17"/>
      <c r="B692" s="9"/>
    </row>
    <row r="693" spans="1:2" x14ac:dyDescent="0.2">
      <c r="A693" s="17"/>
      <c r="B693" s="9"/>
    </row>
    <row r="694" spans="1:2" x14ac:dyDescent="0.2">
      <c r="A694" s="17"/>
      <c r="B694" s="9"/>
    </row>
    <row r="695" spans="1:2" x14ac:dyDescent="0.2">
      <c r="A695" s="17"/>
      <c r="B695" s="9"/>
    </row>
    <row r="696" spans="1:2" x14ac:dyDescent="0.2">
      <c r="A696" s="17"/>
      <c r="B696" s="9"/>
    </row>
    <row r="697" spans="1:2" x14ac:dyDescent="0.2">
      <c r="A697" s="17"/>
      <c r="B697" s="9"/>
    </row>
    <row r="698" spans="1:2" x14ac:dyDescent="0.2">
      <c r="A698" s="17"/>
      <c r="B698" s="9"/>
    </row>
    <row r="699" spans="1:2" x14ac:dyDescent="0.2">
      <c r="A699" s="17"/>
      <c r="B699" s="9"/>
    </row>
    <row r="700" spans="1:2" x14ac:dyDescent="0.2">
      <c r="A700" s="17"/>
      <c r="B700" s="9"/>
    </row>
    <row r="701" spans="1:2" x14ac:dyDescent="0.2">
      <c r="A701" s="17"/>
      <c r="B701" s="9"/>
    </row>
    <row r="702" spans="1:2" x14ac:dyDescent="0.2">
      <c r="A702" s="17"/>
      <c r="B702" s="9"/>
    </row>
    <row r="703" spans="1:2" x14ac:dyDescent="0.2">
      <c r="A703" s="17"/>
      <c r="B703" s="9"/>
    </row>
    <row r="704" spans="1:2" x14ac:dyDescent="0.2">
      <c r="A704" s="17"/>
      <c r="B704" s="9"/>
    </row>
    <row r="705" spans="1:2" x14ac:dyDescent="0.2">
      <c r="A705" s="17"/>
      <c r="B705" s="9"/>
    </row>
    <row r="706" spans="1:2" x14ac:dyDescent="0.2">
      <c r="A706" s="17"/>
      <c r="B706" s="9"/>
    </row>
    <row r="707" spans="1:2" x14ac:dyDescent="0.2">
      <c r="A707" s="17"/>
      <c r="B707" s="9"/>
    </row>
    <row r="708" spans="1:2" x14ac:dyDescent="0.2">
      <c r="A708" s="17"/>
      <c r="B708" s="9"/>
    </row>
    <row r="709" spans="1:2" x14ac:dyDescent="0.2">
      <c r="A709" s="17"/>
      <c r="B709" s="9"/>
    </row>
    <row r="710" spans="1:2" x14ac:dyDescent="0.2">
      <c r="A710" s="17"/>
      <c r="B710" s="9"/>
    </row>
    <row r="711" spans="1:2" x14ac:dyDescent="0.2">
      <c r="A711" s="17"/>
      <c r="B711" s="9"/>
    </row>
    <row r="712" spans="1:2" x14ac:dyDescent="0.2">
      <c r="A712" s="17"/>
      <c r="B712" s="9"/>
    </row>
    <row r="713" spans="1:2" x14ac:dyDescent="0.2">
      <c r="A713" s="17"/>
      <c r="B713" s="9"/>
    </row>
    <row r="714" spans="1:2" x14ac:dyDescent="0.2">
      <c r="A714" s="17"/>
      <c r="B714" s="9"/>
    </row>
    <row r="715" spans="1:2" x14ac:dyDescent="0.2">
      <c r="A715" s="17"/>
      <c r="B715" s="9"/>
    </row>
    <row r="716" spans="1:2" x14ac:dyDescent="0.2">
      <c r="A716" s="17"/>
      <c r="B716" s="9"/>
    </row>
    <row r="717" spans="1:2" x14ac:dyDescent="0.2">
      <c r="A717" s="17"/>
      <c r="B717" s="9"/>
    </row>
    <row r="718" spans="1:2" x14ac:dyDescent="0.2">
      <c r="A718" s="17"/>
      <c r="B718" s="9"/>
    </row>
    <row r="719" spans="1:2" x14ac:dyDescent="0.2">
      <c r="A719" s="17"/>
      <c r="B719" s="9"/>
    </row>
    <row r="720" spans="1:2" x14ac:dyDescent="0.2">
      <c r="A720" s="17"/>
      <c r="B720" s="9"/>
    </row>
    <row r="721" spans="1:2" x14ac:dyDescent="0.2">
      <c r="A721" s="17"/>
      <c r="B721" s="9"/>
    </row>
    <row r="722" spans="1:2" x14ac:dyDescent="0.2">
      <c r="A722" s="17"/>
      <c r="B722" s="9"/>
    </row>
    <row r="723" spans="1:2" x14ac:dyDescent="0.2">
      <c r="A723" s="17"/>
      <c r="B723" s="9"/>
    </row>
    <row r="724" spans="1:2" x14ac:dyDescent="0.2">
      <c r="A724" s="17"/>
      <c r="B724" s="9"/>
    </row>
    <row r="725" spans="1:2" x14ac:dyDescent="0.2">
      <c r="A725" s="17"/>
      <c r="B725" s="9"/>
    </row>
    <row r="726" spans="1:2" x14ac:dyDescent="0.2">
      <c r="A726" s="17"/>
      <c r="B726" s="9"/>
    </row>
    <row r="727" spans="1:2" x14ac:dyDescent="0.2">
      <c r="A727" s="17"/>
      <c r="B727" s="9"/>
    </row>
    <row r="728" spans="1:2" x14ac:dyDescent="0.2">
      <c r="A728" s="17"/>
      <c r="B728" s="9"/>
    </row>
    <row r="729" spans="1:2" x14ac:dyDescent="0.2">
      <c r="A729" s="17"/>
      <c r="B729" s="9"/>
    </row>
    <row r="730" spans="1:2" x14ac:dyDescent="0.2">
      <c r="A730" s="17"/>
      <c r="B730" s="9"/>
    </row>
    <row r="731" spans="1:2" x14ac:dyDescent="0.2">
      <c r="A731" s="17"/>
      <c r="B731" s="9"/>
    </row>
    <row r="732" spans="1:2" x14ac:dyDescent="0.2">
      <c r="A732" s="17"/>
      <c r="B732" s="9"/>
    </row>
    <row r="733" spans="1:2" x14ac:dyDescent="0.2">
      <c r="A733" s="17"/>
      <c r="B733" s="9"/>
    </row>
    <row r="734" spans="1:2" x14ac:dyDescent="0.2">
      <c r="A734" s="17"/>
      <c r="B734" s="9"/>
    </row>
    <row r="735" spans="1:2" x14ac:dyDescent="0.2">
      <c r="A735" s="17"/>
      <c r="B735" s="9"/>
    </row>
    <row r="736" spans="1:2" x14ac:dyDescent="0.2">
      <c r="A736" s="17"/>
      <c r="B736" s="9"/>
    </row>
    <row r="737" spans="1:2" x14ac:dyDescent="0.2">
      <c r="A737" s="17"/>
      <c r="B737" s="9"/>
    </row>
    <row r="738" spans="1:2" x14ac:dyDescent="0.2">
      <c r="A738" s="17"/>
      <c r="B738" s="9"/>
    </row>
    <row r="739" spans="1:2" x14ac:dyDescent="0.2">
      <c r="A739" s="17"/>
      <c r="B739" s="9"/>
    </row>
    <row r="740" spans="1:2" x14ac:dyDescent="0.2">
      <c r="A740" s="17"/>
      <c r="B740" s="9"/>
    </row>
    <row r="741" spans="1:2" x14ac:dyDescent="0.2">
      <c r="A741" s="17"/>
      <c r="B741" s="9"/>
    </row>
    <row r="742" spans="1:2" x14ac:dyDescent="0.2">
      <c r="A742" s="17"/>
      <c r="B742" s="9"/>
    </row>
    <row r="743" spans="1:2" x14ac:dyDescent="0.2">
      <c r="A743" s="17"/>
      <c r="B743" s="9"/>
    </row>
    <row r="744" spans="1:2" x14ac:dyDescent="0.2">
      <c r="A744" s="17"/>
      <c r="B744" s="9"/>
    </row>
    <row r="745" spans="1:2" x14ac:dyDescent="0.2">
      <c r="A745" s="17"/>
      <c r="B745" s="9"/>
    </row>
    <row r="746" spans="1:2" x14ac:dyDescent="0.2">
      <c r="A746" s="17"/>
      <c r="B746" s="9"/>
    </row>
    <row r="747" spans="1:2" x14ac:dyDescent="0.2">
      <c r="A747" s="17"/>
      <c r="B747" s="9"/>
    </row>
    <row r="748" spans="1:2" x14ac:dyDescent="0.2">
      <c r="A748" s="17"/>
      <c r="B748" s="9"/>
    </row>
    <row r="749" spans="1:2" x14ac:dyDescent="0.2">
      <c r="A749" s="17"/>
      <c r="B749" s="9"/>
    </row>
    <row r="750" spans="1:2" x14ac:dyDescent="0.2">
      <c r="A750" s="17"/>
      <c r="B750" s="9"/>
    </row>
    <row r="751" spans="1:2" x14ac:dyDescent="0.2">
      <c r="A751" s="17"/>
      <c r="B751" s="9"/>
    </row>
    <row r="752" spans="1:2" x14ac:dyDescent="0.2">
      <c r="A752" s="17"/>
      <c r="B752" s="9"/>
    </row>
    <row r="753" spans="1:2" x14ac:dyDescent="0.2">
      <c r="A753" s="17"/>
      <c r="B753" s="9"/>
    </row>
    <row r="754" spans="1:2" x14ac:dyDescent="0.2">
      <c r="A754" s="17"/>
      <c r="B754" s="9"/>
    </row>
    <row r="755" spans="1:2" x14ac:dyDescent="0.2">
      <c r="A755" s="17"/>
      <c r="B755" s="9"/>
    </row>
    <row r="756" spans="1:2" x14ac:dyDescent="0.2">
      <c r="A756" s="17"/>
      <c r="B756" s="9"/>
    </row>
    <row r="757" spans="1:2" x14ac:dyDescent="0.2">
      <c r="A757" s="17"/>
      <c r="B757" s="9"/>
    </row>
    <row r="758" spans="1:2" x14ac:dyDescent="0.2">
      <c r="A758" s="17"/>
      <c r="B758" s="9"/>
    </row>
    <row r="759" spans="1:2" x14ac:dyDescent="0.2">
      <c r="A759" s="17"/>
      <c r="B759" s="9"/>
    </row>
    <row r="760" spans="1:2" x14ac:dyDescent="0.2">
      <c r="A760" s="17"/>
      <c r="B760" s="9"/>
    </row>
    <row r="761" spans="1:2" x14ac:dyDescent="0.2">
      <c r="A761" s="17"/>
      <c r="B761" s="9"/>
    </row>
    <row r="762" spans="1:2" x14ac:dyDescent="0.2">
      <c r="A762" s="17"/>
      <c r="B762" s="9"/>
    </row>
    <row r="763" spans="1:2" x14ac:dyDescent="0.2">
      <c r="A763" s="17"/>
      <c r="B763" s="9"/>
    </row>
    <row r="764" spans="1:2" x14ac:dyDescent="0.2">
      <c r="A764" s="17"/>
      <c r="B764" s="9"/>
    </row>
    <row r="765" spans="1:2" x14ac:dyDescent="0.2">
      <c r="A765" s="17"/>
      <c r="B765" s="9"/>
    </row>
    <row r="766" spans="1:2" x14ac:dyDescent="0.2">
      <c r="A766" s="17"/>
      <c r="B766" s="9"/>
    </row>
    <row r="767" spans="1:2" x14ac:dyDescent="0.2">
      <c r="A767" s="17"/>
      <c r="B767" s="9"/>
    </row>
    <row r="768" spans="1:2" x14ac:dyDescent="0.2">
      <c r="A768" s="17"/>
      <c r="B768" s="9"/>
    </row>
    <row r="769" spans="1:2" x14ac:dyDescent="0.2">
      <c r="A769" s="17"/>
      <c r="B769" s="9"/>
    </row>
    <row r="770" spans="1:2" x14ac:dyDescent="0.2">
      <c r="A770" s="17"/>
      <c r="B770" s="9"/>
    </row>
    <row r="771" spans="1:2" x14ac:dyDescent="0.2">
      <c r="A771" s="17"/>
      <c r="B771" s="9"/>
    </row>
    <row r="772" spans="1:2" x14ac:dyDescent="0.2">
      <c r="A772" s="17"/>
      <c r="B772" s="9"/>
    </row>
    <row r="773" spans="1:2" x14ac:dyDescent="0.2">
      <c r="A773" s="17"/>
      <c r="B773" s="9"/>
    </row>
    <row r="774" spans="1:2" x14ac:dyDescent="0.2">
      <c r="A774" s="17"/>
      <c r="B774" s="9"/>
    </row>
    <row r="775" spans="1:2" x14ac:dyDescent="0.2">
      <c r="A775" s="17"/>
      <c r="B775" s="9"/>
    </row>
    <row r="776" spans="1:2" x14ac:dyDescent="0.2">
      <c r="A776" s="17"/>
      <c r="B776" s="9"/>
    </row>
    <row r="777" spans="1:2" x14ac:dyDescent="0.2">
      <c r="A777" s="17"/>
      <c r="B777" s="9"/>
    </row>
    <row r="778" spans="1:2" x14ac:dyDescent="0.2">
      <c r="A778" s="17"/>
      <c r="B778" s="9"/>
    </row>
    <row r="779" spans="1:2" x14ac:dyDescent="0.2">
      <c r="A779" s="17"/>
      <c r="B779" s="9"/>
    </row>
    <row r="780" spans="1:2" x14ac:dyDescent="0.2">
      <c r="A780" s="17"/>
      <c r="B780" s="9"/>
    </row>
    <row r="781" spans="1:2" x14ac:dyDescent="0.2">
      <c r="A781" s="17"/>
      <c r="B781" s="9"/>
    </row>
    <row r="782" spans="1:2" x14ac:dyDescent="0.2">
      <c r="A782" s="17"/>
      <c r="B782" s="9"/>
    </row>
    <row r="783" spans="1:2" x14ac:dyDescent="0.2">
      <c r="A783" s="17"/>
      <c r="B783" s="9"/>
    </row>
    <row r="784" spans="1:2" x14ac:dyDescent="0.2">
      <c r="A784" s="17"/>
      <c r="B784" s="9"/>
    </row>
    <row r="785" spans="1:2" x14ac:dyDescent="0.2">
      <c r="A785" s="17"/>
      <c r="B785" s="9"/>
    </row>
    <row r="786" spans="1:2" x14ac:dyDescent="0.2">
      <c r="A786" s="17"/>
      <c r="B786" s="9"/>
    </row>
    <row r="787" spans="1:2" x14ac:dyDescent="0.2">
      <c r="A787" s="17"/>
      <c r="B787" s="9"/>
    </row>
    <row r="788" spans="1:2" x14ac:dyDescent="0.2">
      <c r="A788" s="17"/>
      <c r="B788" s="9"/>
    </row>
    <row r="789" spans="1:2" x14ac:dyDescent="0.2">
      <c r="A789" s="17"/>
      <c r="B789" s="9"/>
    </row>
    <row r="790" spans="1:2" x14ac:dyDescent="0.2">
      <c r="A790" s="17"/>
      <c r="B790" s="9"/>
    </row>
    <row r="791" spans="1:2" x14ac:dyDescent="0.2">
      <c r="A791" s="17"/>
      <c r="B791" s="9"/>
    </row>
    <row r="792" spans="1:2" x14ac:dyDescent="0.2">
      <c r="A792" s="17"/>
      <c r="B792" s="9"/>
    </row>
    <row r="793" spans="1:2" x14ac:dyDescent="0.2">
      <c r="A793" s="17"/>
      <c r="B793" s="9"/>
    </row>
    <row r="794" spans="1:2" x14ac:dyDescent="0.2">
      <c r="A794" s="17"/>
      <c r="B794" s="9"/>
    </row>
    <row r="795" spans="1:2" x14ac:dyDescent="0.2">
      <c r="A795" s="17"/>
      <c r="B795" s="9"/>
    </row>
    <row r="796" spans="1:2" x14ac:dyDescent="0.2">
      <c r="A796" s="17"/>
      <c r="B796" s="9"/>
    </row>
    <row r="797" spans="1:2" x14ac:dyDescent="0.2">
      <c r="A797" s="17"/>
      <c r="B797" s="9"/>
    </row>
    <row r="798" spans="1:2" x14ac:dyDescent="0.2">
      <c r="A798" s="17"/>
      <c r="B798" s="9"/>
    </row>
    <row r="799" spans="1:2" x14ac:dyDescent="0.2">
      <c r="A799" s="17"/>
      <c r="B799" s="9"/>
    </row>
    <row r="800" spans="1:2" x14ac:dyDescent="0.2">
      <c r="A800" s="17"/>
      <c r="B800" s="9"/>
    </row>
    <row r="801" spans="1:2" x14ac:dyDescent="0.2">
      <c r="A801" s="17"/>
      <c r="B801" s="9"/>
    </row>
    <row r="802" spans="1:2" x14ac:dyDescent="0.2">
      <c r="A802" s="17"/>
      <c r="B802" s="9"/>
    </row>
    <row r="803" spans="1:2" x14ac:dyDescent="0.2">
      <c r="A803" s="17"/>
      <c r="B803" s="9"/>
    </row>
    <row r="804" spans="1:2" x14ac:dyDescent="0.2">
      <c r="A804" s="17"/>
      <c r="B804" s="9"/>
    </row>
    <row r="805" spans="1:2" x14ac:dyDescent="0.2">
      <c r="A805" s="17"/>
      <c r="B805" s="9"/>
    </row>
    <row r="806" spans="1:2" x14ac:dyDescent="0.2">
      <c r="A806" s="17"/>
      <c r="B806" s="9"/>
    </row>
    <row r="807" spans="1:2" x14ac:dyDescent="0.2">
      <c r="A807" s="17"/>
      <c r="B807" s="9"/>
    </row>
    <row r="808" spans="1:2" x14ac:dyDescent="0.2">
      <c r="A808" s="17"/>
      <c r="B808" s="9"/>
    </row>
    <row r="809" spans="1:2" x14ac:dyDescent="0.2">
      <c r="A809" s="17"/>
      <c r="B809" s="9"/>
    </row>
    <row r="810" spans="1:2" x14ac:dyDescent="0.2">
      <c r="A810" s="17"/>
      <c r="B810" s="9"/>
    </row>
    <row r="811" spans="1:2" x14ac:dyDescent="0.2">
      <c r="A811" s="17"/>
      <c r="B811" s="9"/>
    </row>
    <row r="812" spans="1:2" x14ac:dyDescent="0.2">
      <c r="A812" s="17"/>
      <c r="B812" s="9"/>
    </row>
    <row r="813" spans="1:2" x14ac:dyDescent="0.2">
      <c r="A813" s="17"/>
      <c r="B813" s="9"/>
    </row>
    <row r="814" spans="1:2" x14ac:dyDescent="0.2">
      <c r="A814" s="17"/>
      <c r="B814" s="9"/>
    </row>
    <row r="815" spans="1:2" x14ac:dyDescent="0.2">
      <c r="A815" s="17"/>
      <c r="B815" s="9"/>
    </row>
    <row r="816" spans="1:2" x14ac:dyDescent="0.2">
      <c r="A816" s="17"/>
      <c r="B816" s="9"/>
    </row>
    <row r="817" spans="1:2" x14ac:dyDescent="0.2">
      <c r="A817" s="17"/>
      <c r="B817" s="9"/>
    </row>
    <row r="818" spans="1:2" x14ac:dyDescent="0.2">
      <c r="A818" s="17"/>
      <c r="B818" s="9"/>
    </row>
    <row r="819" spans="1:2" x14ac:dyDescent="0.2">
      <c r="A819" s="17"/>
      <c r="B819" s="9"/>
    </row>
    <row r="820" spans="1:2" x14ac:dyDescent="0.2">
      <c r="A820" s="17"/>
      <c r="B820" s="9"/>
    </row>
    <row r="821" spans="1:2" x14ac:dyDescent="0.2">
      <c r="A821" s="17"/>
      <c r="B821" s="9"/>
    </row>
    <row r="822" spans="1:2" x14ac:dyDescent="0.2">
      <c r="A822" s="17"/>
      <c r="B822" s="9"/>
    </row>
    <row r="823" spans="1:2" x14ac:dyDescent="0.2">
      <c r="A823" s="17"/>
      <c r="B823" s="9"/>
    </row>
    <row r="824" spans="1:2" x14ac:dyDescent="0.2">
      <c r="A824" s="17"/>
      <c r="B824" s="9"/>
    </row>
    <row r="825" spans="1:2" x14ac:dyDescent="0.2">
      <c r="A825" s="17"/>
      <c r="B825" s="9"/>
    </row>
    <row r="826" spans="1:2" x14ac:dyDescent="0.2">
      <c r="A826" s="17"/>
      <c r="B826" s="9"/>
    </row>
    <row r="827" spans="1:2" x14ac:dyDescent="0.2">
      <c r="A827" s="17"/>
      <c r="B827" s="9"/>
    </row>
    <row r="828" spans="1:2" x14ac:dyDescent="0.2">
      <c r="A828" s="17"/>
      <c r="B828" s="9"/>
    </row>
    <row r="829" spans="1:2" x14ac:dyDescent="0.2">
      <c r="A829" s="17"/>
      <c r="B829" s="9"/>
    </row>
    <row r="830" spans="1:2" x14ac:dyDescent="0.2">
      <c r="A830" s="17"/>
      <c r="B830" s="9"/>
    </row>
    <row r="831" spans="1:2" x14ac:dyDescent="0.2">
      <c r="A831" s="17"/>
      <c r="B831" s="9"/>
    </row>
    <row r="832" spans="1:2" x14ac:dyDescent="0.2">
      <c r="A832" s="17"/>
      <c r="B832" s="9"/>
    </row>
    <row r="833" spans="1:2" x14ac:dyDescent="0.2">
      <c r="A833" s="17"/>
      <c r="B833" s="9"/>
    </row>
    <row r="834" spans="1:2" x14ac:dyDescent="0.2">
      <c r="A834" s="17"/>
      <c r="B834" s="9"/>
    </row>
    <row r="835" spans="1:2" x14ac:dyDescent="0.2">
      <c r="A835" s="17"/>
      <c r="B835" s="9"/>
    </row>
    <row r="836" spans="1:2" x14ac:dyDescent="0.2">
      <c r="A836" s="17"/>
      <c r="B836" s="9"/>
    </row>
    <row r="837" spans="1:2" x14ac:dyDescent="0.2">
      <c r="A837" s="17"/>
      <c r="B837" s="9"/>
    </row>
    <row r="838" spans="1:2" x14ac:dyDescent="0.2">
      <c r="A838" s="17"/>
      <c r="B838" s="9"/>
    </row>
    <row r="839" spans="1:2" x14ac:dyDescent="0.2">
      <c r="A839" s="17"/>
      <c r="B839" s="9"/>
    </row>
    <row r="840" spans="1:2" x14ac:dyDescent="0.2">
      <c r="A840" s="17"/>
      <c r="B840" s="9"/>
    </row>
    <row r="841" spans="1:2" x14ac:dyDescent="0.2">
      <c r="A841" s="17"/>
      <c r="B841" s="9"/>
    </row>
    <row r="842" spans="1:2" x14ac:dyDescent="0.2">
      <c r="A842" s="17"/>
      <c r="B842" s="9"/>
    </row>
    <row r="843" spans="1:2" x14ac:dyDescent="0.2">
      <c r="A843" s="17"/>
      <c r="B843" s="9"/>
    </row>
    <row r="844" spans="1:2" x14ac:dyDescent="0.2">
      <c r="A844" s="17"/>
      <c r="B844" s="9"/>
    </row>
    <row r="845" spans="1:2" x14ac:dyDescent="0.2">
      <c r="A845" s="17"/>
      <c r="B845" s="9"/>
    </row>
    <row r="846" spans="1:2" x14ac:dyDescent="0.2">
      <c r="A846" s="17"/>
      <c r="B846" s="9"/>
    </row>
    <row r="847" spans="1:2" x14ac:dyDescent="0.2">
      <c r="A847" s="17"/>
      <c r="B847" s="9"/>
    </row>
    <row r="848" spans="1:2" x14ac:dyDescent="0.2">
      <c r="A848" s="17"/>
      <c r="B848" s="9"/>
    </row>
    <row r="849" spans="1:2" x14ac:dyDescent="0.2">
      <c r="A849" s="17"/>
      <c r="B849" s="9"/>
    </row>
    <row r="850" spans="1:2" x14ac:dyDescent="0.2">
      <c r="A850" s="17"/>
      <c r="B850" s="9"/>
    </row>
    <row r="851" spans="1:2" x14ac:dyDescent="0.2">
      <c r="A851" s="17"/>
      <c r="B851" s="9"/>
    </row>
    <row r="852" spans="1:2" x14ac:dyDescent="0.2">
      <c r="A852" s="17"/>
      <c r="B852" s="9"/>
    </row>
    <row r="853" spans="1:2" x14ac:dyDescent="0.2">
      <c r="A853" s="17"/>
      <c r="B853" s="9"/>
    </row>
    <row r="854" spans="1:2" x14ac:dyDescent="0.2">
      <c r="A854" s="17"/>
      <c r="B854" s="9"/>
    </row>
    <row r="855" spans="1:2" x14ac:dyDescent="0.2">
      <c r="A855" s="17"/>
      <c r="B855" s="9"/>
    </row>
    <row r="856" spans="1:2" x14ac:dyDescent="0.2">
      <c r="A856" s="17"/>
      <c r="B856" s="9"/>
    </row>
    <row r="857" spans="1:2" x14ac:dyDescent="0.2">
      <c r="A857" s="17"/>
      <c r="B857" s="9"/>
    </row>
    <row r="858" spans="1:2" x14ac:dyDescent="0.2">
      <c r="A858" s="17"/>
      <c r="B858" s="9"/>
    </row>
    <row r="859" spans="1:2" x14ac:dyDescent="0.2">
      <c r="A859" s="17"/>
      <c r="B859" s="9"/>
    </row>
    <row r="860" spans="1:2" x14ac:dyDescent="0.2">
      <c r="A860" s="17"/>
      <c r="B860" s="9"/>
    </row>
    <row r="861" spans="1:2" x14ac:dyDescent="0.2">
      <c r="A861" s="17"/>
      <c r="B861" s="9"/>
    </row>
    <row r="862" spans="1:2" x14ac:dyDescent="0.2">
      <c r="A862" s="17"/>
      <c r="B862" s="9"/>
    </row>
    <row r="863" spans="1:2" x14ac:dyDescent="0.2">
      <c r="A863" s="17"/>
      <c r="B863" s="9"/>
    </row>
    <row r="864" spans="1:2" x14ac:dyDescent="0.2">
      <c r="A864" s="17"/>
      <c r="B864" s="9"/>
    </row>
    <row r="865" spans="1:2" x14ac:dyDescent="0.2">
      <c r="A865" s="17"/>
      <c r="B865" s="9"/>
    </row>
    <row r="866" spans="1:2" x14ac:dyDescent="0.2">
      <c r="A866" s="17"/>
      <c r="B866" s="9"/>
    </row>
    <row r="867" spans="1:2" x14ac:dyDescent="0.2">
      <c r="A867" s="17"/>
      <c r="B867" s="9"/>
    </row>
    <row r="868" spans="1:2" x14ac:dyDescent="0.2">
      <c r="A868" s="17"/>
      <c r="B868" s="9"/>
    </row>
    <row r="869" spans="1:2" x14ac:dyDescent="0.2">
      <c r="A869" s="17"/>
      <c r="B869" s="9"/>
    </row>
    <row r="870" spans="1:2" x14ac:dyDescent="0.2">
      <c r="A870" s="17"/>
      <c r="B870" s="9"/>
    </row>
    <row r="871" spans="1:2" x14ac:dyDescent="0.2">
      <c r="A871" s="17"/>
      <c r="B871" s="9"/>
    </row>
    <row r="872" spans="1:2" x14ac:dyDescent="0.2">
      <c r="A872" s="17"/>
      <c r="B872" s="9"/>
    </row>
    <row r="873" spans="1:2" x14ac:dyDescent="0.2">
      <c r="A873" s="17"/>
      <c r="B873" s="9"/>
    </row>
    <row r="874" spans="1:2" x14ac:dyDescent="0.2">
      <c r="A874" s="17"/>
      <c r="B874" s="9"/>
    </row>
    <row r="875" spans="1:2" x14ac:dyDescent="0.2">
      <c r="A875" s="17"/>
      <c r="B875" s="9"/>
    </row>
    <row r="876" spans="1:2" x14ac:dyDescent="0.2">
      <c r="A876" s="17"/>
      <c r="B876" s="9"/>
    </row>
    <row r="877" spans="1:2" x14ac:dyDescent="0.2">
      <c r="A877" s="17"/>
      <c r="B877" s="9"/>
    </row>
    <row r="878" spans="1:2" x14ac:dyDescent="0.2">
      <c r="A878" s="17"/>
      <c r="B878" s="9"/>
    </row>
    <row r="879" spans="1:2" x14ac:dyDescent="0.2">
      <c r="A879" s="17"/>
      <c r="B879" s="9"/>
    </row>
    <row r="880" spans="1:2" x14ac:dyDescent="0.2">
      <c r="A880" s="17"/>
      <c r="B880" s="9"/>
    </row>
    <row r="881" spans="1:2" x14ac:dyDescent="0.2">
      <c r="A881" s="17"/>
      <c r="B881" s="9"/>
    </row>
    <row r="882" spans="1:2" x14ac:dyDescent="0.2">
      <c r="A882" s="17"/>
      <c r="B882" s="9"/>
    </row>
    <row r="883" spans="1:2" x14ac:dyDescent="0.2">
      <c r="A883" s="17"/>
      <c r="B883" s="9"/>
    </row>
    <row r="884" spans="1:2" x14ac:dyDescent="0.2">
      <c r="A884" s="17"/>
      <c r="B884" s="9"/>
    </row>
    <row r="885" spans="1:2" x14ac:dyDescent="0.2">
      <c r="A885" s="17"/>
      <c r="B885" s="9"/>
    </row>
    <row r="886" spans="1:2" x14ac:dyDescent="0.2">
      <c r="A886" s="17"/>
      <c r="B886" s="9"/>
    </row>
    <row r="887" spans="1:2" x14ac:dyDescent="0.2">
      <c r="A887" s="17"/>
      <c r="B887" s="9"/>
    </row>
    <row r="888" spans="1:2" x14ac:dyDescent="0.2">
      <c r="A888" s="17"/>
      <c r="B888" s="9"/>
    </row>
    <row r="889" spans="1:2" x14ac:dyDescent="0.2">
      <c r="A889" s="17"/>
      <c r="B889" s="9"/>
    </row>
    <row r="890" spans="1:2" x14ac:dyDescent="0.2">
      <c r="A890" s="17"/>
      <c r="B890" s="9"/>
    </row>
    <row r="891" spans="1:2" x14ac:dyDescent="0.2">
      <c r="A891" s="17"/>
      <c r="B891" s="9"/>
    </row>
    <row r="892" spans="1:2" x14ac:dyDescent="0.2">
      <c r="A892" s="17"/>
      <c r="B892" s="9"/>
    </row>
    <row r="893" spans="1:2" x14ac:dyDescent="0.2">
      <c r="A893" s="17"/>
      <c r="B893" s="9"/>
    </row>
    <row r="894" spans="1:2" x14ac:dyDescent="0.2">
      <c r="A894" s="17"/>
      <c r="B894" s="9"/>
    </row>
    <row r="895" spans="1:2" x14ac:dyDescent="0.2">
      <c r="A895" s="17"/>
      <c r="B895" s="9"/>
    </row>
    <row r="896" spans="1:2" x14ac:dyDescent="0.2">
      <c r="A896" s="17"/>
      <c r="B896" s="9"/>
    </row>
    <row r="897" spans="1:2" x14ac:dyDescent="0.2">
      <c r="A897" s="17"/>
      <c r="B897" s="9"/>
    </row>
    <row r="898" spans="1:2" x14ac:dyDescent="0.2">
      <c r="A898" s="17"/>
      <c r="B898" s="9"/>
    </row>
    <row r="899" spans="1:2" x14ac:dyDescent="0.2">
      <c r="A899" s="17"/>
      <c r="B899" s="9"/>
    </row>
    <row r="900" spans="1:2" x14ac:dyDescent="0.2">
      <c r="A900" s="17"/>
      <c r="B900" s="9"/>
    </row>
    <row r="901" spans="1:2" x14ac:dyDescent="0.2">
      <c r="A901" s="17"/>
      <c r="B901" s="9"/>
    </row>
    <row r="902" spans="1:2" x14ac:dyDescent="0.2">
      <c r="A902" s="17"/>
      <c r="B902" s="9"/>
    </row>
    <row r="903" spans="1:2" x14ac:dyDescent="0.2">
      <c r="A903" s="17"/>
      <c r="B903" s="9"/>
    </row>
    <row r="904" spans="1:2" x14ac:dyDescent="0.2">
      <c r="A904" s="17"/>
      <c r="B904" s="9"/>
    </row>
    <row r="905" spans="1:2" x14ac:dyDescent="0.2">
      <c r="A905" s="17"/>
      <c r="B905" s="9"/>
    </row>
    <row r="906" spans="1:2" x14ac:dyDescent="0.2">
      <c r="A906" s="17"/>
      <c r="B906" s="9"/>
    </row>
    <row r="907" spans="1:2" x14ac:dyDescent="0.2">
      <c r="A907" s="17"/>
      <c r="B907" s="9"/>
    </row>
    <row r="908" spans="1:2" x14ac:dyDescent="0.2">
      <c r="A908" s="17"/>
      <c r="B908" s="9"/>
    </row>
    <row r="909" spans="1:2" x14ac:dyDescent="0.2">
      <c r="A909" s="17"/>
      <c r="B909" s="9"/>
    </row>
    <row r="910" spans="1:2" x14ac:dyDescent="0.2">
      <c r="A910" s="17"/>
      <c r="B910" s="9"/>
    </row>
    <row r="911" spans="1:2" x14ac:dyDescent="0.2">
      <c r="A911" s="17"/>
      <c r="B911" s="9"/>
    </row>
    <row r="912" spans="1:2" x14ac:dyDescent="0.2">
      <c r="A912" s="17"/>
      <c r="B912" s="9"/>
    </row>
    <row r="913" spans="1:2" x14ac:dyDescent="0.2">
      <c r="A913" s="17"/>
      <c r="B913" s="9"/>
    </row>
    <row r="914" spans="1:2" x14ac:dyDescent="0.2">
      <c r="A914" s="17"/>
      <c r="B914" s="9"/>
    </row>
    <row r="915" spans="1:2" x14ac:dyDescent="0.2">
      <c r="A915" s="17"/>
      <c r="B915" s="9"/>
    </row>
    <row r="916" spans="1:2" x14ac:dyDescent="0.2">
      <c r="A916" s="17"/>
      <c r="B916" s="9"/>
    </row>
    <row r="917" spans="1:2" x14ac:dyDescent="0.2">
      <c r="A917" s="17"/>
      <c r="B917" s="9"/>
    </row>
    <row r="918" spans="1:2" x14ac:dyDescent="0.2">
      <c r="A918" s="17"/>
      <c r="B918" s="9"/>
    </row>
    <row r="919" spans="1:2" x14ac:dyDescent="0.2">
      <c r="A919" s="17"/>
      <c r="B919" s="9"/>
    </row>
    <row r="920" spans="1:2" x14ac:dyDescent="0.2">
      <c r="A920" s="17"/>
      <c r="B920" s="9"/>
    </row>
    <row r="921" spans="1:2" x14ac:dyDescent="0.2">
      <c r="A921" s="17"/>
      <c r="B921" s="9"/>
    </row>
    <row r="922" spans="1:2" x14ac:dyDescent="0.2">
      <c r="A922" s="17"/>
      <c r="B922" s="9"/>
    </row>
    <row r="923" spans="1:2" x14ac:dyDescent="0.2">
      <c r="A923" s="17"/>
      <c r="B923" s="9"/>
    </row>
    <row r="924" spans="1:2" x14ac:dyDescent="0.2">
      <c r="A924" s="17"/>
      <c r="B924" s="9"/>
    </row>
    <row r="925" spans="1:2" x14ac:dyDescent="0.2">
      <c r="A925" s="17"/>
      <c r="B925" s="9"/>
    </row>
    <row r="926" spans="1:2" x14ac:dyDescent="0.2">
      <c r="A926" s="17"/>
      <c r="B926" s="9"/>
    </row>
    <row r="927" spans="1:2" x14ac:dyDescent="0.2">
      <c r="A927" s="17"/>
      <c r="B927" s="9"/>
    </row>
    <row r="928" spans="1:2" x14ac:dyDescent="0.2">
      <c r="A928" s="17"/>
      <c r="B928" s="9"/>
    </row>
    <row r="929" spans="1:2" x14ac:dyDescent="0.2">
      <c r="A929" s="17"/>
      <c r="B929" s="9"/>
    </row>
    <row r="930" spans="1:2" x14ac:dyDescent="0.2">
      <c r="A930" s="17"/>
      <c r="B930" s="9"/>
    </row>
    <row r="931" spans="1:2" x14ac:dyDescent="0.2">
      <c r="A931" s="17"/>
      <c r="B931" s="9"/>
    </row>
    <row r="932" spans="1:2" x14ac:dyDescent="0.2">
      <c r="A932" s="17"/>
      <c r="B932" s="9"/>
    </row>
    <row r="933" spans="1:2" x14ac:dyDescent="0.2">
      <c r="A933" s="17"/>
      <c r="B933" s="9"/>
    </row>
    <row r="934" spans="1:2" x14ac:dyDescent="0.2">
      <c r="A934" s="17"/>
      <c r="B934" s="9"/>
    </row>
    <row r="935" spans="1:2" x14ac:dyDescent="0.2">
      <c r="A935" s="17"/>
      <c r="B935" s="9"/>
    </row>
    <row r="936" spans="1:2" x14ac:dyDescent="0.2">
      <c r="A936" s="17"/>
      <c r="B936" s="9"/>
    </row>
    <row r="937" spans="1:2" x14ac:dyDescent="0.2">
      <c r="A937" s="17"/>
      <c r="B937" s="9"/>
    </row>
    <row r="938" spans="1:2" x14ac:dyDescent="0.2">
      <c r="A938" s="17"/>
      <c r="B938" s="9"/>
    </row>
    <row r="939" spans="1:2" x14ac:dyDescent="0.2">
      <c r="A939" s="17"/>
      <c r="B939" s="9"/>
    </row>
    <row r="940" spans="1:2" x14ac:dyDescent="0.2">
      <c r="A940" s="17"/>
      <c r="B940" s="9"/>
    </row>
    <row r="941" spans="1:2" x14ac:dyDescent="0.2">
      <c r="A941" s="17"/>
      <c r="B941" s="9"/>
    </row>
    <row r="942" spans="1:2" x14ac:dyDescent="0.2">
      <c r="A942" s="17"/>
      <c r="B942" s="9"/>
    </row>
    <row r="943" spans="1:2" x14ac:dyDescent="0.2">
      <c r="A943" s="17"/>
      <c r="B943" s="9"/>
    </row>
    <row r="944" spans="1:2" x14ac:dyDescent="0.2">
      <c r="A944" s="17"/>
      <c r="B944" s="9"/>
    </row>
    <row r="945" spans="1:2" x14ac:dyDescent="0.2">
      <c r="A945" s="17"/>
      <c r="B945" s="9"/>
    </row>
    <row r="946" spans="1:2" x14ac:dyDescent="0.2">
      <c r="A946" s="17"/>
      <c r="B946" s="9"/>
    </row>
    <row r="947" spans="1:2" x14ac:dyDescent="0.2">
      <c r="A947" s="17"/>
      <c r="B947" s="9"/>
    </row>
    <row r="948" spans="1:2" x14ac:dyDescent="0.2">
      <c r="A948" s="17"/>
      <c r="B948" s="9"/>
    </row>
    <row r="949" spans="1:2" x14ac:dyDescent="0.2">
      <c r="A949" s="17"/>
      <c r="B949" s="9"/>
    </row>
    <row r="950" spans="1:2" x14ac:dyDescent="0.2">
      <c r="A950" s="17"/>
      <c r="B950" s="9"/>
    </row>
    <row r="951" spans="1:2" x14ac:dyDescent="0.2">
      <c r="A951" s="17"/>
      <c r="B951" s="9"/>
    </row>
    <row r="952" spans="1:2" x14ac:dyDescent="0.2">
      <c r="A952" s="17"/>
      <c r="B952" s="9"/>
    </row>
    <row r="953" spans="1:2" x14ac:dyDescent="0.2">
      <c r="A953" s="17"/>
      <c r="B953" s="9"/>
    </row>
    <row r="954" spans="1:2" x14ac:dyDescent="0.2">
      <c r="A954" s="17"/>
      <c r="B954" s="9"/>
    </row>
    <row r="955" spans="1:2" x14ac:dyDescent="0.2">
      <c r="A955" s="17"/>
      <c r="B955" s="9"/>
    </row>
    <row r="956" spans="1:2" x14ac:dyDescent="0.2">
      <c r="A956" s="17"/>
      <c r="B956" s="9"/>
    </row>
    <row r="957" spans="1:2" x14ac:dyDescent="0.2">
      <c r="A957" s="17"/>
      <c r="B957" s="9"/>
    </row>
    <row r="958" spans="1:2" x14ac:dyDescent="0.2">
      <c r="A958" s="17"/>
      <c r="B958" s="9"/>
    </row>
    <row r="959" spans="1:2" x14ac:dyDescent="0.2">
      <c r="A959" s="17"/>
      <c r="B959" s="9"/>
    </row>
    <row r="960" spans="1:2" x14ac:dyDescent="0.2">
      <c r="A960" s="17"/>
      <c r="B960" s="9"/>
    </row>
    <row r="961" spans="1:2" x14ac:dyDescent="0.2">
      <c r="A961" s="17"/>
      <c r="B961" s="9"/>
    </row>
    <row r="962" spans="1:2" x14ac:dyDescent="0.2">
      <c r="A962" s="17"/>
      <c r="B962" s="9"/>
    </row>
    <row r="963" spans="1:2" x14ac:dyDescent="0.2">
      <c r="A963" s="17"/>
      <c r="B963" s="9"/>
    </row>
    <row r="964" spans="1:2" x14ac:dyDescent="0.2">
      <c r="A964" s="17"/>
      <c r="B964" s="9"/>
    </row>
    <row r="965" spans="1:2" x14ac:dyDescent="0.2">
      <c r="A965" s="17"/>
      <c r="B965" s="9"/>
    </row>
    <row r="966" spans="1:2" x14ac:dyDescent="0.2">
      <c r="A966" s="17"/>
      <c r="B966" s="9"/>
    </row>
    <row r="967" spans="1:2" x14ac:dyDescent="0.2">
      <c r="A967" s="17"/>
      <c r="B967" s="9"/>
    </row>
    <row r="968" spans="1:2" x14ac:dyDescent="0.2">
      <c r="A968" s="17"/>
      <c r="B968" s="9"/>
    </row>
    <row r="969" spans="1:2" x14ac:dyDescent="0.2">
      <c r="A969" s="17"/>
      <c r="B969" s="9"/>
    </row>
    <row r="970" spans="1:2" x14ac:dyDescent="0.2">
      <c r="A970" s="17"/>
      <c r="B970" s="9"/>
    </row>
    <row r="971" spans="1:2" x14ac:dyDescent="0.2">
      <c r="A971" s="17"/>
      <c r="B971" s="9"/>
    </row>
    <row r="972" spans="1:2" x14ac:dyDescent="0.2">
      <c r="A972" s="17"/>
      <c r="B972" s="9"/>
    </row>
    <row r="973" spans="1:2" x14ac:dyDescent="0.2">
      <c r="A973" s="17"/>
      <c r="B973" s="9"/>
    </row>
    <row r="974" spans="1:2" x14ac:dyDescent="0.2">
      <c r="A974" s="17"/>
      <c r="B974" s="9"/>
    </row>
    <row r="975" spans="1:2" x14ac:dyDescent="0.2">
      <c r="A975" s="17"/>
      <c r="B975" s="9"/>
    </row>
    <row r="976" spans="1:2" x14ac:dyDescent="0.2">
      <c r="A976" s="17"/>
      <c r="B976" s="9"/>
    </row>
    <row r="977" spans="1:2" x14ac:dyDescent="0.2">
      <c r="A977" s="17"/>
      <c r="B977" s="9"/>
    </row>
    <row r="978" spans="1:2" x14ac:dyDescent="0.2">
      <c r="A978" s="17"/>
      <c r="B978" s="9"/>
    </row>
    <row r="979" spans="1:2" x14ac:dyDescent="0.2">
      <c r="A979" s="17"/>
      <c r="B979" s="9"/>
    </row>
    <row r="980" spans="1:2" x14ac:dyDescent="0.2">
      <c r="A980" s="17"/>
      <c r="B980" s="9"/>
    </row>
    <row r="981" spans="1:2" x14ac:dyDescent="0.2">
      <c r="A981" s="17"/>
      <c r="B981" s="9"/>
    </row>
    <row r="982" spans="1:2" x14ac:dyDescent="0.2">
      <c r="A982" s="17"/>
      <c r="B982" s="9"/>
    </row>
    <row r="983" spans="1:2" x14ac:dyDescent="0.2">
      <c r="A983" s="17"/>
      <c r="B983" s="9"/>
    </row>
    <row r="984" spans="1:2" x14ac:dyDescent="0.2">
      <c r="A984" s="17"/>
      <c r="B984" s="9"/>
    </row>
    <row r="985" spans="1:2" x14ac:dyDescent="0.2">
      <c r="A985" s="17"/>
      <c r="B985" s="9"/>
    </row>
    <row r="986" spans="1:2" x14ac:dyDescent="0.2">
      <c r="A986" s="17"/>
      <c r="B986" s="9"/>
    </row>
    <row r="987" spans="1:2" x14ac:dyDescent="0.2">
      <c r="A987" s="17"/>
      <c r="B987" s="9"/>
    </row>
    <row r="988" spans="1:2" x14ac:dyDescent="0.2">
      <c r="A988" s="17"/>
      <c r="B988" s="9"/>
    </row>
    <row r="989" spans="1:2" x14ac:dyDescent="0.2">
      <c r="A989" s="17"/>
      <c r="B989" s="9"/>
    </row>
    <row r="990" spans="1:2" x14ac:dyDescent="0.2">
      <c r="A990" s="17"/>
      <c r="B990" s="9"/>
    </row>
    <row r="991" spans="1:2" x14ac:dyDescent="0.2">
      <c r="A991" s="17"/>
      <c r="B991" s="9"/>
    </row>
    <row r="992" spans="1:2" x14ac:dyDescent="0.2">
      <c r="A992" s="17"/>
      <c r="B992" s="9"/>
    </row>
    <row r="993" spans="1:2" x14ac:dyDescent="0.2">
      <c r="A993" s="17"/>
      <c r="B993" s="9"/>
    </row>
    <row r="994" spans="1:2" x14ac:dyDescent="0.2">
      <c r="A994" s="17"/>
      <c r="B994" s="9"/>
    </row>
    <row r="995" spans="1:2" x14ac:dyDescent="0.2">
      <c r="A995" s="17"/>
      <c r="B995" s="9"/>
    </row>
    <row r="996" spans="1:2" x14ac:dyDescent="0.2">
      <c r="A996" s="17"/>
      <c r="B996" s="9"/>
    </row>
    <row r="997" spans="1:2" x14ac:dyDescent="0.2">
      <c r="A997" s="17"/>
      <c r="B997" s="9"/>
    </row>
    <row r="998" spans="1:2" x14ac:dyDescent="0.2">
      <c r="A998" s="17"/>
      <c r="B998" s="9"/>
    </row>
    <row r="999" spans="1:2" x14ac:dyDescent="0.2">
      <c r="A999" s="17"/>
      <c r="B999" s="9"/>
    </row>
    <row r="1000" spans="1:2" x14ac:dyDescent="0.2">
      <c r="A1000" s="17"/>
      <c r="B1000" s="9"/>
    </row>
    <row r="1001" spans="1:2" x14ac:dyDescent="0.2">
      <c r="A1001" s="17"/>
      <c r="B1001" s="9"/>
    </row>
    <row r="1002" spans="1:2" x14ac:dyDescent="0.2">
      <c r="A1002" s="17"/>
      <c r="B1002" s="9"/>
    </row>
    <row r="1003" spans="1:2" x14ac:dyDescent="0.2">
      <c r="A1003" s="17"/>
      <c r="B1003" s="9"/>
    </row>
    <row r="1004" spans="1:2" x14ac:dyDescent="0.2">
      <c r="A1004" s="17"/>
      <c r="B1004" s="9"/>
    </row>
    <row r="1005" spans="1:2" x14ac:dyDescent="0.2">
      <c r="A1005" s="17"/>
      <c r="B1005" s="9"/>
    </row>
    <row r="1006" spans="1:2" x14ac:dyDescent="0.2">
      <c r="A1006" s="17"/>
      <c r="B1006" s="9"/>
    </row>
    <row r="1007" spans="1:2" x14ac:dyDescent="0.2">
      <c r="A1007" s="17"/>
      <c r="B1007" s="9"/>
    </row>
    <row r="1008" spans="1:2" x14ac:dyDescent="0.2">
      <c r="A1008" s="17"/>
      <c r="B1008" s="9"/>
    </row>
    <row r="1009" spans="1:2" x14ac:dyDescent="0.2">
      <c r="A1009" s="17"/>
      <c r="B1009" s="9"/>
    </row>
    <row r="1010" spans="1:2" x14ac:dyDescent="0.2">
      <c r="A1010" s="17"/>
      <c r="B1010" s="9"/>
    </row>
    <row r="1011" spans="1:2" x14ac:dyDescent="0.2">
      <c r="A1011" s="17"/>
      <c r="B1011" s="9"/>
    </row>
    <row r="1012" spans="1:2" x14ac:dyDescent="0.2">
      <c r="A1012" s="17"/>
      <c r="B1012" s="9"/>
    </row>
    <row r="1013" spans="1:2" x14ac:dyDescent="0.2">
      <c r="A1013" s="17"/>
      <c r="B1013" s="9"/>
    </row>
    <row r="1014" spans="1:2" x14ac:dyDescent="0.2">
      <c r="B1014" s="9"/>
    </row>
    <row r="1015" spans="1:2" x14ac:dyDescent="0.2">
      <c r="B1015" s="9"/>
    </row>
    <row r="1016" spans="1:2" x14ac:dyDescent="0.2">
      <c r="B1016" s="9"/>
    </row>
    <row r="1017" spans="1:2" x14ac:dyDescent="0.2">
      <c r="B1017" s="9"/>
    </row>
    <row r="1018" spans="1:2" x14ac:dyDescent="0.2">
      <c r="B1018" s="9"/>
    </row>
    <row r="1019" spans="1:2" x14ac:dyDescent="0.2">
      <c r="B1019" s="9"/>
    </row>
    <row r="1020" spans="1:2" x14ac:dyDescent="0.2">
      <c r="B1020" s="9"/>
    </row>
    <row r="1021" spans="1:2" x14ac:dyDescent="0.2">
      <c r="B1021" s="9"/>
    </row>
    <row r="1022" spans="1:2" x14ac:dyDescent="0.2">
      <c r="B1022" s="9"/>
    </row>
    <row r="1023" spans="1:2" x14ac:dyDescent="0.2">
      <c r="B1023" s="9"/>
    </row>
    <row r="1024" spans="1:2" x14ac:dyDescent="0.2">
      <c r="B1024" s="9"/>
    </row>
    <row r="1025" spans="2:2" x14ac:dyDescent="0.2">
      <c r="B1025" s="9"/>
    </row>
    <row r="1026" spans="2:2" x14ac:dyDescent="0.2">
      <c r="B1026" s="9"/>
    </row>
    <row r="1027" spans="2:2" x14ac:dyDescent="0.2">
      <c r="B1027" s="9"/>
    </row>
    <row r="1028" spans="2:2" x14ac:dyDescent="0.2">
      <c r="B1028" s="9"/>
    </row>
    <row r="1029" spans="2:2" x14ac:dyDescent="0.2">
      <c r="B1029" s="9"/>
    </row>
    <row r="1030" spans="2:2" x14ac:dyDescent="0.2">
      <c r="B1030" s="9"/>
    </row>
    <row r="1031" spans="2:2" x14ac:dyDescent="0.2">
      <c r="B1031" s="9"/>
    </row>
    <row r="1032" spans="2:2" x14ac:dyDescent="0.2">
      <c r="B1032" s="9"/>
    </row>
    <row r="1033" spans="2:2" x14ac:dyDescent="0.2">
      <c r="B1033" s="9"/>
    </row>
    <row r="1034" spans="2:2" x14ac:dyDescent="0.2">
      <c r="B1034" s="9"/>
    </row>
    <row r="1035" spans="2:2" x14ac:dyDescent="0.2">
      <c r="B1035" s="9"/>
    </row>
    <row r="1036" spans="2:2" x14ac:dyDescent="0.2">
      <c r="B1036" s="9"/>
    </row>
    <row r="1037" spans="2:2" x14ac:dyDescent="0.2">
      <c r="B1037" s="9"/>
    </row>
    <row r="1038" spans="2:2" x14ac:dyDescent="0.2">
      <c r="B1038" s="9"/>
    </row>
    <row r="1039" spans="2:2" x14ac:dyDescent="0.2">
      <c r="B1039" s="9"/>
    </row>
    <row r="1040" spans="2:2" x14ac:dyDescent="0.2">
      <c r="B1040" s="9"/>
    </row>
    <row r="1041" spans="2:2" x14ac:dyDescent="0.2">
      <c r="B1041" s="9"/>
    </row>
    <row r="1042" spans="2:2" x14ac:dyDescent="0.2">
      <c r="B1042" s="9"/>
    </row>
    <row r="1043" spans="2:2" x14ac:dyDescent="0.2">
      <c r="B1043" s="9"/>
    </row>
    <row r="1044" spans="2:2" x14ac:dyDescent="0.2">
      <c r="B1044" s="9"/>
    </row>
    <row r="1045" spans="2:2" x14ac:dyDescent="0.2">
      <c r="B1045" s="9"/>
    </row>
    <row r="1046" spans="2:2" x14ac:dyDescent="0.2">
      <c r="B1046" s="9"/>
    </row>
    <row r="1047" spans="2:2" x14ac:dyDescent="0.2">
      <c r="B1047" s="9"/>
    </row>
    <row r="1048" spans="2:2" x14ac:dyDescent="0.2">
      <c r="B1048" s="9"/>
    </row>
    <row r="1049" spans="2:2" x14ac:dyDescent="0.2">
      <c r="B1049" s="9"/>
    </row>
    <row r="1050" spans="2:2" x14ac:dyDescent="0.2">
      <c r="B1050" s="9"/>
    </row>
    <row r="1051" spans="2:2" x14ac:dyDescent="0.2">
      <c r="B1051" s="9"/>
    </row>
    <row r="1052" spans="2:2" x14ac:dyDescent="0.2">
      <c r="B1052" s="9"/>
    </row>
    <row r="1053" spans="2:2" x14ac:dyDescent="0.2">
      <c r="B1053" s="9"/>
    </row>
    <row r="1054" spans="2:2" x14ac:dyDescent="0.2">
      <c r="B1054" s="9"/>
    </row>
    <row r="1055" spans="2:2" x14ac:dyDescent="0.2">
      <c r="B1055" s="9"/>
    </row>
    <row r="1056" spans="2:2" x14ac:dyDescent="0.2">
      <c r="B1056" s="9"/>
    </row>
    <row r="1057" spans="2:2" x14ac:dyDescent="0.2">
      <c r="B1057" s="9"/>
    </row>
    <row r="1058" spans="2:2" x14ac:dyDescent="0.2">
      <c r="B1058" s="9"/>
    </row>
    <row r="1059" spans="2:2" x14ac:dyDescent="0.2">
      <c r="B1059" s="9"/>
    </row>
    <row r="1060" spans="2:2" x14ac:dyDescent="0.2">
      <c r="B1060" s="9"/>
    </row>
    <row r="1061" spans="2:2" x14ac:dyDescent="0.2">
      <c r="B1061" s="9"/>
    </row>
    <row r="1062" spans="2:2" x14ac:dyDescent="0.2">
      <c r="B1062" s="9"/>
    </row>
    <row r="1063" spans="2:2" x14ac:dyDescent="0.2">
      <c r="B1063" s="9"/>
    </row>
    <row r="1064" spans="2:2" x14ac:dyDescent="0.2">
      <c r="B1064" s="9"/>
    </row>
    <row r="1065" spans="2:2" x14ac:dyDescent="0.2">
      <c r="B1065" s="9"/>
    </row>
    <row r="1066" spans="2:2" x14ac:dyDescent="0.2">
      <c r="B1066" s="9"/>
    </row>
    <row r="1067" spans="2:2" x14ac:dyDescent="0.2">
      <c r="B1067" s="9"/>
    </row>
    <row r="1068" spans="2:2" x14ac:dyDescent="0.2">
      <c r="B1068" s="9"/>
    </row>
    <row r="1069" spans="2:2" x14ac:dyDescent="0.2">
      <c r="B1069" s="9"/>
    </row>
    <row r="1070" spans="2:2" x14ac:dyDescent="0.2">
      <c r="B1070" s="9"/>
    </row>
    <row r="1071" spans="2:2" x14ac:dyDescent="0.2">
      <c r="B1071" s="9"/>
    </row>
    <row r="1072" spans="2:2" x14ac:dyDescent="0.2">
      <c r="B1072" s="9"/>
    </row>
    <row r="1073" spans="2:2" x14ac:dyDescent="0.2">
      <c r="B1073" s="9"/>
    </row>
    <row r="1074" spans="2:2" x14ac:dyDescent="0.2">
      <c r="B1074" s="9"/>
    </row>
    <row r="1075" spans="2:2" x14ac:dyDescent="0.2">
      <c r="B1075" s="9"/>
    </row>
    <row r="1076" spans="2:2" x14ac:dyDescent="0.2">
      <c r="B1076" s="9"/>
    </row>
    <row r="1077" spans="2:2" x14ac:dyDescent="0.2">
      <c r="B1077" s="9"/>
    </row>
    <row r="1078" spans="2:2" x14ac:dyDescent="0.2">
      <c r="B1078" s="9"/>
    </row>
    <row r="1079" spans="2:2" x14ac:dyDescent="0.2">
      <c r="B1079" s="9"/>
    </row>
    <row r="1080" spans="2:2" x14ac:dyDescent="0.2">
      <c r="B1080" s="9"/>
    </row>
    <row r="1081" spans="2:2" x14ac:dyDescent="0.2">
      <c r="B1081" s="9"/>
    </row>
    <row r="1082" spans="2:2" x14ac:dyDescent="0.2">
      <c r="B1082" s="9"/>
    </row>
    <row r="1083" spans="2:2" x14ac:dyDescent="0.2">
      <c r="B1083" s="9"/>
    </row>
    <row r="1084" spans="2:2" x14ac:dyDescent="0.2">
      <c r="B1084" s="9"/>
    </row>
    <row r="1085" spans="2:2" x14ac:dyDescent="0.2">
      <c r="B1085" s="9"/>
    </row>
    <row r="1086" spans="2:2" x14ac:dyDescent="0.2">
      <c r="B1086" s="9"/>
    </row>
    <row r="1087" spans="2:2" x14ac:dyDescent="0.2">
      <c r="B1087" s="9"/>
    </row>
    <row r="1088" spans="2:2" x14ac:dyDescent="0.2">
      <c r="B1088" s="9"/>
    </row>
    <row r="1089" spans="2:2" x14ac:dyDescent="0.2">
      <c r="B1089" s="9"/>
    </row>
    <row r="1090" spans="2:2" x14ac:dyDescent="0.2">
      <c r="B1090" s="9"/>
    </row>
    <row r="1091" spans="2:2" x14ac:dyDescent="0.2">
      <c r="B1091" s="9"/>
    </row>
    <row r="1092" spans="2:2" x14ac:dyDescent="0.2">
      <c r="B1092" s="9"/>
    </row>
    <row r="1093" spans="2:2" x14ac:dyDescent="0.2">
      <c r="B1093" s="9"/>
    </row>
    <row r="1094" spans="2:2" x14ac:dyDescent="0.2">
      <c r="B1094" s="9"/>
    </row>
    <row r="1095" spans="2:2" x14ac:dyDescent="0.2">
      <c r="B1095" s="9"/>
    </row>
    <row r="1096" spans="2:2" x14ac:dyDescent="0.2">
      <c r="B1096" s="9"/>
    </row>
    <row r="1097" spans="2:2" x14ac:dyDescent="0.2">
      <c r="B1097" s="9"/>
    </row>
    <row r="1098" spans="2:2" x14ac:dyDescent="0.2">
      <c r="B1098" s="9"/>
    </row>
    <row r="1099" spans="2:2" x14ac:dyDescent="0.2">
      <c r="B1099" s="9"/>
    </row>
    <row r="1100" spans="2:2" x14ac:dyDescent="0.2">
      <c r="B1100" s="9"/>
    </row>
    <row r="1101" spans="2:2" x14ac:dyDescent="0.2">
      <c r="B1101" s="9"/>
    </row>
    <row r="1102" spans="2:2" x14ac:dyDescent="0.2">
      <c r="B1102" s="9"/>
    </row>
    <row r="1103" spans="2:2" x14ac:dyDescent="0.2">
      <c r="B1103" s="9"/>
    </row>
    <row r="1104" spans="2:2" x14ac:dyDescent="0.2">
      <c r="B1104" s="9"/>
    </row>
    <row r="1105" spans="2:2" x14ac:dyDescent="0.2">
      <c r="B1105" s="9"/>
    </row>
    <row r="1106" spans="2:2" x14ac:dyDescent="0.2">
      <c r="B1106" s="9"/>
    </row>
    <row r="1107" spans="2:2" x14ac:dyDescent="0.2">
      <c r="B1107" s="9"/>
    </row>
    <row r="1108" spans="2:2" x14ac:dyDescent="0.2">
      <c r="B1108" s="9"/>
    </row>
    <row r="1109" spans="2:2" x14ac:dyDescent="0.2">
      <c r="B1109" s="9"/>
    </row>
    <row r="1110" spans="2:2" x14ac:dyDescent="0.2">
      <c r="B1110" s="9"/>
    </row>
    <row r="1111" spans="2:2" x14ac:dyDescent="0.2">
      <c r="B1111" s="9"/>
    </row>
    <row r="1112" spans="2:2" x14ac:dyDescent="0.2">
      <c r="B1112" s="9"/>
    </row>
    <row r="1113" spans="2:2" x14ac:dyDescent="0.2">
      <c r="B1113" s="9"/>
    </row>
    <row r="1114" spans="2:2" x14ac:dyDescent="0.2">
      <c r="B1114" s="9"/>
    </row>
    <row r="1115" spans="2:2" x14ac:dyDescent="0.2">
      <c r="B1115" s="9"/>
    </row>
    <row r="1116" spans="2:2" x14ac:dyDescent="0.2">
      <c r="B1116" s="9"/>
    </row>
    <row r="1117" spans="2:2" x14ac:dyDescent="0.2">
      <c r="B1117" s="9"/>
    </row>
    <row r="1118" spans="2:2" x14ac:dyDescent="0.2">
      <c r="B1118" s="9"/>
    </row>
    <row r="1119" spans="2:2" x14ac:dyDescent="0.2">
      <c r="B1119" s="9"/>
    </row>
    <row r="1120" spans="2:2" x14ac:dyDescent="0.2">
      <c r="B1120" s="9"/>
    </row>
    <row r="1121" spans="2:2" x14ac:dyDescent="0.2">
      <c r="B1121" s="9"/>
    </row>
    <row r="1122" spans="2:2" x14ac:dyDescent="0.2">
      <c r="B1122" s="9"/>
    </row>
    <row r="1123" spans="2:2" x14ac:dyDescent="0.2">
      <c r="B1123" s="9"/>
    </row>
    <row r="1124" spans="2:2" x14ac:dyDescent="0.2">
      <c r="B1124" s="9"/>
    </row>
    <row r="1125" spans="2:2" x14ac:dyDescent="0.2">
      <c r="B1125" s="9"/>
    </row>
    <row r="1126" spans="2:2" x14ac:dyDescent="0.2">
      <c r="B1126" s="9"/>
    </row>
    <row r="1127" spans="2:2" x14ac:dyDescent="0.2">
      <c r="B1127" s="9"/>
    </row>
    <row r="1128" spans="2:2" x14ac:dyDescent="0.2">
      <c r="B1128" s="9"/>
    </row>
    <row r="1129" spans="2:2" x14ac:dyDescent="0.2">
      <c r="B1129" s="9"/>
    </row>
    <row r="1130" spans="2:2" x14ac:dyDescent="0.2">
      <c r="B1130" s="9"/>
    </row>
    <row r="1131" spans="2:2" x14ac:dyDescent="0.2">
      <c r="B1131" s="9"/>
    </row>
    <row r="1132" spans="2:2" x14ac:dyDescent="0.2">
      <c r="B1132" s="9"/>
    </row>
    <row r="1133" spans="2:2" x14ac:dyDescent="0.2">
      <c r="B1133" s="9"/>
    </row>
    <row r="1134" spans="2:2" x14ac:dyDescent="0.2">
      <c r="B1134" s="9"/>
    </row>
    <row r="1135" spans="2:2" x14ac:dyDescent="0.2">
      <c r="B1135" s="9"/>
    </row>
    <row r="1136" spans="2:2" x14ac:dyDescent="0.2">
      <c r="B1136" s="9"/>
    </row>
    <row r="1137" spans="2:2" x14ac:dyDescent="0.2">
      <c r="B1137" s="9"/>
    </row>
    <row r="1138" spans="2:2" x14ac:dyDescent="0.2">
      <c r="B1138" s="9"/>
    </row>
    <row r="1139" spans="2:2" x14ac:dyDescent="0.2">
      <c r="B1139" s="9"/>
    </row>
    <row r="1140" spans="2:2" x14ac:dyDescent="0.2">
      <c r="B1140" s="9"/>
    </row>
    <row r="1141" spans="2:2" x14ac:dyDescent="0.2">
      <c r="B1141" s="9"/>
    </row>
    <row r="1142" spans="2:2" x14ac:dyDescent="0.2">
      <c r="B1142" s="9"/>
    </row>
    <row r="1143" spans="2:2" x14ac:dyDescent="0.2">
      <c r="B1143" s="9"/>
    </row>
    <row r="1144" spans="2:2" x14ac:dyDescent="0.2">
      <c r="B1144" s="9"/>
    </row>
    <row r="1145" spans="2:2" x14ac:dyDescent="0.2">
      <c r="B1145" s="9"/>
    </row>
    <row r="1146" spans="2:2" x14ac:dyDescent="0.2">
      <c r="B1146" s="9"/>
    </row>
    <row r="1147" spans="2:2" x14ac:dyDescent="0.2">
      <c r="B1147" s="9"/>
    </row>
    <row r="1148" spans="2:2" x14ac:dyDescent="0.2">
      <c r="B1148" s="9"/>
    </row>
    <row r="1149" spans="2:2" x14ac:dyDescent="0.2">
      <c r="B1149" s="9"/>
    </row>
    <row r="1150" spans="2:2" x14ac:dyDescent="0.2">
      <c r="B1150" s="9"/>
    </row>
    <row r="1151" spans="2:2" x14ac:dyDescent="0.2">
      <c r="B1151" s="9"/>
    </row>
    <row r="1152" spans="2:2" x14ac:dyDescent="0.2">
      <c r="B1152" s="9"/>
    </row>
    <row r="1153" spans="2:2" x14ac:dyDescent="0.2">
      <c r="B1153" s="9"/>
    </row>
    <row r="1154" spans="2:2" x14ac:dyDescent="0.2">
      <c r="B1154" s="9"/>
    </row>
    <row r="1155" spans="2:2" x14ac:dyDescent="0.2">
      <c r="B1155" s="9"/>
    </row>
    <row r="1156" spans="2:2" x14ac:dyDescent="0.2">
      <c r="B1156" s="9"/>
    </row>
    <row r="1157" spans="2:2" x14ac:dyDescent="0.2">
      <c r="B1157" s="9"/>
    </row>
    <row r="1158" spans="2:2" x14ac:dyDescent="0.2">
      <c r="B1158" s="9"/>
    </row>
    <row r="1159" spans="2:2" x14ac:dyDescent="0.2">
      <c r="B1159" s="9"/>
    </row>
    <row r="1160" spans="2:2" x14ac:dyDescent="0.2">
      <c r="B1160" s="9"/>
    </row>
    <row r="1161" spans="2:2" x14ac:dyDescent="0.2">
      <c r="B1161" s="9"/>
    </row>
    <row r="1162" spans="2:2" x14ac:dyDescent="0.2">
      <c r="B1162" s="9"/>
    </row>
    <row r="1163" spans="2:2" x14ac:dyDescent="0.2">
      <c r="B1163" s="9"/>
    </row>
    <row r="1164" spans="2:2" x14ac:dyDescent="0.2">
      <c r="B1164" s="9"/>
    </row>
    <row r="1165" spans="2:2" x14ac:dyDescent="0.2">
      <c r="B1165" s="9"/>
    </row>
    <row r="1166" spans="2:2" x14ac:dyDescent="0.2">
      <c r="B1166" s="9"/>
    </row>
    <row r="1167" spans="2:2" x14ac:dyDescent="0.2">
      <c r="B1167" s="9"/>
    </row>
    <row r="1168" spans="2:2" x14ac:dyDescent="0.2">
      <c r="B1168" s="9"/>
    </row>
    <row r="1169" spans="2:2" x14ac:dyDescent="0.2">
      <c r="B1169" s="9"/>
    </row>
    <row r="1170" spans="2:2" x14ac:dyDescent="0.2">
      <c r="B1170" s="9"/>
    </row>
    <row r="1171" spans="2:2" x14ac:dyDescent="0.2">
      <c r="B1171" s="9"/>
    </row>
    <row r="1172" spans="2:2" x14ac:dyDescent="0.2">
      <c r="B1172" s="9"/>
    </row>
    <row r="1173" spans="2:2" x14ac:dyDescent="0.2">
      <c r="B1173" s="9"/>
    </row>
    <row r="1174" spans="2:2" x14ac:dyDescent="0.2">
      <c r="B1174" s="9"/>
    </row>
    <row r="1175" spans="2:2" x14ac:dyDescent="0.2">
      <c r="B1175" s="9"/>
    </row>
    <row r="1176" spans="2:2" x14ac:dyDescent="0.2">
      <c r="B1176" s="9"/>
    </row>
    <row r="1177" spans="2:2" x14ac:dyDescent="0.2">
      <c r="B1177" s="9"/>
    </row>
    <row r="1178" spans="2:2" x14ac:dyDescent="0.2">
      <c r="B1178" s="9"/>
    </row>
    <row r="1179" spans="2:2" x14ac:dyDescent="0.2">
      <c r="B1179" s="9"/>
    </row>
    <row r="1180" spans="2:2" x14ac:dyDescent="0.2">
      <c r="B1180" s="9"/>
    </row>
    <row r="1181" spans="2:2" x14ac:dyDescent="0.2">
      <c r="B1181" s="9"/>
    </row>
    <row r="1182" spans="2:2" x14ac:dyDescent="0.2">
      <c r="B1182" s="9"/>
    </row>
    <row r="1183" spans="2:2" x14ac:dyDescent="0.2">
      <c r="B1183" s="9"/>
    </row>
    <row r="1184" spans="2:2" x14ac:dyDescent="0.2">
      <c r="B1184" s="9"/>
    </row>
    <row r="1185" spans="2:2" x14ac:dyDescent="0.2">
      <c r="B1185" s="9"/>
    </row>
    <row r="1186" spans="2:2" x14ac:dyDescent="0.2">
      <c r="B1186" s="9"/>
    </row>
    <row r="1187" spans="2:2" x14ac:dyDescent="0.2">
      <c r="B1187" s="9"/>
    </row>
    <row r="1188" spans="2:2" x14ac:dyDescent="0.2">
      <c r="B1188" s="9"/>
    </row>
    <row r="1189" spans="2:2" x14ac:dyDescent="0.2">
      <c r="B1189" s="9"/>
    </row>
    <row r="1190" spans="2:2" x14ac:dyDescent="0.2">
      <c r="B1190" s="9"/>
    </row>
    <row r="1191" spans="2:2" x14ac:dyDescent="0.2">
      <c r="B1191" s="9"/>
    </row>
    <row r="1192" spans="2:2" x14ac:dyDescent="0.2">
      <c r="B1192" s="9"/>
    </row>
    <row r="1193" spans="2:2" x14ac:dyDescent="0.2">
      <c r="B1193" s="9"/>
    </row>
    <row r="1194" spans="2:2" x14ac:dyDescent="0.2">
      <c r="B1194" s="9"/>
    </row>
    <row r="1195" spans="2:2" x14ac:dyDescent="0.2">
      <c r="B1195" s="9"/>
    </row>
    <row r="1196" spans="2:2" x14ac:dyDescent="0.2">
      <c r="B1196" s="9"/>
    </row>
    <row r="1197" spans="2:2" x14ac:dyDescent="0.2">
      <c r="B1197" s="9"/>
    </row>
    <row r="1198" spans="2:2" x14ac:dyDescent="0.2">
      <c r="B1198" s="9"/>
    </row>
    <row r="1199" spans="2:2" x14ac:dyDescent="0.2">
      <c r="B1199" s="9"/>
    </row>
    <row r="1200" spans="2:2" x14ac:dyDescent="0.2">
      <c r="B1200" s="9"/>
    </row>
    <row r="1201" spans="2:2" x14ac:dyDescent="0.2">
      <c r="B1201" s="9"/>
    </row>
    <row r="1202" spans="2:2" x14ac:dyDescent="0.2">
      <c r="B1202" s="9"/>
    </row>
    <row r="1203" spans="2:2" x14ac:dyDescent="0.2">
      <c r="B1203" s="9"/>
    </row>
    <row r="1204" spans="2:2" x14ac:dyDescent="0.2">
      <c r="B1204" s="9"/>
    </row>
    <row r="1205" spans="2:2" x14ac:dyDescent="0.2">
      <c r="B1205" s="9"/>
    </row>
    <row r="1206" spans="2:2" x14ac:dyDescent="0.2">
      <c r="B1206" s="9"/>
    </row>
    <row r="1207" spans="2:2" x14ac:dyDescent="0.2">
      <c r="B1207" s="9"/>
    </row>
    <row r="1208" spans="2:2" x14ac:dyDescent="0.2">
      <c r="B1208" s="9"/>
    </row>
    <row r="1209" spans="2:2" x14ac:dyDescent="0.2">
      <c r="B1209" s="9"/>
    </row>
    <row r="1210" spans="2:2" x14ac:dyDescent="0.2">
      <c r="B1210" s="9"/>
    </row>
    <row r="1211" spans="2:2" x14ac:dyDescent="0.2">
      <c r="B1211" s="9"/>
    </row>
    <row r="1212" spans="2:2" x14ac:dyDescent="0.2">
      <c r="B1212" s="9"/>
    </row>
    <row r="1213" spans="2:2" x14ac:dyDescent="0.2">
      <c r="B1213" s="9"/>
    </row>
    <row r="1214" spans="2:2" x14ac:dyDescent="0.2">
      <c r="B1214" s="9"/>
    </row>
    <row r="1215" spans="2:2" x14ac:dyDescent="0.2">
      <c r="B1215" s="9"/>
    </row>
    <row r="1216" spans="2:2" x14ac:dyDescent="0.2">
      <c r="B1216" s="9"/>
    </row>
    <row r="1217" spans="2:2" x14ac:dyDescent="0.2">
      <c r="B1217" s="9"/>
    </row>
    <row r="1218" spans="2:2" x14ac:dyDescent="0.2">
      <c r="B1218" s="9"/>
    </row>
    <row r="1219" spans="2:2" x14ac:dyDescent="0.2">
      <c r="B1219" s="9"/>
    </row>
    <row r="1220" spans="2:2" x14ac:dyDescent="0.2">
      <c r="B1220" s="9"/>
    </row>
    <row r="1221" spans="2:2" x14ac:dyDescent="0.2">
      <c r="B1221" s="9"/>
    </row>
    <row r="1222" spans="2:2" x14ac:dyDescent="0.2">
      <c r="B1222" s="9"/>
    </row>
    <row r="1223" spans="2:2" x14ac:dyDescent="0.2">
      <c r="B1223" s="9"/>
    </row>
    <row r="1224" spans="2:2" x14ac:dyDescent="0.2">
      <c r="B1224" s="9"/>
    </row>
    <row r="1225" spans="2:2" x14ac:dyDescent="0.2">
      <c r="B1225" s="9"/>
    </row>
    <row r="1226" spans="2:2" x14ac:dyDescent="0.2">
      <c r="B1226" s="9"/>
    </row>
    <row r="1227" spans="2:2" x14ac:dyDescent="0.2">
      <c r="B1227" s="9"/>
    </row>
    <row r="1228" spans="2:2" x14ac:dyDescent="0.2">
      <c r="B1228" s="9"/>
    </row>
    <row r="1229" spans="2:2" x14ac:dyDescent="0.2">
      <c r="B1229" s="9"/>
    </row>
    <row r="1230" spans="2:2" x14ac:dyDescent="0.2">
      <c r="B1230" s="9"/>
    </row>
    <row r="1231" spans="2:2" x14ac:dyDescent="0.2">
      <c r="B1231" s="9"/>
    </row>
    <row r="1232" spans="2:2" x14ac:dyDescent="0.2">
      <c r="B1232" s="9"/>
    </row>
    <row r="1233" spans="2:2" x14ac:dyDescent="0.2">
      <c r="B1233" s="9"/>
    </row>
    <row r="1234" spans="2:2" x14ac:dyDescent="0.2">
      <c r="B1234" s="9"/>
    </row>
    <row r="1235" spans="2:2" x14ac:dyDescent="0.2">
      <c r="B1235" s="9"/>
    </row>
    <row r="1236" spans="2:2" x14ac:dyDescent="0.2">
      <c r="B1236" s="9"/>
    </row>
    <row r="1237" spans="2:2" x14ac:dyDescent="0.2">
      <c r="B1237" s="9"/>
    </row>
    <row r="1238" spans="2:2" x14ac:dyDescent="0.2">
      <c r="B1238" s="9"/>
    </row>
    <row r="1239" spans="2:2" x14ac:dyDescent="0.2">
      <c r="B1239" s="9"/>
    </row>
    <row r="1240" spans="2:2" x14ac:dyDescent="0.2">
      <c r="B1240" s="9"/>
    </row>
    <row r="1241" spans="2:2" x14ac:dyDescent="0.2">
      <c r="B1241" s="9"/>
    </row>
    <row r="1242" spans="2:2" x14ac:dyDescent="0.2">
      <c r="B1242" s="9"/>
    </row>
    <row r="1243" spans="2:2" x14ac:dyDescent="0.2">
      <c r="B1243" s="9"/>
    </row>
    <row r="1244" spans="2:2" x14ac:dyDescent="0.2">
      <c r="B1244" s="9"/>
    </row>
    <row r="1245" spans="2:2" x14ac:dyDescent="0.2">
      <c r="B1245" s="9"/>
    </row>
    <row r="1246" spans="2:2" x14ac:dyDescent="0.2">
      <c r="B1246" s="9"/>
    </row>
    <row r="1247" spans="2:2" x14ac:dyDescent="0.2">
      <c r="B1247" s="9"/>
    </row>
    <row r="1248" spans="2:2" x14ac:dyDescent="0.2">
      <c r="B1248" s="9"/>
    </row>
    <row r="1249" spans="2:2" x14ac:dyDescent="0.2">
      <c r="B1249" s="9"/>
    </row>
    <row r="1250" spans="2:2" x14ac:dyDescent="0.2">
      <c r="B1250" s="9"/>
    </row>
    <row r="1251" spans="2:2" x14ac:dyDescent="0.2">
      <c r="B1251" s="9"/>
    </row>
    <row r="1252" spans="2:2" x14ac:dyDescent="0.2">
      <c r="B1252" s="9"/>
    </row>
    <row r="1253" spans="2:2" x14ac:dyDescent="0.2">
      <c r="B1253" s="9"/>
    </row>
    <row r="1254" spans="2:2" x14ac:dyDescent="0.2">
      <c r="B1254" s="9"/>
    </row>
    <row r="1255" spans="2:2" x14ac:dyDescent="0.2">
      <c r="B1255" s="9"/>
    </row>
    <row r="1256" spans="2:2" x14ac:dyDescent="0.2">
      <c r="B1256" s="9"/>
    </row>
    <row r="1257" spans="2:2" x14ac:dyDescent="0.2">
      <c r="B1257" s="9"/>
    </row>
    <row r="1258" spans="2:2" x14ac:dyDescent="0.2">
      <c r="B1258" s="9"/>
    </row>
    <row r="1259" spans="2:2" x14ac:dyDescent="0.2">
      <c r="B1259" s="9"/>
    </row>
    <row r="1260" spans="2:2" x14ac:dyDescent="0.2">
      <c r="B1260" s="9"/>
    </row>
    <row r="1261" spans="2:2" x14ac:dyDescent="0.2">
      <c r="B1261" s="9"/>
    </row>
    <row r="1262" spans="2:2" x14ac:dyDescent="0.2">
      <c r="B1262" s="9"/>
    </row>
    <row r="1263" spans="2:2" x14ac:dyDescent="0.2">
      <c r="B1263" s="9"/>
    </row>
    <row r="1264" spans="2:2" x14ac:dyDescent="0.2">
      <c r="B1264" s="9"/>
    </row>
    <row r="1265" spans="2:2" x14ac:dyDescent="0.2">
      <c r="B1265" s="9"/>
    </row>
    <row r="1266" spans="2:2" x14ac:dyDescent="0.2">
      <c r="B1266" s="9"/>
    </row>
    <row r="1267" spans="2:2" x14ac:dyDescent="0.2">
      <c r="B1267" s="9"/>
    </row>
    <row r="1268" spans="2:2" x14ac:dyDescent="0.2">
      <c r="B1268" s="9"/>
    </row>
    <row r="1269" spans="2:2" x14ac:dyDescent="0.2">
      <c r="B1269" s="9"/>
    </row>
    <row r="1270" spans="2:2" x14ac:dyDescent="0.2">
      <c r="B1270" s="9"/>
    </row>
    <row r="1271" spans="2:2" x14ac:dyDescent="0.2">
      <c r="B1271" s="9"/>
    </row>
    <row r="1272" spans="2:2" x14ac:dyDescent="0.2">
      <c r="B1272" s="9"/>
    </row>
    <row r="1273" spans="2:2" x14ac:dyDescent="0.2">
      <c r="B1273" s="9"/>
    </row>
    <row r="1274" spans="2:2" x14ac:dyDescent="0.2">
      <c r="B1274" s="9"/>
    </row>
    <row r="1275" spans="2:2" x14ac:dyDescent="0.2">
      <c r="B1275" s="9"/>
    </row>
    <row r="1276" spans="2:2" x14ac:dyDescent="0.2">
      <c r="B1276" s="9"/>
    </row>
    <row r="1277" spans="2:2" x14ac:dyDescent="0.2">
      <c r="B1277" s="9"/>
    </row>
    <row r="1278" spans="2:2" x14ac:dyDescent="0.2">
      <c r="B1278" s="9"/>
    </row>
    <row r="1279" spans="2:2" x14ac:dyDescent="0.2">
      <c r="B1279" s="9"/>
    </row>
    <row r="1280" spans="2:2" x14ac:dyDescent="0.2">
      <c r="B1280" s="9"/>
    </row>
    <row r="1281" spans="2:2" x14ac:dyDescent="0.2">
      <c r="B1281" s="9"/>
    </row>
    <row r="1282" spans="2:2" x14ac:dyDescent="0.2">
      <c r="B1282" s="9"/>
    </row>
    <row r="1283" spans="2:2" x14ac:dyDescent="0.2">
      <c r="B1283" s="9"/>
    </row>
    <row r="1284" spans="2:2" x14ac:dyDescent="0.2">
      <c r="B1284" s="9"/>
    </row>
    <row r="1285" spans="2:2" x14ac:dyDescent="0.2">
      <c r="B1285" s="9"/>
    </row>
    <row r="1286" spans="2:2" x14ac:dyDescent="0.2">
      <c r="B1286" s="9"/>
    </row>
    <row r="1287" spans="2:2" x14ac:dyDescent="0.2">
      <c r="B1287" s="9"/>
    </row>
    <row r="1288" spans="2:2" x14ac:dyDescent="0.2">
      <c r="B1288" s="9"/>
    </row>
    <row r="1289" spans="2:2" x14ac:dyDescent="0.2">
      <c r="B1289" s="9"/>
    </row>
    <row r="1290" spans="2:2" x14ac:dyDescent="0.2">
      <c r="B1290" s="9"/>
    </row>
    <row r="1291" spans="2:2" x14ac:dyDescent="0.2">
      <c r="B1291" s="9"/>
    </row>
    <row r="1292" spans="2:2" x14ac:dyDescent="0.2">
      <c r="B1292" s="9"/>
    </row>
    <row r="1293" spans="2:2" x14ac:dyDescent="0.2">
      <c r="B1293" s="9"/>
    </row>
    <row r="1294" spans="2:2" x14ac:dyDescent="0.2">
      <c r="B1294" s="9"/>
    </row>
    <row r="1295" spans="2:2" x14ac:dyDescent="0.2">
      <c r="B1295" s="9"/>
    </row>
    <row r="1296" spans="2:2" x14ac:dyDescent="0.2">
      <c r="B1296" s="9"/>
    </row>
    <row r="1297" spans="2:2" x14ac:dyDescent="0.2">
      <c r="B1297" s="9"/>
    </row>
    <row r="1298" spans="2:2" x14ac:dyDescent="0.2">
      <c r="B1298" s="9"/>
    </row>
    <row r="1299" spans="2:2" x14ac:dyDescent="0.2">
      <c r="B1299" s="9"/>
    </row>
    <row r="1300" spans="2:2" x14ac:dyDescent="0.2">
      <c r="B1300" s="9"/>
    </row>
    <row r="1301" spans="2:2" x14ac:dyDescent="0.2">
      <c r="B1301" s="9"/>
    </row>
    <row r="1302" spans="2:2" x14ac:dyDescent="0.2">
      <c r="B1302" s="9"/>
    </row>
    <row r="1303" spans="2:2" x14ac:dyDescent="0.2">
      <c r="B1303" s="9"/>
    </row>
    <row r="1304" spans="2:2" x14ac:dyDescent="0.2">
      <c r="B1304" s="9"/>
    </row>
    <row r="1305" spans="2:2" x14ac:dyDescent="0.2">
      <c r="B1305" s="9"/>
    </row>
    <row r="1306" spans="2:2" x14ac:dyDescent="0.2">
      <c r="B1306" s="9"/>
    </row>
    <row r="1307" spans="2:2" x14ac:dyDescent="0.2">
      <c r="B1307" s="9"/>
    </row>
    <row r="1308" spans="2:2" x14ac:dyDescent="0.2">
      <c r="B1308" s="9"/>
    </row>
    <row r="1309" spans="2:2" x14ac:dyDescent="0.2">
      <c r="B1309" s="9"/>
    </row>
    <row r="1310" spans="2:2" x14ac:dyDescent="0.2">
      <c r="B1310" s="9"/>
    </row>
    <row r="1311" spans="2:2" x14ac:dyDescent="0.2">
      <c r="B1311" s="9"/>
    </row>
    <row r="1312" spans="2:2" x14ac:dyDescent="0.2">
      <c r="B1312" s="9"/>
    </row>
    <row r="1313" spans="2:2" x14ac:dyDescent="0.2">
      <c r="B1313" s="9"/>
    </row>
    <row r="1314" spans="2:2" x14ac:dyDescent="0.2">
      <c r="B1314" s="9"/>
    </row>
    <row r="1315" spans="2:2" x14ac:dyDescent="0.2">
      <c r="B1315" s="9"/>
    </row>
    <row r="1316" spans="2:2" x14ac:dyDescent="0.2">
      <c r="B1316" s="9"/>
    </row>
    <row r="1317" spans="2:2" x14ac:dyDescent="0.2">
      <c r="B1317" s="9"/>
    </row>
    <row r="1318" spans="2:2" x14ac:dyDescent="0.2">
      <c r="B1318" s="9"/>
    </row>
    <row r="1319" spans="2:2" x14ac:dyDescent="0.2">
      <c r="B1319" s="9"/>
    </row>
    <row r="1320" spans="2:2" x14ac:dyDescent="0.2">
      <c r="B1320" s="9"/>
    </row>
    <row r="1321" spans="2:2" x14ac:dyDescent="0.2">
      <c r="B1321" s="9"/>
    </row>
    <row r="1322" spans="2:2" x14ac:dyDescent="0.2">
      <c r="B1322" s="9"/>
    </row>
    <row r="1323" spans="2:2" x14ac:dyDescent="0.2">
      <c r="B1323" s="9"/>
    </row>
    <row r="1324" spans="2:2" x14ac:dyDescent="0.2">
      <c r="B1324" s="9"/>
    </row>
    <row r="1325" spans="2:2" x14ac:dyDescent="0.2">
      <c r="B1325" s="9"/>
    </row>
    <row r="1326" spans="2:2" x14ac:dyDescent="0.2">
      <c r="B1326" s="9"/>
    </row>
    <row r="1327" spans="2:2" x14ac:dyDescent="0.2">
      <c r="B1327" s="9"/>
    </row>
    <row r="1328" spans="2:2" x14ac:dyDescent="0.2">
      <c r="B1328" s="9"/>
    </row>
    <row r="1329" spans="2:2" x14ac:dyDescent="0.2">
      <c r="B1329" s="9"/>
    </row>
    <row r="1330" spans="2:2" x14ac:dyDescent="0.2">
      <c r="B1330" s="9"/>
    </row>
    <row r="1331" spans="2:2" x14ac:dyDescent="0.2">
      <c r="B1331" s="9"/>
    </row>
    <row r="1332" spans="2:2" x14ac:dyDescent="0.2">
      <c r="B1332" s="9"/>
    </row>
    <row r="1333" spans="2:2" x14ac:dyDescent="0.2">
      <c r="B1333" s="9"/>
    </row>
    <row r="1334" spans="2:2" x14ac:dyDescent="0.2">
      <c r="B1334" s="9"/>
    </row>
    <row r="1335" spans="2:2" x14ac:dyDescent="0.2">
      <c r="B1335" s="9"/>
    </row>
    <row r="1336" spans="2:2" x14ac:dyDescent="0.2">
      <c r="B1336" s="9"/>
    </row>
    <row r="1337" spans="2:2" x14ac:dyDescent="0.2">
      <c r="B1337" s="9"/>
    </row>
    <row r="1338" spans="2:2" x14ac:dyDescent="0.2">
      <c r="B1338" s="9"/>
    </row>
    <row r="1339" spans="2:2" x14ac:dyDescent="0.2">
      <c r="B1339" s="9"/>
    </row>
    <row r="1340" spans="2:2" x14ac:dyDescent="0.2">
      <c r="B1340" s="9"/>
    </row>
    <row r="1341" spans="2:2" x14ac:dyDescent="0.2">
      <c r="B1341" s="9"/>
    </row>
    <row r="1342" spans="2:2" x14ac:dyDescent="0.2">
      <c r="B1342" s="9"/>
    </row>
    <row r="1343" spans="2:2" x14ac:dyDescent="0.2">
      <c r="B1343" s="9"/>
    </row>
    <row r="1344" spans="2:2" x14ac:dyDescent="0.2">
      <c r="B1344" s="9"/>
    </row>
    <row r="1345" spans="2:2" x14ac:dyDescent="0.2">
      <c r="B1345" s="9"/>
    </row>
    <row r="1346" spans="2:2" x14ac:dyDescent="0.2">
      <c r="B1346" s="9"/>
    </row>
    <row r="1347" spans="2:2" x14ac:dyDescent="0.2">
      <c r="B1347" s="9"/>
    </row>
    <row r="1348" spans="2:2" x14ac:dyDescent="0.2">
      <c r="B1348" s="9"/>
    </row>
    <row r="1349" spans="2:2" x14ac:dyDescent="0.2">
      <c r="B1349" s="9"/>
    </row>
    <row r="1350" spans="2:2" x14ac:dyDescent="0.2">
      <c r="B1350" s="9"/>
    </row>
    <row r="1351" spans="2:2" x14ac:dyDescent="0.2">
      <c r="B1351" s="9"/>
    </row>
    <row r="1352" spans="2:2" x14ac:dyDescent="0.2">
      <c r="B1352" s="9"/>
    </row>
    <row r="1353" spans="2:2" x14ac:dyDescent="0.2">
      <c r="B1353" s="9"/>
    </row>
    <row r="1354" spans="2:2" x14ac:dyDescent="0.2">
      <c r="B1354" s="9"/>
    </row>
    <row r="1355" spans="2:2" x14ac:dyDescent="0.2">
      <c r="B1355" s="9"/>
    </row>
    <row r="1356" spans="2:2" x14ac:dyDescent="0.2">
      <c r="B1356" s="9"/>
    </row>
    <row r="1357" spans="2:2" x14ac:dyDescent="0.2">
      <c r="B1357" s="9"/>
    </row>
    <row r="1358" spans="2:2" x14ac:dyDescent="0.2">
      <c r="B1358" s="9"/>
    </row>
    <row r="1359" spans="2:2" x14ac:dyDescent="0.2">
      <c r="B1359" s="9"/>
    </row>
    <row r="1360" spans="2:2" x14ac:dyDescent="0.2">
      <c r="B1360" s="9"/>
    </row>
    <row r="1361" spans="2:2" x14ac:dyDescent="0.2">
      <c r="B1361" s="9"/>
    </row>
    <row r="1362" spans="2:2" x14ac:dyDescent="0.2">
      <c r="B1362" s="9"/>
    </row>
    <row r="1363" spans="2:2" x14ac:dyDescent="0.2">
      <c r="B1363" s="9"/>
    </row>
    <row r="1364" spans="2:2" x14ac:dyDescent="0.2">
      <c r="B1364" s="9"/>
    </row>
    <row r="1365" spans="2:2" x14ac:dyDescent="0.2">
      <c r="B1365" s="9"/>
    </row>
    <row r="1366" spans="2:2" x14ac:dyDescent="0.2">
      <c r="B1366" s="9"/>
    </row>
    <row r="1367" spans="2:2" x14ac:dyDescent="0.2">
      <c r="B1367" s="9"/>
    </row>
    <row r="1368" spans="2:2" x14ac:dyDescent="0.2">
      <c r="B1368" s="9"/>
    </row>
    <row r="1369" spans="2:2" x14ac:dyDescent="0.2">
      <c r="B1369" s="9"/>
    </row>
    <row r="1370" spans="2:2" x14ac:dyDescent="0.2">
      <c r="B1370" s="9"/>
    </row>
    <row r="1371" spans="2:2" x14ac:dyDescent="0.2">
      <c r="B1371" s="9"/>
    </row>
    <row r="1372" spans="2:2" x14ac:dyDescent="0.2">
      <c r="B1372" s="9"/>
    </row>
    <row r="1373" spans="2:2" x14ac:dyDescent="0.2">
      <c r="B1373" s="9"/>
    </row>
    <row r="1374" spans="2:2" x14ac:dyDescent="0.2">
      <c r="B1374" s="9"/>
    </row>
    <row r="1375" spans="2:2" x14ac:dyDescent="0.2">
      <c r="B1375" s="9"/>
    </row>
    <row r="1376" spans="2:2" x14ac:dyDescent="0.2">
      <c r="B1376" s="9"/>
    </row>
    <row r="1377" spans="2:2" x14ac:dyDescent="0.2">
      <c r="B1377" s="9"/>
    </row>
    <row r="1378" spans="2:2" x14ac:dyDescent="0.2">
      <c r="B1378" s="9"/>
    </row>
    <row r="1379" spans="2:2" x14ac:dyDescent="0.2">
      <c r="B1379" s="9"/>
    </row>
    <row r="1380" spans="2:2" x14ac:dyDescent="0.2">
      <c r="B1380" s="9"/>
    </row>
    <row r="1381" spans="2:2" x14ac:dyDescent="0.2">
      <c r="B1381" s="9"/>
    </row>
    <row r="1382" spans="2:2" x14ac:dyDescent="0.2">
      <c r="B1382" s="9"/>
    </row>
    <row r="1383" spans="2:2" x14ac:dyDescent="0.2">
      <c r="B1383" s="9"/>
    </row>
    <row r="1384" spans="2:2" x14ac:dyDescent="0.2">
      <c r="B1384" s="9"/>
    </row>
    <row r="1385" spans="2:2" x14ac:dyDescent="0.2">
      <c r="B1385" s="9"/>
    </row>
    <row r="1386" spans="2:2" x14ac:dyDescent="0.2">
      <c r="B1386" s="9"/>
    </row>
    <row r="1387" spans="2:2" x14ac:dyDescent="0.2">
      <c r="B1387" s="9"/>
    </row>
    <row r="1388" spans="2:2" x14ac:dyDescent="0.2">
      <c r="B1388" s="9"/>
    </row>
    <row r="1389" spans="2:2" x14ac:dyDescent="0.2">
      <c r="B1389" s="9"/>
    </row>
    <row r="1390" spans="2:2" x14ac:dyDescent="0.2">
      <c r="B1390" s="9"/>
    </row>
    <row r="1391" spans="2:2" x14ac:dyDescent="0.2">
      <c r="B1391" s="9"/>
    </row>
    <row r="1392" spans="2:2" x14ac:dyDescent="0.2">
      <c r="B1392" s="9"/>
    </row>
    <row r="1393" spans="2:2" x14ac:dyDescent="0.2">
      <c r="B1393" s="9"/>
    </row>
    <row r="1394" spans="2:2" x14ac:dyDescent="0.2">
      <c r="B1394" s="9"/>
    </row>
    <row r="1395" spans="2:2" x14ac:dyDescent="0.2">
      <c r="B1395" s="9"/>
    </row>
    <row r="1396" spans="2:2" x14ac:dyDescent="0.2">
      <c r="B1396" s="9"/>
    </row>
    <row r="1397" spans="2:2" x14ac:dyDescent="0.2">
      <c r="B1397" s="9"/>
    </row>
    <row r="1398" spans="2:2" x14ac:dyDescent="0.2">
      <c r="B1398" s="9"/>
    </row>
    <row r="1399" spans="2:2" x14ac:dyDescent="0.2">
      <c r="B1399" s="9"/>
    </row>
    <row r="1400" spans="2:2" x14ac:dyDescent="0.2">
      <c r="B1400" s="9"/>
    </row>
    <row r="1401" spans="2:2" x14ac:dyDescent="0.2">
      <c r="B1401" s="9"/>
    </row>
    <row r="1402" spans="2:2" x14ac:dyDescent="0.2">
      <c r="B1402" s="9"/>
    </row>
    <row r="1403" spans="2:2" x14ac:dyDescent="0.2">
      <c r="B1403" s="9"/>
    </row>
    <row r="1404" spans="2:2" x14ac:dyDescent="0.2">
      <c r="B1404" s="9"/>
    </row>
    <row r="1405" spans="2:2" x14ac:dyDescent="0.2">
      <c r="B1405" s="9"/>
    </row>
    <row r="1406" spans="2:2" x14ac:dyDescent="0.2">
      <c r="B1406" s="9"/>
    </row>
    <row r="1407" spans="2:2" x14ac:dyDescent="0.2">
      <c r="B1407" s="9"/>
    </row>
    <row r="1408" spans="2:2" x14ac:dyDescent="0.2">
      <c r="B1408" s="9"/>
    </row>
    <row r="1409" spans="2:2" x14ac:dyDescent="0.2">
      <c r="B1409" s="9"/>
    </row>
    <row r="1410" spans="2:2" x14ac:dyDescent="0.2">
      <c r="B1410" s="9"/>
    </row>
    <row r="1411" spans="2:2" x14ac:dyDescent="0.2">
      <c r="B1411" s="9"/>
    </row>
    <row r="1412" spans="2:2" x14ac:dyDescent="0.2">
      <c r="B1412" s="9"/>
    </row>
    <row r="1413" spans="2:2" x14ac:dyDescent="0.2">
      <c r="B1413" s="9"/>
    </row>
    <row r="1414" spans="2:2" x14ac:dyDescent="0.2">
      <c r="B1414" s="9"/>
    </row>
    <row r="1415" spans="2:2" x14ac:dyDescent="0.2">
      <c r="B1415" s="9"/>
    </row>
    <row r="1416" spans="2:2" x14ac:dyDescent="0.2">
      <c r="B1416" s="9"/>
    </row>
    <row r="1417" spans="2:2" x14ac:dyDescent="0.2">
      <c r="B1417" s="9"/>
    </row>
    <row r="1418" spans="2:2" x14ac:dyDescent="0.2">
      <c r="B1418" s="9"/>
    </row>
    <row r="1419" spans="2:2" x14ac:dyDescent="0.2">
      <c r="B1419" s="9"/>
    </row>
    <row r="1420" spans="2:2" x14ac:dyDescent="0.2">
      <c r="B1420" s="9"/>
    </row>
    <row r="1421" spans="2:2" x14ac:dyDescent="0.2">
      <c r="B1421" s="9"/>
    </row>
    <row r="1422" spans="2:2" x14ac:dyDescent="0.2">
      <c r="B1422" s="9"/>
    </row>
    <row r="1423" spans="2:2" x14ac:dyDescent="0.2">
      <c r="B1423" s="9"/>
    </row>
    <row r="1424" spans="2:2" x14ac:dyDescent="0.2">
      <c r="B1424" s="9"/>
    </row>
    <row r="1425" spans="2:2" x14ac:dyDescent="0.2">
      <c r="B1425" s="9"/>
    </row>
    <row r="1426" spans="2:2" x14ac:dyDescent="0.2">
      <c r="B1426" s="9"/>
    </row>
    <row r="1427" spans="2:2" x14ac:dyDescent="0.2">
      <c r="B1427" s="9"/>
    </row>
    <row r="1428" spans="2:2" x14ac:dyDescent="0.2">
      <c r="B1428" s="9"/>
    </row>
    <row r="1429" spans="2:2" x14ac:dyDescent="0.2">
      <c r="B1429" s="9"/>
    </row>
    <row r="1430" spans="2:2" x14ac:dyDescent="0.2">
      <c r="B1430" s="9"/>
    </row>
    <row r="1431" spans="2:2" x14ac:dyDescent="0.2">
      <c r="B1431" s="9"/>
    </row>
    <row r="1432" spans="2:2" x14ac:dyDescent="0.2">
      <c r="B1432" s="9"/>
    </row>
    <row r="1433" spans="2:2" x14ac:dyDescent="0.2">
      <c r="B1433" s="9"/>
    </row>
    <row r="1434" spans="2:2" x14ac:dyDescent="0.2">
      <c r="B1434" s="9"/>
    </row>
    <row r="1435" spans="2:2" x14ac:dyDescent="0.2">
      <c r="B1435" s="9"/>
    </row>
    <row r="1436" spans="2:2" x14ac:dyDescent="0.2">
      <c r="B1436" s="9"/>
    </row>
    <row r="1437" spans="2:2" x14ac:dyDescent="0.2">
      <c r="B1437" s="9"/>
    </row>
    <row r="1438" spans="2:2" x14ac:dyDescent="0.2">
      <c r="B1438" s="9"/>
    </row>
    <row r="1439" spans="2:2" x14ac:dyDescent="0.2">
      <c r="B1439" s="9"/>
    </row>
    <row r="1440" spans="2:2" x14ac:dyDescent="0.2">
      <c r="B1440" s="9"/>
    </row>
    <row r="1441" spans="2:2" x14ac:dyDescent="0.2">
      <c r="B1441" s="9"/>
    </row>
    <row r="1442" spans="2:2" x14ac:dyDescent="0.2">
      <c r="B1442" s="9"/>
    </row>
    <row r="1443" spans="2:2" x14ac:dyDescent="0.2">
      <c r="B1443" s="9"/>
    </row>
    <row r="1444" spans="2:2" x14ac:dyDescent="0.2">
      <c r="B1444" s="9"/>
    </row>
    <row r="1445" spans="2:2" x14ac:dyDescent="0.2">
      <c r="B1445" s="9"/>
    </row>
    <row r="1446" spans="2:2" x14ac:dyDescent="0.2">
      <c r="B1446" s="9"/>
    </row>
    <row r="1447" spans="2:2" x14ac:dyDescent="0.2">
      <c r="B1447" s="9"/>
    </row>
    <row r="1448" spans="2:2" x14ac:dyDescent="0.2">
      <c r="B1448" s="9"/>
    </row>
    <row r="1449" spans="2:2" x14ac:dyDescent="0.2">
      <c r="B1449" s="9"/>
    </row>
    <row r="1450" spans="2:2" x14ac:dyDescent="0.2">
      <c r="B1450" s="9"/>
    </row>
    <row r="1451" spans="2:2" x14ac:dyDescent="0.2">
      <c r="B1451" s="9"/>
    </row>
    <row r="1452" spans="2:2" x14ac:dyDescent="0.2">
      <c r="B1452" s="9"/>
    </row>
    <row r="1453" spans="2:2" x14ac:dyDescent="0.2">
      <c r="B1453" s="9"/>
    </row>
    <row r="1454" spans="2:2" x14ac:dyDescent="0.2">
      <c r="B1454" s="9"/>
    </row>
    <row r="1455" spans="2:2" x14ac:dyDescent="0.2">
      <c r="B1455" s="9"/>
    </row>
    <row r="1456" spans="2:2" x14ac:dyDescent="0.2">
      <c r="B1456" s="9"/>
    </row>
    <row r="1457" spans="2:2" x14ac:dyDescent="0.2">
      <c r="B1457" s="9"/>
    </row>
    <row r="1458" spans="2:2" x14ac:dyDescent="0.2">
      <c r="B1458" s="9"/>
    </row>
    <row r="1459" spans="2:2" x14ac:dyDescent="0.2">
      <c r="B1459" s="9"/>
    </row>
    <row r="1460" spans="2:2" x14ac:dyDescent="0.2">
      <c r="B1460" s="9"/>
    </row>
    <row r="1461" spans="2:2" x14ac:dyDescent="0.2">
      <c r="B1461" s="9"/>
    </row>
    <row r="1462" spans="2:2" x14ac:dyDescent="0.2">
      <c r="B1462" s="9"/>
    </row>
    <row r="1463" spans="2:2" x14ac:dyDescent="0.2">
      <c r="B1463" s="9"/>
    </row>
    <row r="1464" spans="2:2" x14ac:dyDescent="0.2">
      <c r="B1464" s="9"/>
    </row>
    <row r="1465" spans="2:2" x14ac:dyDescent="0.2">
      <c r="B1465" s="9"/>
    </row>
    <row r="1466" spans="2:2" x14ac:dyDescent="0.2">
      <c r="B1466" s="9"/>
    </row>
    <row r="1467" spans="2:2" x14ac:dyDescent="0.2">
      <c r="B1467" s="9"/>
    </row>
    <row r="1468" spans="2:2" x14ac:dyDescent="0.2">
      <c r="B1468" s="9"/>
    </row>
    <row r="1469" spans="2:2" x14ac:dyDescent="0.2">
      <c r="B1469" s="9"/>
    </row>
    <row r="1470" spans="2:2" x14ac:dyDescent="0.2">
      <c r="B1470" s="9"/>
    </row>
    <row r="1471" spans="2:2" x14ac:dyDescent="0.2">
      <c r="B1471" s="9"/>
    </row>
    <row r="1472" spans="2:2" x14ac:dyDescent="0.2">
      <c r="B1472" s="9"/>
    </row>
    <row r="1473" spans="2:2" x14ac:dyDescent="0.2">
      <c r="B1473" s="9"/>
    </row>
    <row r="1474" spans="2:2" x14ac:dyDescent="0.2">
      <c r="B1474" s="9"/>
    </row>
    <row r="1475" spans="2:2" x14ac:dyDescent="0.2">
      <c r="B1475" s="9"/>
    </row>
    <row r="1476" spans="2:2" x14ac:dyDescent="0.2">
      <c r="B1476" s="9"/>
    </row>
    <row r="1477" spans="2:2" x14ac:dyDescent="0.2">
      <c r="B1477" s="9"/>
    </row>
    <row r="1478" spans="2:2" x14ac:dyDescent="0.2">
      <c r="B1478" s="9"/>
    </row>
    <row r="1479" spans="2:2" x14ac:dyDescent="0.2">
      <c r="B1479" s="9"/>
    </row>
    <row r="1480" spans="2:2" x14ac:dyDescent="0.2">
      <c r="B1480" s="9"/>
    </row>
    <row r="1481" spans="2:2" x14ac:dyDescent="0.2">
      <c r="B1481" s="9"/>
    </row>
    <row r="1482" spans="2:2" x14ac:dyDescent="0.2">
      <c r="B1482" s="9"/>
    </row>
    <row r="1483" spans="2:2" x14ac:dyDescent="0.2">
      <c r="B1483" s="9"/>
    </row>
    <row r="1484" spans="2:2" x14ac:dyDescent="0.2">
      <c r="B1484" s="9"/>
    </row>
    <row r="1485" spans="2:2" x14ac:dyDescent="0.2">
      <c r="B1485" s="9"/>
    </row>
    <row r="1486" spans="2:2" x14ac:dyDescent="0.2">
      <c r="B1486" s="9"/>
    </row>
    <row r="1487" spans="2:2" x14ac:dyDescent="0.2">
      <c r="B1487" s="9"/>
    </row>
    <row r="1488" spans="2:2" x14ac:dyDescent="0.2">
      <c r="B1488" s="9"/>
    </row>
    <row r="1489" spans="2:2" x14ac:dyDescent="0.2">
      <c r="B1489" s="9"/>
    </row>
    <row r="1490" spans="2:2" x14ac:dyDescent="0.2">
      <c r="B1490" s="9"/>
    </row>
    <row r="1491" spans="2:2" x14ac:dyDescent="0.2">
      <c r="B1491" s="9"/>
    </row>
    <row r="1492" spans="2:2" x14ac:dyDescent="0.2">
      <c r="B1492" s="9"/>
    </row>
    <row r="1493" spans="2:2" x14ac:dyDescent="0.2">
      <c r="B1493" s="9"/>
    </row>
    <row r="1494" spans="2:2" x14ac:dyDescent="0.2">
      <c r="B1494" s="9"/>
    </row>
    <row r="1495" spans="2:2" x14ac:dyDescent="0.2">
      <c r="B1495" s="9"/>
    </row>
    <row r="1496" spans="2:2" x14ac:dyDescent="0.2">
      <c r="B1496" s="9"/>
    </row>
    <row r="1497" spans="2:2" x14ac:dyDescent="0.2">
      <c r="B1497" s="9"/>
    </row>
    <row r="1498" spans="2:2" x14ac:dyDescent="0.2">
      <c r="B1498" s="9"/>
    </row>
    <row r="1499" spans="2:2" x14ac:dyDescent="0.2">
      <c r="B1499" s="9"/>
    </row>
    <row r="1500" spans="2:2" x14ac:dyDescent="0.2">
      <c r="B1500" s="9"/>
    </row>
    <row r="1501" spans="2:2" x14ac:dyDescent="0.2">
      <c r="B1501" s="9"/>
    </row>
    <row r="1502" spans="2:2" x14ac:dyDescent="0.2">
      <c r="B1502" s="9"/>
    </row>
    <row r="1503" spans="2:2" x14ac:dyDescent="0.2">
      <c r="B1503" s="9"/>
    </row>
    <row r="1504" spans="2:2" x14ac:dyDescent="0.2">
      <c r="B1504" s="9"/>
    </row>
    <row r="1505" spans="2:2" x14ac:dyDescent="0.2">
      <c r="B1505" s="9"/>
    </row>
    <row r="1506" spans="2:2" x14ac:dyDescent="0.2">
      <c r="B1506" s="9"/>
    </row>
    <row r="1507" spans="2:2" x14ac:dyDescent="0.2">
      <c r="B1507" s="9"/>
    </row>
    <row r="1508" spans="2:2" x14ac:dyDescent="0.2">
      <c r="B1508" s="9"/>
    </row>
    <row r="1509" spans="2:2" x14ac:dyDescent="0.2">
      <c r="B1509" s="9"/>
    </row>
    <row r="1510" spans="2:2" x14ac:dyDescent="0.2">
      <c r="B1510" s="9"/>
    </row>
    <row r="1511" spans="2:2" x14ac:dyDescent="0.2">
      <c r="B1511" s="9"/>
    </row>
    <row r="1512" spans="2:2" x14ac:dyDescent="0.2">
      <c r="B1512" s="9"/>
    </row>
    <row r="1513" spans="2:2" x14ac:dyDescent="0.2">
      <c r="B1513" s="9"/>
    </row>
    <row r="1514" spans="2:2" x14ac:dyDescent="0.2">
      <c r="B1514" s="9"/>
    </row>
    <row r="1515" spans="2:2" x14ac:dyDescent="0.2">
      <c r="B1515" s="9"/>
    </row>
    <row r="1516" spans="2:2" x14ac:dyDescent="0.2">
      <c r="B1516" s="9"/>
    </row>
    <row r="1517" spans="2:2" x14ac:dyDescent="0.2">
      <c r="B1517" s="9"/>
    </row>
    <row r="1518" spans="2:2" x14ac:dyDescent="0.2">
      <c r="B1518" s="9"/>
    </row>
    <row r="1519" spans="2:2" x14ac:dyDescent="0.2">
      <c r="B1519" s="9"/>
    </row>
    <row r="1520" spans="2:2" x14ac:dyDescent="0.2">
      <c r="B1520" s="9"/>
    </row>
    <row r="1521" spans="2:2" x14ac:dyDescent="0.2">
      <c r="B1521" s="9"/>
    </row>
    <row r="1522" spans="2:2" x14ac:dyDescent="0.2">
      <c r="B1522" s="9"/>
    </row>
    <row r="1523" spans="2:2" x14ac:dyDescent="0.2">
      <c r="B1523" s="9"/>
    </row>
    <row r="1524" spans="2:2" x14ac:dyDescent="0.2">
      <c r="B1524" s="9"/>
    </row>
    <row r="1525" spans="2:2" x14ac:dyDescent="0.2">
      <c r="B1525" s="9"/>
    </row>
    <row r="1526" spans="2:2" x14ac:dyDescent="0.2">
      <c r="B1526" s="9"/>
    </row>
    <row r="1527" spans="2:2" x14ac:dyDescent="0.2">
      <c r="B1527" s="9"/>
    </row>
    <row r="1528" spans="2:2" x14ac:dyDescent="0.2">
      <c r="B1528" s="9"/>
    </row>
    <row r="1529" spans="2:2" x14ac:dyDescent="0.2">
      <c r="B1529" s="9"/>
    </row>
    <row r="1530" spans="2:2" x14ac:dyDescent="0.2">
      <c r="B1530" s="9"/>
    </row>
    <row r="1531" spans="2:2" x14ac:dyDescent="0.2">
      <c r="B1531" s="9"/>
    </row>
    <row r="1532" spans="2:2" x14ac:dyDescent="0.2">
      <c r="B1532" s="9"/>
    </row>
    <row r="1533" spans="2:2" x14ac:dyDescent="0.2">
      <c r="B1533" s="9"/>
    </row>
    <row r="1534" spans="2:2" x14ac:dyDescent="0.2">
      <c r="B1534" s="9"/>
    </row>
    <row r="1535" spans="2:2" x14ac:dyDescent="0.2">
      <c r="B1535" s="9"/>
    </row>
    <row r="1536" spans="2:2" x14ac:dyDescent="0.2">
      <c r="B1536" s="9"/>
    </row>
    <row r="1537" spans="2:2" x14ac:dyDescent="0.2">
      <c r="B1537" s="9"/>
    </row>
    <row r="1538" spans="2:2" x14ac:dyDescent="0.2">
      <c r="B1538" s="9"/>
    </row>
    <row r="1539" spans="2:2" x14ac:dyDescent="0.2">
      <c r="B1539" s="9"/>
    </row>
    <row r="1540" spans="2:2" x14ac:dyDescent="0.2">
      <c r="B1540" s="9"/>
    </row>
    <row r="1541" spans="2:2" x14ac:dyDescent="0.2">
      <c r="B1541" s="9"/>
    </row>
    <row r="1542" spans="2:2" x14ac:dyDescent="0.2">
      <c r="B1542" s="9"/>
    </row>
    <row r="1543" spans="2:2" x14ac:dyDescent="0.2">
      <c r="B1543" s="9"/>
    </row>
    <row r="1544" spans="2:2" x14ac:dyDescent="0.2">
      <c r="B1544" s="9"/>
    </row>
    <row r="1545" spans="2:2" x14ac:dyDescent="0.2">
      <c r="B1545" s="9"/>
    </row>
    <row r="1546" spans="2:2" x14ac:dyDescent="0.2">
      <c r="B1546" s="9"/>
    </row>
    <row r="1547" spans="2:2" x14ac:dyDescent="0.2">
      <c r="B1547" s="9"/>
    </row>
    <row r="1548" spans="2:2" x14ac:dyDescent="0.2">
      <c r="B1548" s="9"/>
    </row>
    <row r="1549" spans="2:2" x14ac:dyDescent="0.2">
      <c r="B1549" s="9"/>
    </row>
    <row r="1550" spans="2:2" x14ac:dyDescent="0.2">
      <c r="B1550" s="9"/>
    </row>
    <row r="1551" spans="2:2" x14ac:dyDescent="0.2">
      <c r="B1551" s="9"/>
    </row>
    <row r="1552" spans="2:2" x14ac:dyDescent="0.2">
      <c r="B1552" s="9"/>
    </row>
    <row r="1553" spans="2:2" x14ac:dyDescent="0.2">
      <c r="B1553" s="9"/>
    </row>
    <row r="1554" spans="2:2" x14ac:dyDescent="0.2">
      <c r="B1554" s="9"/>
    </row>
    <row r="1555" spans="2:2" x14ac:dyDescent="0.2">
      <c r="B1555" s="9"/>
    </row>
    <row r="1556" spans="2:2" x14ac:dyDescent="0.2">
      <c r="B1556" s="9"/>
    </row>
    <row r="1557" spans="2:2" x14ac:dyDescent="0.2">
      <c r="B1557" s="9"/>
    </row>
    <row r="1558" spans="2:2" x14ac:dyDescent="0.2">
      <c r="B1558" s="9"/>
    </row>
    <row r="1559" spans="2:2" x14ac:dyDescent="0.2">
      <c r="B1559" s="9"/>
    </row>
    <row r="1560" spans="2:2" x14ac:dyDescent="0.2">
      <c r="B1560" s="9"/>
    </row>
    <row r="1561" spans="2:2" x14ac:dyDescent="0.2">
      <c r="B1561" s="9"/>
    </row>
    <row r="1562" spans="2:2" x14ac:dyDescent="0.2">
      <c r="B1562" s="9"/>
    </row>
    <row r="1563" spans="2:2" x14ac:dyDescent="0.2">
      <c r="B1563" s="9"/>
    </row>
    <row r="1564" spans="2:2" x14ac:dyDescent="0.2">
      <c r="B1564" s="9"/>
    </row>
    <row r="1565" spans="2:2" x14ac:dyDescent="0.2">
      <c r="B1565" s="9"/>
    </row>
    <row r="1566" spans="2:2" x14ac:dyDescent="0.2">
      <c r="B1566" s="9"/>
    </row>
    <row r="1567" spans="2:2" x14ac:dyDescent="0.2">
      <c r="B1567" s="9"/>
    </row>
    <row r="1568" spans="2:2" x14ac:dyDescent="0.2">
      <c r="B1568" s="9"/>
    </row>
    <row r="1569" spans="2:2" x14ac:dyDescent="0.2">
      <c r="B1569" s="9"/>
    </row>
    <row r="1570" spans="2:2" x14ac:dyDescent="0.2">
      <c r="B1570" s="9"/>
    </row>
    <row r="1571" spans="2:2" x14ac:dyDescent="0.2">
      <c r="B1571" s="9"/>
    </row>
    <row r="1572" spans="2:2" x14ac:dyDescent="0.2">
      <c r="B1572" s="9"/>
    </row>
    <row r="1573" spans="2:2" x14ac:dyDescent="0.2">
      <c r="B1573" s="9"/>
    </row>
    <row r="1574" spans="2:2" x14ac:dyDescent="0.2">
      <c r="B1574" s="9"/>
    </row>
    <row r="1575" spans="2:2" x14ac:dyDescent="0.2">
      <c r="B1575" s="9"/>
    </row>
    <row r="1576" spans="2:2" x14ac:dyDescent="0.2">
      <c r="B1576" s="9"/>
    </row>
    <row r="1577" spans="2:2" x14ac:dyDescent="0.2">
      <c r="B1577" s="9"/>
    </row>
    <row r="1578" spans="2:2" x14ac:dyDescent="0.2">
      <c r="B1578" s="9"/>
    </row>
    <row r="1579" spans="2:2" x14ac:dyDescent="0.2">
      <c r="B1579" s="9"/>
    </row>
    <row r="1580" spans="2:2" x14ac:dyDescent="0.2">
      <c r="B1580" s="9"/>
    </row>
    <row r="1581" spans="2:2" x14ac:dyDescent="0.2">
      <c r="B1581" s="9"/>
    </row>
    <row r="1582" spans="2:2" x14ac:dyDescent="0.2">
      <c r="B1582" s="9"/>
    </row>
    <row r="1583" spans="2:2" x14ac:dyDescent="0.2">
      <c r="B1583" s="9"/>
    </row>
    <row r="1584" spans="2:2" x14ac:dyDescent="0.2">
      <c r="B1584" s="9"/>
    </row>
    <row r="1585" spans="2:2" x14ac:dyDescent="0.2">
      <c r="B1585" s="9"/>
    </row>
    <row r="1586" spans="2:2" x14ac:dyDescent="0.2">
      <c r="B1586" s="9"/>
    </row>
    <row r="1587" spans="2:2" x14ac:dyDescent="0.2">
      <c r="B1587" s="9"/>
    </row>
    <row r="1588" spans="2:2" x14ac:dyDescent="0.2">
      <c r="B1588" s="9"/>
    </row>
    <row r="1589" spans="2:2" x14ac:dyDescent="0.2">
      <c r="B1589" s="9"/>
    </row>
    <row r="1590" spans="2:2" x14ac:dyDescent="0.2">
      <c r="B1590" s="9"/>
    </row>
    <row r="1591" spans="2:2" x14ac:dyDescent="0.2">
      <c r="B1591" s="9"/>
    </row>
    <row r="1592" spans="2:2" x14ac:dyDescent="0.2">
      <c r="B1592" s="9"/>
    </row>
    <row r="1593" spans="2:2" x14ac:dyDescent="0.2">
      <c r="B1593" s="9"/>
    </row>
    <row r="1594" spans="2:2" x14ac:dyDescent="0.2">
      <c r="B1594" s="9"/>
    </row>
    <row r="1595" spans="2:2" x14ac:dyDescent="0.2">
      <c r="B1595" s="9"/>
    </row>
    <row r="1596" spans="2:2" x14ac:dyDescent="0.2">
      <c r="B1596" s="9"/>
    </row>
    <row r="1597" spans="2:2" x14ac:dyDescent="0.2">
      <c r="B1597" s="9"/>
    </row>
    <row r="1598" spans="2:2" x14ac:dyDescent="0.2">
      <c r="B1598" s="9"/>
    </row>
    <row r="1599" spans="2:2" x14ac:dyDescent="0.2">
      <c r="B1599" s="9"/>
    </row>
    <row r="1600" spans="2:2" x14ac:dyDescent="0.2">
      <c r="B1600" s="9"/>
    </row>
    <row r="1601" spans="2:2" x14ac:dyDescent="0.2">
      <c r="B1601" s="9"/>
    </row>
    <row r="1602" spans="2:2" x14ac:dyDescent="0.2">
      <c r="B1602" s="9"/>
    </row>
    <row r="1603" spans="2:2" x14ac:dyDescent="0.2">
      <c r="B1603" s="9"/>
    </row>
    <row r="1604" spans="2:2" x14ac:dyDescent="0.2">
      <c r="B1604" s="9"/>
    </row>
    <row r="1605" spans="2:2" x14ac:dyDescent="0.2">
      <c r="B1605" s="9"/>
    </row>
    <row r="1606" spans="2:2" x14ac:dyDescent="0.2">
      <c r="B1606" s="9"/>
    </row>
    <row r="1607" spans="2:2" x14ac:dyDescent="0.2">
      <c r="B1607" s="9"/>
    </row>
    <row r="1608" spans="2:2" x14ac:dyDescent="0.2">
      <c r="B1608" s="9"/>
    </row>
    <row r="1609" spans="2:2" x14ac:dyDescent="0.2">
      <c r="B1609" s="9"/>
    </row>
    <row r="1610" spans="2:2" x14ac:dyDescent="0.2">
      <c r="B1610" s="9"/>
    </row>
    <row r="1611" spans="2:2" x14ac:dyDescent="0.2">
      <c r="B1611" s="9"/>
    </row>
    <row r="1612" spans="2:2" x14ac:dyDescent="0.2">
      <c r="B1612" s="9"/>
    </row>
    <row r="1613" spans="2:2" x14ac:dyDescent="0.2">
      <c r="B1613" s="9"/>
    </row>
    <row r="1614" spans="2:2" x14ac:dyDescent="0.2">
      <c r="B1614" s="9"/>
    </row>
    <row r="1615" spans="2:2" x14ac:dyDescent="0.2">
      <c r="B1615" s="9"/>
    </row>
    <row r="1616" spans="2:2" x14ac:dyDescent="0.2">
      <c r="B1616" s="9"/>
    </row>
    <row r="1617" spans="2:2" x14ac:dyDescent="0.2">
      <c r="B1617" s="9"/>
    </row>
    <row r="1618" spans="2:2" x14ac:dyDescent="0.2">
      <c r="B1618" s="9"/>
    </row>
    <row r="1619" spans="2:2" x14ac:dyDescent="0.2">
      <c r="B1619" s="9"/>
    </row>
    <row r="1620" spans="2:2" x14ac:dyDescent="0.2">
      <c r="B1620" s="9"/>
    </row>
    <row r="1621" spans="2:2" x14ac:dyDescent="0.2">
      <c r="B1621" s="9"/>
    </row>
    <row r="1622" spans="2:2" x14ac:dyDescent="0.2">
      <c r="B1622" s="9"/>
    </row>
    <row r="1623" spans="2:2" x14ac:dyDescent="0.2">
      <c r="B1623" s="9"/>
    </row>
    <row r="1624" spans="2:2" x14ac:dyDescent="0.2">
      <c r="B1624" s="9"/>
    </row>
    <row r="1625" spans="2:2" x14ac:dyDescent="0.2">
      <c r="B1625" s="9"/>
    </row>
    <row r="1626" spans="2:2" x14ac:dyDescent="0.2">
      <c r="B1626" s="9"/>
    </row>
    <row r="1627" spans="2:2" x14ac:dyDescent="0.2">
      <c r="B1627" s="9"/>
    </row>
    <row r="1628" spans="2:2" x14ac:dyDescent="0.2">
      <c r="B1628" s="9"/>
    </row>
    <row r="1629" spans="2:2" x14ac:dyDescent="0.2">
      <c r="B1629" s="9"/>
    </row>
    <row r="1630" spans="2:2" x14ac:dyDescent="0.2">
      <c r="B1630" s="9"/>
    </row>
    <row r="1631" spans="2:2" x14ac:dyDescent="0.2">
      <c r="B1631" s="9"/>
    </row>
    <row r="1632" spans="2:2" x14ac:dyDescent="0.2">
      <c r="B1632" s="9"/>
    </row>
    <row r="1633" spans="2:2" x14ac:dyDescent="0.2">
      <c r="B1633" s="9"/>
    </row>
    <row r="1634" spans="2:2" x14ac:dyDescent="0.2">
      <c r="B1634" s="9"/>
    </row>
    <row r="1635" spans="2:2" x14ac:dyDescent="0.2">
      <c r="B1635" s="9"/>
    </row>
    <row r="1636" spans="2:2" x14ac:dyDescent="0.2">
      <c r="B1636" s="9"/>
    </row>
    <row r="1637" spans="2:2" x14ac:dyDescent="0.2">
      <c r="B1637" s="9"/>
    </row>
    <row r="1638" spans="2:2" x14ac:dyDescent="0.2">
      <c r="B1638" s="9"/>
    </row>
    <row r="1639" spans="2:2" x14ac:dyDescent="0.2">
      <c r="B1639" s="9"/>
    </row>
    <row r="1640" spans="2:2" x14ac:dyDescent="0.2">
      <c r="B1640" s="9"/>
    </row>
    <row r="1641" spans="2:2" x14ac:dyDescent="0.2">
      <c r="B1641" s="9"/>
    </row>
    <row r="1642" spans="2:2" x14ac:dyDescent="0.2">
      <c r="B1642" s="9"/>
    </row>
    <row r="1643" spans="2:2" x14ac:dyDescent="0.2">
      <c r="B1643" s="9"/>
    </row>
    <row r="1644" spans="2:2" x14ac:dyDescent="0.2">
      <c r="B1644" s="9"/>
    </row>
    <row r="1645" spans="2:2" x14ac:dyDescent="0.2">
      <c r="B1645" s="9"/>
    </row>
    <row r="1646" spans="2:2" x14ac:dyDescent="0.2">
      <c r="B1646" s="9"/>
    </row>
    <row r="1647" spans="2:2" x14ac:dyDescent="0.2">
      <c r="B1647" s="9"/>
    </row>
    <row r="1648" spans="2:2" x14ac:dyDescent="0.2">
      <c r="B1648" s="9"/>
    </row>
    <row r="1649" spans="2:2" x14ac:dyDescent="0.2">
      <c r="B1649" s="9"/>
    </row>
    <row r="1650" spans="2:2" x14ac:dyDescent="0.2">
      <c r="B1650" s="9"/>
    </row>
    <row r="1651" spans="2:2" x14ac:dyDescent="0.2">
      <c r="B1651" s="9"/>
    </row>
    <row r="1652" spans="2:2" x14ac:dyDescent="0.2">
      <c r="B1652" s="9"/>
    </row>
    <row r="1653" spans="2:2" x14ac:dyDescent="0.2">
      <c r="B1653" s="9"/>
    </row>
    <row r="1654" spans="2:2" x14ac:dyDescent="0.2">
      <c r="B1654" s="9"/>
    </row>
    <row r="1655" spans="2:2" x14ac:dyDescent="0.2">
      <c r="B1655" s="9"/>
    </row>
    <row r="1656" spans="2:2" x14ac:dyDescent="0.2">
      <c r="B1656" s="9"/>
    </row>
    <row r="1657" spans="2:2" x14ac:dyDescent="0.2">
      <c r="B1657" s="9"/>
    </row>
    <row r="1658" spans="2:2" x14ac:dyDescent="0.2">
      <c r="B1658" s="9"/>
    </row>
    <row r="1659" spans="2:2" x14ac:dyDescent="0.2">
      <c r="B1659" s="9"/>
    </row>
    <row r="1660" spans="2:2" x14ac:dyDescent="0.2">
      <c r="B1660" s="9"/>
    </row>
    <row r="1661" spans="2:2" x14ac:dyDescent="0.2">
      <c r="B1661" s="9"/>
    </row>
    <row r="1662" spans="2:2" x14ac:dyDescent="0.2">
      <c r="B1662" s="9"/>
    </row>
    <row r="1663" spans="2:2" x14ac:dyDescent="0.2">
      <c r="B1663" s="9"/>
    </row>
    <row r="1664" spans="2:2" x14ac:dyDescent="0.2">
      <c r="B1664" s="9"/>
    </row>
    <row r="1665" spans="2:2" x14ac:dyDescent="0.2">
      <c r="B1665" s="9"/>
    </row>
    <row r="1666" spans="2:2" x14ac:dyDescent="0.2">
      <c r="B1666" s="9"/>
    </row>
    <row r="1667" spans="2:2" x14ac:dyDescent="0.2">
      <c r="B1667" s="9"/>
    </row>
    <row r="1668" spans="2:2" x14ac:dyDescent="0.2">
      <c r="B1668" s="9"/>
    </row>
    <row r="1669" spans="2:2" x14ac:dyDescent="0.2">
      <c r="B1669" s="9"/>
    </row>
    <row r="1670" spans="2:2" x14ac:dyDescent="0.2">
      <c r="B1670" s="9"/>
    </row>
    <row r="1671" spans="2:2" x14ac:dyDescent="0.2">
      <c r="B1671" s="9"/>
    </row>
    <row r="1672" spans="2:2" x14ac:dyDescent="0.2">
      <c r="B1672" s="9"/>
    </row>
    <row r="1673" spans="2:2" x14ac:dyDescent="0.2">
      <c r="B1673" s="9"/>
    </row>
    <row r="1674" spans="2:2" x14ac:dyDescent="0.2">
      <c r="B1674" s="9"/>
    </row>
    <row r="1675" spans="2:2" x14ac:dyDescent="0.2">
      <c r="B1675" s="9"/>
    </row>
    <row r="1676" spans="2:2" x14ac:dyDescent="0.2">
      <c r="B1676" s="9"/>
    </row>
    <row r="1677" spans="2:2" x14ac:dyDescent="0.2">
      <c r="B1677" s="9"/>
    </row>
    <row r="1678" spans="2:2" x14ac:dyDescent="0.2">
      <c r="B1678" s="9"/>
    </row>
    <row r="1679" spans="2:2" x14ac:dyDescent="0.2">
      <c r="B1679" s="9"/>
    </row>
    <row r="1680" spans="2:2" x14ac:dyDescent="0.2">
      <c r="B1680" s="9"/>
    </row>
    <row r="1681" spans="2:2" x14ac:dyDescent="0.2">
      <c r="B1681" s="9"/>
    </row>
    <row r="1682" spans="2:2" x14ac:dyDescent="0.2">
      <c r="B1682" s="9"/>
    </row>
    <row r="1683" spans="2:2" x14ac:dyDescent="0.2">
      <c r="B1683" s="9"/>
    </row>
    <row r="1684" spans="2:2" x14ac:dyDescent="0.2">
      <c r="B1684" s="9"/>
    </row>
    <row r="1685" spans="2:2" x14ac:dyDescent="0.2">
      <c r="B1685" s="9"/>
    </row>
    <row r="1686" spans="2:2" x14ac:dyDescent="0.2">
      <c r="B1686" s="9"/>
    </row>
    <row r="1687" spans="2:2" x14ac:dyDescent="0.2">
      <c r="B1687" s="9"/>
    </row>
    <row r="1688" spans="2:2" x14ac:dyDescent="0.2">
      <c r="B1688" s="9"/>
    </row>
    <row r="1689" spans="2:2" x14ac:dyDescent="0.2">
      <c r="B1689" s="9"/>
    </row>
    <row r="1690" spans="2:2" x14ac:dyDescent="0.2">
      <c r="B1690" s="9"/>
    </row>
    <row r="1691" spans="2:2" x14ac:dyDescent="0.2">
      <c r="B1691" s="9"/>
    </row>
    <row r="1692" spans="2:2" x14ac:dyDescent="0.2">
      <c r="B1692" s="9"/>
    </row>
    <row r="1693" spans="2:2" x14ac:dyDescent="0.2">
      <c r="B1693" s="9"/>
    </row>
    <row r="1694" spans="2:2" x14ac:dyDescent="0.2">
      <c r="B1694" s="9"/>
    </row>
    <row r="1695" spans="2:2" x14ac:dyDescent="0.2">
      <c r="B1695" s="9"/>
    </row>
    <row r="1696" spans="2:2" x14ac:dyDescent="0.2">
      <c r="B1696" s="9"/>
    </row>
    <row r="1697" spans="2:2" x14ac:dyDescent="0.2">
      <c r="B1697" s="9"/>
    </row>
    <row r="1698" spans="2:2" x14ac:dyDescent="0.2">
      <c r="B1698" s="9"/>
    </row>
    <row r="1699" spans="2:2" x14ac:dyDescent="0.2">
      <c r="B1699" s="9"/>
    </row>
    <row r="1700" spans="2:2" x14ac:dyDescent="0.2">
      <c r="B1700" s="9"/>
    </row>
    <row r="1701" spans="2:2" x14ac:dyDescent="0.2">
      <c r="B1701" s="9"/>
    </row>
    <row r="1702" spans="2:2" x14ac:dyDescent="0.2">
      <c r="B1702" s="9"/>
    </row>
    <row r="1703" spans="2:2" x14ac:dyDescent="0.2">
      <c r="B1703" s="9"/>
    </row>
    <row r="1704" spans="2:2" x14ac:dyDescent="0.2">
      <c r="B1704" s="9"/>
    </row>
    <row r="1705" spans="2:2" x14ac:dyDescent="0.2">
      <c r="B1705" s="9"/>
    </row>
    <row r="1706" spans="2:2" x14ac:dyDescent="0.2">
      <c r="B1706" s="9"/>
    </row>
    <row r="1707" spans="2:2" x14ac:dyDescent="0.2">
      <c r="B1707" s="9"/>
    </row>
    <row r="1708" spans="2:2" x14ac:dyDescent="0.2">
      <c r="B1708" s="9"/>
    </row>
    <row r="1709" spans="2:2" x14ac:dyDescent="0.2">
      <c r="B1709" s="9"/>
    </row>
    <row r="1710" spans="2:2" x14ac:dyDescent="0.2">
      <c r="B1710" s="9"/>
    </row>
    <row r="1711" spans="2:2" x14ac:dyDescent="0.2">
      <c r="B1711" s="9"/>
    </row>
    <row r="1712" spans="2:2" x14ac:dyDescent="0.2">
      <c r="B1712" s="9"/>
    </row>
    <row r="1713" spans="2:2" x14ac:dyDescent="0.2">
      <c r="B1713" s="9"/>
    </row>
    <row r="1714" spans="2:2" x14ac:dyDescent="0.2">
      <c r="B1714" s="9"/>
    </row>
    <row r="1715" spans="2:2" x14ac:dyDescent="0.2">
      <c r="B1715" s="9"/>
    </row>
    <row r="1716" spans="2:2" x14ac:dyDescent="0.2">
      <c r="B1716" s="9"/>
    </row>
    <row r="1717" spans="2:2" x14ac:dyDescent="0.2">
      <c r="B1717" s="9"/>
    </row>
    <row r="1718" spans="2:2" x14ac:dyDescent="0.2">
      <c r="B1718" s="9"/>
    </row>
    <row r="1719" spans="2:2" x14ac:dyDescent="0.2">
      <c r="B1719" s="9"/>
    </row>
    <row r="1720" spans="2:2" x14ac:dyDescent="0.2">
      <c r="B1720" s="9"/>
    </row>
    <row r="1721" spans="2:2" x14ac:dyDescent="0.2">
      <c r="B1721" s="9"/>
    </row>
    <row r="1722" spans="2:2" x14ac:dyDescent="0.2">
      <c r="B1722" s="9"/>
    </row>
    <row r="1723" spans="2:2" x14ac:dyDescent="0.2">
      <c r="B1723" s="9"/>
    </row>
    <row r="1724" spans="2:2" x14ac:dyDescent="0.2">
      <c r="B1724" s="9"/>
    </row>
    <row r="1725" spans="2:2" x14ac:dyDescent="0.2">
      <c r="B1725" s="9"/>
    </row>
    <row r="1726" spans="2:2" x14ac:dyDescent="0.2">
      <c r="B1726" s="9"/>
    </row>
    <row r="1727" spans="2:2" x14ac:dyDescent="0.2">
      <c r="B1727" s="9"/>
    </row>
    <row r="1728" spans="2:2" x14ac:dyDescent="0.2">
      <c r="B1728" s="9"/>
    </row>
    <row r="1729" spans="2:2" x14ac:dyDescent="0.2">
      <c r="B1729" s="9"/>
    </row>
    <row r="1730" spans="2:2" x14ac:dyDescent="0.2">
      <c r="B1730" s="9"/>
    </row>
    <row r="1731" spans="2:2" x14ac:dyDescent="0.2">
      <c r="B1731" s="9"/>
    </row>
    <row r="1732" spans="2:2" x14ac:dyDescent="0.2">
      <c r="B1732" s="9"/>
    </row>
    <row r="1733" spans="2:2" x14ac:dyDescent="0.2">
      <c r="B1733" s="9"/>
    </row>
    <row r="1734" spans="2:2" x14ac:dyDescent="0.2">
      <c r="B1734" s="9"/>
    </row>
    <row r="1735" spans="2:2" x14ac:dyDescent="0.2">
      <c r="B1735" s="9"/>
    </row>
    <row r="1736" spans="2:2" x14ac:dyDescent="0.2">
      <c r="B1736" s="9"/>
    </row>
    <row r="1737" spans="2:2" x14ac:dyDescent="0.2">
      <c r="B1737" s="9"/>
    </row>
    <row r="1738" spans="2:2" x14ac:dyDescent="0.2">
      <c r="B1738" s="9"/>
    </row>
    <row r="1739" spans="2:2" x14ac:dyDescent="0.2">
      <c r="B1739" s="9"/>
    </row>
    <row r="1740" spans="2:2" x14ac:dyDescent="0.2">
      <c r="B1740" s="9"/>
    </row>
    <row r="1741" spans="2:2" x14ac:dyDescent="0.2">
      <c r="B1741" s="9"/>
    </row>
    <row r="1742" spans="2:2" x14ac:dyDescent="0.2">
      <c r="B1742" s="9"/>
    </row>
    <row r="1743" spans="2:2" x14ac:dyDescent="0.2">
      <c r="B1743" s="9"/>
    </row>
    <row r="1744" spans="2:2" x14ac:dyDescent="0.2">
      <c r="B1744" s="9"/>
    </row>
    <row r="1745" spans="2:2" x14ac:dyDescent="0.2">
      <c r="B1745" s="9"/>
    </row>
    <row r="1746" spans="2:2" x14ac:dyDescent="0.2">
      <c r="B1746" s="9"/>
    </row>
    <row r="1747" spans="2:2" x14ac:dyDescent="0.2">
      <c r="B1747" s="9"/>
    </row>
    <row r="1748" spans="2:2" x14ac:dyDescent="0.2">
      <c r="B1748" s="9"/>
    </row>
    <row r="1749" spans="2:2" x14ac:dyDescent="0.2">
      <c r="B1749" s="9"/>
    </row>
    <row r="1750" spans="2:2" x14ac:dyDescent="0.2">
      <c r="B1750" s="9"/>
    </row>
    <row r="1751" spans="2:2" x14ac:dyDescent="0.2">
      <c r="B1751" s="9"/>
    </row>
    <row r="1752" spans="2:2" x14ac:dyDescent="0.2">
      <c r="B1752" s="9"/>
    </row>
    <row r="1753" spans="2:2" x14ac:dyDescent="0.2">
      <c r="B1753" s="9"/>
    </row>
    <row r="1754" spans="2:2" x14ac:dyDescent="0.2">
      <c r="B1754" s="9"/>
    </row>
    <row r="1755" spans="2:2" x14ac:dyDescent="0.2">
      <c r="B1755" s="9"/>
    </row>
    <row r="1756" spans="2:2" x14ac:dyDescent="0.2">
      <c r="B1756" s="9"/>
    </row>
    <row r="1757" spans="2:2" x14ac:dyDescent="0.2">
      <c r="B1757" s="9"/>
    </row>
    <row r="1758" spans="2:2" x14ac:dyDescent="0.2">
      <c r="B1758" s="9"/>
    </row>
    <row r="1759" spans="2:2" x14ac:dyDescent="0.2">
      <c r="B1759" s="9"/>
    </row>
    <row r="1760" spans="2:2" x14ac:dyDescent="0.2">
      <c r="B1760" s="9"/>
    </row>
    <row r="1761" spans="2:2" x14ac:dyDescent="0.2">
      <c r="B1761" s="9"/>
    </row>
    <row r="1762" spans="2:2" x14ac:dyDescent="0.2">
      <c r="B1762" s="9"/>
    </row>
    <row r="1763" spans="2:2" x14ac:dyDescent="0.2">
      <c r="B1763" s="9"/>
    </row>
    <row r="1764" spans="2:2" x14ac:dyDescent="0.2">
      <c r="B1764" s="9"/>
    </row>
    <row r="1765" spans="2:2" x14ac:dyDescent="0.2">
      <c r="B1765" s="9"/>
    </row>
    <row r="1766" spans="2:2" x14ac:dyDescent="0.2">
      <c r="B1766" s="9"/>
    </row>
    <row r="1767" spans="2:2" x14ac:dyDescent="0.2">
      <c r="B1767" s="9"/>
    </row>
    <row r="1768" spans="2:2" x14ac:dyDescent="0.2">
      <c r="B1768" s="9"/>
    </row>
    <row r="1769" spans="2:2" x14ac:dyDescent="0.2">
      <c r="B1769" s="9"/>
    </row>
    <row r="1770" spans="2:2" x14ac:dyDescent="0.2">
      <c r="B1770" s="9"/>
    </row>
    <row r="1771" spans="2:2" x14ac:dyDescent="0.2">
      <c r="B1771" s="9"/>
    </row>
    <row r="1772" spans="2:2" x14ac:dyDescent="0.2">
      <c r="B1772" s="9"/>
    </row>
    <row r="1773" spans="2:2" x14ac:dyDescent="0.2">
      <c r="B1773" s="9"/>
    </row>
    <row r="1774" spans="2:2" x14ac:dyDescent="0.2">
      <c r="B1774" s="9"/>
    </row>
    <row r="1775" spans="2:2" x14ac:dyDescent="0.2">
      <c r="B1775" s="9"/>
    </row>
    <row r="1776" spans="2:2" x14ac:dyDescent="0.2">
      <c r="B1776" s="9"/>
    </row>
    <row r="1777" spans="2:2" x14ac:dyDescent="0.2">
      <c r="B1777" s="9"/>
    </row>
    <row r="1778" spans="2:2" x14ac:dyDescent="0.2">
      <c r="B1778" s="9"/>
    </row>
    <row r="1779" spans="2:2" x14ac:dyDescent="0.2">
      <c r="B1779" s="9"/>
    </row>
    <row r="1780" spans="2:2" x14ac:dyDescent="0.2">
      <c r="B1780" s="9"/>
    </row>
    <row r="1781" spans="2:2" x14ac:dyDescent="0.2">
      <c r="B1781" s="9"/>
    </row>
    <row r="1782" spans="2:2" x14ac:dyDescent="0.2">
      <c r="B1782" s="9"/>
    </row>
    <row r="1783" spans="2:2" x14ac:dyDescent="0.2">
      <c r="B1783" s="9"/>
    </row>
    <row r="1784" spans="2:2" x14ac:dyDescent="0.2">
      <c r="B1784" s="9"/>
    </row>
    <row r="1785" spans="2:2" x14ac:dyDescent="0.2">
      <c r="B1785" s="9"/>
    </row>
    <row r="1786" spans="2:2" x14ac:dyDescent="0.2">
      <c r="B1786" s="9"/>
    </row>
    <row r="1787" spans="2:2" x14ac:dyDescent="0.2">
      <c r="B1787" s="9"/>
    </row>
    <row r="1788" spans="2:2" x14ac:dyDescent="0.2">
      <c r="B1788" s="9"/>
    </row>
    <row r="1789" spans="2:2" x14ac:dyDescent="0.2">
      <c r="B1789" s="9"/>
    </row>
    <row r="1790" spans="2:2" x14ac:dyDescent="0.2">
      <c r="B1790" s="9"/>
    </row>
    <row r="1791" spans="2:2" x14ac:dyDescent="0.2">
      <c r="B1791" s="9"/>
    </row>
    <row r="1792" spans="2:2" x14ac:dyDescent="0.2">
      <c r="B1792" s="9"/>
    </row>
    <row r="1793" spans="2:2" x14ac:dyDescent="0.2">
      <c r="B1793" s="9"/>
    </row>
    <row r="1794" spans="2:2" x14ac:dyDescent="0.2">
      <c r="B1794" s="9"/>
    </row>
    <row r="1795" spans="2:2" x14ac:dyDescent="0.2">
      <c r="B1795" s="9"/>
    </row>
    <row r="1796" spans="2:2" x14ac:dyDescent="0.2">
      <c r="B1796" s="9"/>
    </row>
    <row r="1797" spans="2:2" x14ac:dyDescent="0.2">
      <c r="B1797" s="9"/>
    </row>
    <row r="1798" spans="2:2" x14ac:dyDescent="0.2">
      <c r="B1798" s="9"/>
    </row>
    <row r="1799" spans="2:2" x14ac:dyDescent="0.2">
      <c r="B1799" s="9"/>
    </row>
    <row r="1800" spans="2:2" x14ac:dyDescent="0.2">
      <c r="B1800" s="9"/>
    </row>
    <row r="1801" spans="2:2" x14ac:dyDescent="0.2">
      <c r="B1801" s="9"/>
    </row>
    <row r="1802" spans="2:2" x14ac:dyDescent="0.2">
      <c r="B1802" s="9"/>
    </row>
    <row r="1803" spans="2:2" x14ac:dyDescent="0.2">
      <c r="B1803" s="9"/>
    </row>
    <row r="1804" spans="2:2" x14ac:dyDescent="0.2">
      <c r="B1804" s="9"/>
    </row>
    <row r="1805" spans="2:2" x14ac:dyDescent="0.2">
      <c r="B1805" s="9"/>
    </row>
    <row r="1806" spans="2:2" x14ac:dyDescent="0.2">
      <c r="B1806" s="9"/>
    </row>
    <row r="1807" spans="2:2" x14ac:dyDescent="0.2">
      <c r="B1807" s="9"/>
    </row>
    <row r="1808" spans="2:2" x14ac:dyDescent="0.2">
      <c r="B1808" s="9"/>
    </row>
    <row r="1809" spans="2:2" x14ac:dyDescent="0.2">
      <c r="B1809" s="9"/>
    </row>
    <row r="1810" spans="2:2" x14ac:dyDescent="0.2">
      <c r="B1810" s="9"/>
    </row>
    <row r="1811" spans="2:2" x14ac:dyDescent="0.2">
      <c r="B1811" s="9"/>
    </row>
    <row r="1812" spans="2:2" x14ac:dyDescent="0.2">
      <c r="B1812" s="9"/>
    </row>
    <row r="1813" spans="2:2" x14ac:dyDescent="0.2">
      <c r="B1813" s="9"/>
    </row>
    <row r="1814" spans="2:2" x14ac:dyDescent="0.2">
      <c r="B1814" s="9"/>
    </row>
    <row r="1815" spans="2:2" x14ac:dyDescent="0.2">
      <c r="B1815" s="9"/>
    </row>
    <row r="1816" spans="2:2" x14ac:dyDescent="0.2">
      <c r="B1816" s="9"/>
    </row>
    <row r="1817" spans="2:2" x14ac:dyDescent="0.2">
      <c r="B1817" s="9"/>
    </row>
    <row r="1818" spans="2:2" x14ac:dyDescent="0.2">
      <c r="B1818" s="9"/>
    </row>
    <row r="1819" spans="2:2" x14ac:dyDescent="0.2">
      <c r="B1819" s="9"/>
    </row>
    <row r="1820" spans="2:2" x14ac:dyDescent="0.2">
      <c r="B1820" s="9"/>
    </row>
    <row r="1821" spans="2:2" x14ac:dyDescent="0.2">
      <c r="B1821" s="9"/>
    </row>
    <row r="1822" spans="2:2" x14ac:dyDescent="0.2">
      <c r="B1822" s="9"/>
    </row>
    <row r="1823" spans="2:2" x14ac:dyDescent="0.2">
      <c r="B1823" s="9"/>
    </row>
    <row r="1824" spans="2:2" x14ac:dyDescent="0.2">
      <c r="B1824" s="9"/>
    </row>
    <row r="1825" spans="2:2" x14ac:dyDescent="0.2">
      <c r="B1825" s="9"/>
    </row>
    <row r="1826" spans="2:2" x14ac:dyDescent="0.2">
      <c r="B1826" s="9"/>
    </row>
    <row r="1827" spans="2:2" x14ac:dyDescent="0.2">
      <c r="B1827" s="9"/>
    </row>
    <row r="1828" spans="2:2" x14ac:dyDescent="0.2">
      <c r="B1828" s="9"/>
    </row>
    <row r="1829" spans="2:2" x14ac:dyDescent="0.2">
      <c r="B1829" s="9"/>
    </row>
    <row r="1830" spans="2:2" x14ac:dyDescent="0.2">
      <c r="B1830" s="9"/>
    </row>
    <row r="1831" spans="2:2" x14ac:dyDescent="0.2">
      <c r="B1831" s="9"/>
    </row>
    <row r="1832" spans="2:2" x14ac:dyDescent="0.2">
      <c r="B1832" s="9"/>
    </row>
    <row r="1833" spans="2:2" x14ac:dyDescent="0.2">
      <c r="B1833" s="9"/>
    </row>
    <row r="1834" spans="2:2" x14ac:dyDescent="0.2">
      <c r="B1834" s="9"/>
    </row>
    <row r="1835" spans="2:2" x14ac:dyDescent="0.2">
      <c r="B1835" s="9"/>
    </row>
    <row r="1836" spans="2:2" x14ac:dyDescent="0.2">
      <c r="B1836" s="9"/>
    </row>
    <row r="1837" spans="2:2" x14ac:dyDescent="0.2">
      <c r="B1837" s="9"/>
    </row>
    <row r="1838" spans="2:2" x14ac:dyDescent="0.2">
      <c r="B1838" s="9"/>
    </row>
    <row r="1839" spans="2:2" x14ac:dyDescent="0.2">
      <c r="B1839" s="9"/>
    </row>
    <row r="1840" spans="2:2" x14ac:dyDescent="0.2">
      <c r="B1840" s="9"/>
    </row>
    <row r="1841" spans="2:2" x14ac:dyDescent="0.2">
      <c r="B1841" s="9"/>
    </row>
    <row r="1842" spans="2:2" x14ac:dyDescent="0.2">
      <c r="B1842" s="9"/>
    </row>
    <row r="1843" spans="2:2" x14ac:dyDescent="0.2">
      <c r="B1843" s="9"/>
    </row>
    <row r="1844" spans="2:2" x14ac:dyDescent="0.2">
      <c r="B1844" s="9"/>
    </row>
    <row r="1845" spans="2:2" x14ac:dyDescent="0.2">
      <c r="B1845" s="9"/>
    </row>
    <row r="1846" spans="2:2" x14ac:dyDescent="0.2">
      <c r="B1846" s="9"/>
    </row>
    <row r="1847" spans="2:2" x14ac:dyDescent="0.2">
      <c r="B1847" s="9"/>
    </row>
    <row r="1848" spans="2:2" x14ac:dyDescent="0.2">
      <c r="B1848" s="9"/>
    </row>
    <row r="1849" spans="2:2" x14ac:dyDescent="0.2">
      <c r="B1849" s="9"/>
    </row>
    <row r="1850" spans="2:2" x14ac:dyDescent="0.2">
      <c r="B1850" s="9"/>
    </row>
    <row r="1851" spans="2:2" x14ac:dyDescent="0.2">
      <c r="B1851" s="9"/>
    </row>
    <row r="1852" spans="2:2" x14ac:dyDescent="0.2">
      <c r="B1852" s="9"/>
    </row>
    <row r="1853" spans="2:2" x14ac:dyDescent="0.2">
      <c r="B1853" s="9"/>
    </row>
    <row r="1854" spans="2:2" x14ac:dyDescent="0.2">
      <c r="B1854" s="9"/>
    </row>
    <row r="1855" spans="2:2" x14ac:dyDescent="0.2">
      <c r="B1855" s="9"/>
    </row>
    <row r="1856" spans="2:2" x14ac:dyDescent="0.2">
      <c r="B1856" s="9"/>
    </row>
    <row r="1857" spans="2:2" x14ac:dyDescent="0.2">
      <c r="B1857" s="9"/>
    </row>
    <row r="1858" spans="2:2" x14ac:dyDescent="0.2">
      <c r="B1858" s="9"/>
    </row>
    <row r="1859" spans="2:2" x14ac:dyDescent="0.2">
      <c r="B1859" s="9"/>
    </row>
    <row r="1860" spans="2:2" x14ac:dyDescent="0.2">
      <c r="B1860" s="9"/>
    </row>
    <row r="1861" spans="2:2" x14ac:dyDescent="0.2">
      <c r="B1861" s="9"/>
    </row>
    <row r="1862" spans="2:2" x14ac:dyDescent="0.2">
      <c r="B1862" s="9"/>
    </row>
    <row r="1863" spans="2:2" x14ac:dyDescent="0.2">
      <c r="B1863" s="9"/>
    </row>
    <row r="1864" spans="2:2" x14ac:dyDescent="0.2">
      <c r="B1864" s="9"/>
    </row>
    <row r="1865" spans="2:2" x14ac:dyDescent="0.2">
      <c r="B1865" s="9"/>
    </row>
    <row r="1866" spans="2:2" x14ac:dyDescent="0.2">
      <c r="B1866" s="9"/>
    </row>
    <row r="1867" spans="2:2" x14ac:dyDescent="0.2">
      <c r="B1867" s="9"/>
    </row>
    <row r="1868" spans="2:2" x14ac:dyDescent="0.2">
      <c r="B1868" s="9"/>
    </row>
    <row r="1869" spans="2:2" x14ac:dyDescent="0.2">
      <c r="B1869" s="9"/>
    </row>
    <row r="1870" spans="2:2" x14ac:dyDescent="0.2">
      <c r="B1870" s="9"/>
    </row>
    <row r="1871" spans="2:2" x14ac:dyDescent="0.2">
      <c r="B1871" s="9"/>
    </row>
    <row r="1872" spans="2:2" x14ac:dyDescent="0.2">
      <c r="B1872" s="9"/>
    </row>
    <row r="1873" spans="2:2" x14ac:dyDescent="0.2">
      <c r="B1873" s="9"/>
    </row>
    <row r="1874" spans="2:2" x14ac:dyDescent="0.2">
      <c r="B1874" s="9"/>
    </row>
    <row r="1875" spans="2:2" x14ac:dyDescent="0.2">
      <c r="B1875" s="9"/>
    </row>
    <row r="1876" spans="2:2" x14ac:dyDescent="0.2">
      <c r="B1876" s="9"/>
    </row>
    <row r="1877" spans="2:2" x14ac:dyDescent="0.2">
      <c r="B1877" s="9"/>
    </row>
    <row r="1878" spans="2:2" x14ac:dyDescent="0.2">
      <c r="B1878" s="9"/>
    </row>
    <row r="1879" spans="2:2" x14ac:dyDescent="0.2">
      <c r="B1879" s="9"/>
    </row>
    <row r="1880" spans="2:2" x14ac:dyDescent="0.2">
      <c r="B1880" s="9"/>
    </row>
    <row r="1881" spans="2:2" x14ac:dyDescent="0.2">
      <c r="B1881" s="9"/>
    </row>
    <row r="1882" spans="2:2" x14ac:dyDescent="0.2">
      <c r="B1882" s="9"/>
    </row>
    <row r="1883" spans="2:2" x14ac:dyDescent="0.2">
      <c r="B1883" s="9"/>
    </row>
    <row r="1884" spans="2:2" x14ac:dyDescent="0.2">
      <c r="B1884" s="9"/>
    </row>
    <row r="1885" spans="2:2" x14ac:dyDescent="0.2">
      <c r="B1885" s="9"/>
    </row>
  </sheetData>
  <sheetProtection sheet="1"/>
  <phoneticPr fontId="8" type="noConversion"/>
  <pageMargins left="0.75" right="0.75" top="1" bottom="1" header="0.5" footer="0.5"/>
  <pageSetup orientation="portrait" verticalDpi="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Active</vt:lpstr>
      <vt:lpstr>Graphs</vt:lpstr>
      <vt:lpstr>Q_fit</vt:lpstr>
      <vt:lpstr>A (2)</vt:lpstr>
      <vt:lpstr>Q_fit (2)</vt:lpstr>
      <vt:lpstr>A (3)</vt:lpstr>
      <vt:lpstr>Q_fit (3)</vt:lpstr>
      <vt:lpstr>A (4)</vt:lpstr>
      <vt:lpstr>A (5)</vt:lpstr>
      <vt:lpstr>BAV</vt:lpstr>
      <vt:lpstr>O-C Gateway</vt:lpstr>
      <vt:lpstr>A (old)</vt:lpstr>
      <vt:lpstr>Q_fit (old)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&amp; Bonnie</dc:creator>
  <cp:lastModifiedBy>R &amp; B</cp:lastModifiedBy>
  <dcterms:created xsi:type="dcterms:W3CDTF">2002-08-21T21:11:23Z</dcterms:created>
  <dcterms:modified xsi:type="dcterms:W3CDTF">2024-09-23T07:58:41Z</dcterms:modified>
</cp:coreProperties>
</file>