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176B9D-FAC9-42F3-8D7C-127D8A2BE1D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D9" i="1"/>
  <c r="C9" i="1"/>
  <c r="Q24" i="1"/>
  <c r="G12" i="2"/>
  <c r="C12" i="2"/>
  <c r="E12" i="2"/>
  <c r="G13" i="2"/>
  <c r="C13" i="2"/>
  <c r="E13" i="2"/>
  <c r="G11" i="2"/>
  <c r="C11" i="2"/>
  <c r="E11" i="2"/>
  <c r="H12" i="2"/>
  <c r="D12" i="2"/>
  <c r="B12" i="2"/>
  <c r="A12" i="2"/>
  <c r="H13" i="2"/>
  <c r="B13" i="2"/>
  <c r="D13" i="2"/>
  <c r="A13" i="2"/>
  <c r="H11" i="2"/>
  <c r="D11" i="2"/>
  <c r="B11" i="2"/>
  <c r="A11" i="2"/>
  <c r="F16" i="1"/>
  <c r="C17" i="1"/>
  <c r="E23" i="1"/>
  <c r="F23" i="1"/>
  <c r="G23" i="1"/>
  <c r="J23" i="1"/>
  <c r="Q23" i="1"/>
  <c r="E21" i="1"/>
  <c r="F21" i="1"/>
  <c r="G21" i="1"/>
  <c r="H21" i="1"/>
  <c r="E22" i="1"/>
  <c r="F22" i="1"/>
  <c r="G22" i="1"/>
  <c r="J22" i="1"/>
  <c r="Q21" i="1"/>
  <c r="Q22" i="1"/>
  <c r="C11" i="1"/>
  <c r="C12" i="1"/>
  <c r="C16" i="1" l="1"/>
  <c r="D18" i="1" s="1"/>
  <c r="O24" i="1"/>
  <c r="O23" i="1"/>
  <c r="C15" i="1"/>
  <c r="F18" i="1" s="1"/>
  <c r="O21" i="1"/>
  <c r="O22" i="1"/>
  <c r="F17" i="1"/>
  <c r="F19" i="1" l="1"/>
  <c r="C18" i="1"/>
</calcChain>
</file>

<file path=xl/sharedStrings.xml><?xml version="1.0" encoding="utf-8"?>
<sst xmlns="http://schemas.openxmlformats.org/spreadsheetml/2006/main" count="91" uniqueCount="74">
  <si>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</si>
  <si>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</si>
  <si>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</si>
  <si>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</si>
  <si>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</si>
  <si>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</si>
  <si>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</si>
  <si>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</si>
  <si>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</si>
  <si>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</si>
  <si>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</si>
  <si>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</si>
  <si>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</si>
  <si>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</si>
  <si>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</si>
  <si>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</si>
  <si>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</si>
  <si>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</si>
  <si>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</si>
  <si>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</si>
  <si>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</si>
  <si>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</si>
  <si>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</si>
  <si>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</si>
  <si>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</si>
  <si>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</si>
  <si>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</si>
  <si>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V1302 Cyg / GSC 2682-1685</t>
  </si>
  <si>
    <t>IBVS 5657</t>
  </si>
  <si>
    <t>EA</t>
  </si>
  <si>
    <t>GCVS says it's RR Lyr-type</t>
  </si>
  <si>
    <t>ASAS</t>
  </si>
  <si>
    <t>ASAS Eph.</t>
  </si>
  <si>
    <t>IBVS 6070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</si>
  <si>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</si>
  <si>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</si>
  <si>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</si>
  <si>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</si>
  <si>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# of data points:</t>
  </si>
  <si>
    <t>Next ToM</t>
  </si>
  <si>
    <t>Add cycle</t>
  </si>
  <si>
    <t>JD today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</si>
  <si>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</si>
  <si>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</si>
  <si>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</si>
  <si>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</si>
  <si>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</si>
  <si>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</si>
  <si>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</si>
  <si>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</si>
  <si>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</si>
  <si>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</si>
  <si>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</si>
  <si>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</si>
  <si>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</si>
  <si>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2453258.4501 </t>
  </si>
  <si>
    <t> 09.09.2004 22:48 </t>
  </si>
  <si>
    <t> -0.0816 </t>
  </si>
  <si>
    <t>E </t>
  </si>
  <si>
    <t>-I</t>
  </si>
  <si>
    <t> K. &amp; M. Rätz </t>
  </si>
  <si>
    <t>BAVM 173 </t>
  </si>
  <si>
    <t>2455740.4097 </t>
  </si>
  <si>
    <t> 27.06.2011 21:49 </t>
  </si>
  <si>
    <t>8526</t>
  </si>
  <si>
    <t> -0.0916 </t>
  </si>
  <si>
    <t>C </t>
  </si>
  <si>
    <t> F.Agerer </t>
  </si>
  <si>
    <t>BAVM 220 </t>
  </si>
  <si>
    <t>2456203.3205 </t>
  </si>
  <si>
    <t> 02.10.2012 19:41 </t>
  </si>
  <si>
    <t>8703</t>
  </si>
  <si>
    <t> -0.0982 </t>
  </si>
  <si>
    <t>BAVM 231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</si>
</sst>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/>
    <xf numFmtId="0" fontId="9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6" fillId="2" borderId="13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V1302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66-4628-9131-22B5B19B17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-9.156760000041686E-2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66-4628-9131-22B5B19B17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-8.1550199996854644E-2</c:v>
                </c:pt>
                <c:pt idx="2">
                  <c:v>-9.817779999866616E-2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66-4628-9131-22B5B19B17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66-4628-9131-22B5B19B17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66-4628-9131-22B5B19B17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66-4628-9131-22B5B19B17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66-4628-9131-22B5B19B17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Active!$D$21:$D$62</c:f>
                <c:numCache>
                  <c:formatCode>General</c:formatCode>
                  <c:ptCount val="42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Active!$D$21:$D$62</c:f>
                <c:numCache>
                  <c:formatCode>General</c:formatCode>
                  <c:ptCount val="42"/>
                  <c:pt idx="1">
                    <c:v>1E-3</c:v>
                  </c:pt>
                  <c:pt idx="2">
                    <c:v>1.5E-3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7577</c:v>
                </c:pt>
                <c:pt idx="2">
                  <c:v>8703</c:v>
                </c:pt>
                <c:pt idx="3">
                  <c:v>8526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2.1225914703340565E-4</c:v>
                </c:pt>
                <c:pt idx="1">
                  <c:v>-8.2914400185285717E-2</c:v>
                </c:pt>
                <c:pt idx="2">
                  <c:v>-9.5267655881232843E-2</c:v>
                </c:pt>
                <c:pt idx="3">
                  <c:v>-9.3325803076452524E-2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66-4628-9131-22B5B19B1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861072"/>
        <c:axId val="1"/>
      </c:scatterChart>
      <c:valAx>
        <c:axId val="536861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861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628513519816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371475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C9361F-C2DF-6A37-5CE5-01DE3146B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27</v>
      </c>
      <c r="E1" s="24"/>
    </row>
    <row r="2" spans="1:6" x14ac:dyDescent="0.2">
      <c r="A2" t="s">
        <v>23</v>
      </c>
      <c r="B2" t="s">
        <v>29</v>
      </c>
    </row>
    <row r="3" spans="1:6" ht="13.5" thickBot="1" x14ac:dyDescent="0.25">
      <c r="C3" s="17" t="s">
        <v>30</v>
      </c>
    </row>
    <row r="4" spans="1:6" ht="13.5" thickBot="1" x14ac:dyDescent="0.25">
      <c r="A4" s="8" t="s">
        <v>32</v>
      </c>
      <c r="C4" s="14">
        <v>33442.004999999997</v>
      </c>
      <c r="D4" s="16">
        <v>2.6153526</v>
      </c>
    </row>
    <row r="5" spans="1:6" x14ac:dyDescent="0.2">
      <c r="A5" s="21" t="s">
        <v>35</v>
      </c>
      <c r="B5" s="22"/>
      <c r="C5" s="23">
        <v>-9.5</v>
      </c>
      <c r="D5" s="22" t="s">
        <v>36</v>
      </c>
    </row>
    <row r="6" spans="1:6" x14ac:dyDescent="0.2">
      <c r="A6" s="8" t="s">
        <v>0</v>
      </c>
    </row>
    <row r="7" spans="1:6" x14ac:dyDescent="0.2">
      <c r="A7" t="s">
        <v>1</v>
      </c>
      <c r="C7" s="51">
        <v>33442.004999999997</v>
      </c>
    </row>
    <row r="8" spans="1:6" x14ac:dyDescent="0.2">
      <c r="A8" t="s">
        <v>2</v>
      </c>
      <c r="C8" s="51">
        <v>2.6153526</v>
      </c>
    </row>
    <row r="9" spans="1:6" x14ac:dyDescent="0.2">
      <c r="A9" s="27" t="s">
        <v>37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C10" s="7" t="s">
        <v>18</v>
      </c>
      <c r="D10" s="7" t="s">
        <v>19</v>
      </c>
    </row>
    <row r="11" spans="1:6" x14ac:dyDescent="0.2">
      <c r="A11" t="s">
        <v>14</v>
      </c>
      <c r="C11" s="31">
        <f ca="1">INTERCEPT(INDIRECT($D$9):G992,INDIRECT($C$9):F992)</f>
        <v>2.1225914703340565E-4</v>
      </c>
      <c r="D11" s="6"/>
    </row>
    <row r="12" spans="1:6" x14ac:dyDescent="0.2">
      <c r="A12" t="s">
        <v>15</v>
      </c>
      <c r="C12" s="31">
        <f ca="1">SLOPE(INDIRECT($D$9):G992,INDIRECT($C$9):F992)</f>
        <v>-1.0970919801018757E-5</v>
      </c>
      <c r="D12" s="6"/>
    </row>
    <row r="13" spans="1:6" x14ac:dyDescent="0.2">
      <c r="A13" t="s">
        <v>17</v>
      </c>
      <c r="C13" s="6" t="s">
        <v>12</v>
      </c>
    </row>
    <row r="14" spans="1:6" x14ac:dyDescent="0.2">
      <c r="A14" t="s">
        <v>22</v>
      </c>
      <c r="C14" s="22"/>
    </row>
    <row r="15" spans="1:6" x14ac:dyDescent="0.2">
      <c r="A15" s="3" t="s">
        <v>16</v>
      </c>
      <c r="C15" s="32">
        <f ca="1">(C7+C11)+(C8+C12)*INT(MAX(F21:F3533))</f>
        <v>56203.323410144119</v>
      </c>
      <c r="E15" s="29" t="s">
        <v>40</v>
      </c>
      <c r="F15" s="23">
        <v>1</v>
      </c>
    </row>
    <row r="16" spans="1:6" x14ac:dyDescent="0.2">
      <c r="A16" s="8" t="s">
        <v>3</v>
      </c>
      <c r="C16" s="33">
        <f ca="1">+C8+C12</f>
        <v>2.615341629080199</v>
      </c>
      <c r="E16" s="29" t="s">
        <v>41</v>
      </c>
      <c r="F16" s="34">
        <f ca="1">NOW()+15018.5+$C$5/24</f>
        <v>60344.727220023145</v>
      </c>
    </row>
    <row r="17" spans="1:18" ht="13.5" thickBot="1" x14ac:dyDescent="0.25">
      <c r="A17" s="29" t="s">
        <v>38</v>
      </c>
      <c r="B17" s="22"/>
      <c r="C17" s="22">
        <f>COUNT(C21:C2191)</f>
        <v>4</v>
      </c>
      <c r="E17" s="29" t="s">
        <v>42</v>
      </c>
      <c r="F17" s="34">
        <f ca="1">ROUND(2*(F16-$C$7)/$C$8,0)/2+F15</f>
        <v>10287.5</v>
      </c>
    </row>
    <row r="18" spans="1:18" ht="14.25" thickTop="1" thickBot="1" x14ac:dyDescent="0.25">
      <c r="A18" s="8" t="s">
        <v>4</v>
      </c>
      <c r="C18" s="4">
        <f ca="1">+C15</f>
        <v>56203.323410144119</v>
      </c>
      <c r="D18" s="5">
        <f ca="1">+C16</f>
        <v>2.615341629080199</v>
      </c>
      <c r="E18" s="29" t="s">
        <v>43</v>
      </c>
      <c r="F18" s="26">
        <f ca="1">ROUND(2*(F16-$C$15)/$C$16,0)/2+F15</f>
        <v>1584.5</v>
      </c>
    </row>
    <row r="19" spans="1:18" ht="13.5" thickTop="1" x14ac:dyDescent="0.2">
      <c r="E19" s="29" t="s">
        <v>39</v>
      </c>
      <c r="F19" s="30">
        <f ca="1">+$C$15+$C$16*F18-15018.5-$C$5/24</f>
        <v>45329.228054755033</v>
      </c>
    </row>
    <row r="20" spans="1:18" ht="13.5" thickBot="1" x14ac:dyDescent="0.25">
      <c r="A20" s="7" t="s">
        <v>5</v>
      </c>
      <c r="B20" s="7" t="s">
        <v>6</v>
      </c>
      <c r="C20" s="7" t="s">
        <v>7</v>
      </c>
      <c r="D20" s="7" t="s">
        <v>11</v>
      </c>
      <c r="E20" s="7" t="s">
        <v>8</v>
      </c>
      <c r="F20" s="7" t="s">
        <v>9</v>
      </c>
      <c r="G20" s="7" t="s">
        <v>10</v>
      </c>
      <c r="H20" s="10" t="s">
        <v>51</v>
      </c>
      <c r="I20" s="10" t="s">
        <v>54</v>
      </c>
      <c r="J20" s="10" t="s">
        <v>48</v>
      </c>
      <c r="K20" s="10" t="s">
        <v>46</v>
      </c>
      <c r="L20" s="10" t="s">
        <v>24</v>
      </c>
      <c r="M20" s="10" t="s">
        <v>25</v>
      </c>
      <c r="N20" s="10" t="s">
        <v>26</v>
      </c>
      <c r="O20" s="10" t="s">
        <v>21</v>
      </c>
      <c r="P20" s="9" t="s">
        <v>20</v>
      </c>
      <c r="Q20" s="7" t="s">
        <v>13</v>
      </c>
    </row>
    <row r="21" spans="1:18" x14ac:dyDescent="0.2">
      <c r="A21" s="11" t="s">
        <v>31</v>
      </c>
      <c r="B21" s="12"/>
      <c r="C21" s="15">
        <v>33442.004999999997</v>
      </c>
      <c r="D21" s="13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2.1225914703340565E-4</v>
      </c>
      <c r="Q21" s="2">
        <f>+C21-15018.5</f>
        <v>18423.504999999997</v>
      </c>
    </row>
    <row r="22" spans="1:18" x14ac:dyDescent="0.2">
      <c r="A22" s="11" t="s">
        <v>28</v>
      </c>
      <c r="B22" s="12"/>
      <c r="C22" s="13">
        <v>53258.450100000002</v>
      </c>
      <c r="D22" s="13">
        <v>1E-3</v>
      </c>
      <c r="E22">
        <f>+(C22-C$7)/C$8</f>
        <v>7576.9688186594822</v>
      </c>
      <c r="F22">
        <f>ROUND(2*E22,0)/2</f>
        <v>7577</v>
      </c>
      <c r="G22">
        <f>+C22-(C$7+F22*C$8)</f>
        <v>-8.1550199996854644E-2</v>
      </c>
      <c r="J22">
        <f>+G22</f>
        <v>-8.1550199996854644E-2</v>
      </c>
      <c r="O22">
        <f ca="1">+C$11+C$12*$F22</f>
        <v>-8.2914400185285717E-2</v>
      </c>
      <c r="Q22" s="2">
        <f>+C22-15018.5</f>
        <v>38239.950100000002</v>
      </c>
      <c r="R22" t="s">
        <v>48</v>
      </c>
    </row>
    <row r="23" spans="1:18" x14ac:dyDescent="0.2">
      <c r="A23" s="18" t="s">
        <v>33</v>
      </c>
      <c r="B23" s="19" t="s">
        <v>34</v>
      </c>
      <c r="C23" s="20">
        <v>56203.320500000002</v>
      </c>
      <c r="D23" s="20">
        <v>1.5E-3</v>
      </c>
      <c r="E23">
        <f>+(C23-C$7)/C$8</f>
        <v>8702.9624609698913</v>
      </c>
      <c r="F23">
        <f>ROUND(2*E23,0)/2</f>
        <v>8703</v>
      </c>
      <c r="G23">
        <f>+C23-(C$7+F23*C$8)</f>
        <v>-9.817779999866616E-2</v>
      </c>
      <c r="J23">
        <f>+G23</f>
        <v>-9.817779999866616E-2</v>
      </c>
      <c r="O23">
        <f ca="1">+C$11+C$12*$F23</f>
        <v>-9.5267655881232843E-2</v>
      </c>
      <c r="Q23" s="2">
        <f>+C23-15018.5</f>
        <v>41184.820500000002</v>
      </c>
      <c r="R23" t="s">
        <v>48</v>
      </c>
    </row>
    <row r="24" spans="1:18" x14ac:dyDescent="0.2">
      <c r="A24" s="48" t="s">
        <v>68</v>
      </c>
      <c r="B24" s="49" t="s">
        <v>34</v>
      </c>
      <c r="C24" s="50">
        <v>55740.409699999997</v>
      </c>
      <c r="D24" s="50" t="s">
        <v>54</v>
      </c>
      <c r="E24">
        <f>+(C24-C$7)/C$8</f>
        <v>8525.9649884302398</v>
      </c>
      <c r="F24">
        <f>ROUND(2*E24,0)/2</f>
        <v>8526</v>
      </c>
      <c r="G24">
        <f>+C24-(C$7+F24*C$8)</f>
        <v>-9.156760000041686E-2</v>
      </c>
      <c r="I24">
        <f>+G24</f>
        <v>-9.156760000041686E-2</v>
      </c>
      <c r="O24">
        <f ca="1">+C$11+C$12*$F24</f>
        <v>-9.3325803076452524E-2</v>
      </c>
      <c r="Q24" s="2">
        <f>+C24-15018.5</f>
        <v>40721.909699999997</v>
      </c>
    </row>
    <row r="25" spans="1:18" x14ac:dyDescent="0.2">
      <c r="D25" s="6"/>
      <c r="Q25" s="2"/>
    </row>
    <row r="26" spans="1:18" x14ac:dyDescent="0.2">
      <c r="D26" s="6"/>
      <c r="Q26" s="2"/>
    </row>
    <row r="27" spans="1:18" x14ac:dyDescent="0.2">
      <c r="D27" s="6"/>
      <c r="Q27" s="2"/>
    </row>
    <row r="28" spans="1:18" x14ac:dyDescent="0.2">
      <c r="D28" s="6"/>
      <c r="Q28" s="2"/>
    </row>
    <row r="29" spans="1:18" x14ac:dyDescent="0.2">
      <c r="D29" s="6"/>
      <c r="Q29" s="2"/>
    </row>
    <row r="30" spans="1:18" x14ac:dyDescent="0.2">
      <c r="D30" s="6"/>
      <c r="Q30" s="2"/>
    </row>
    <row r="31" spans="1:18" x14ac:dyDescent="0.2">
      <c r="D31" s="6"/>
      <c r="Q31" s="2"/>
    </row>
    <row r="32" spans="1:18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1"/>
  <sheetViews>
    <sheetView workbookViewId="0">
      <selection activeCell="A13" sqref="A13:D13"/>
    </sheetView>
  </sheetViews>
  <sheetFormatPr defaultRowHeight="12.75" x14ac:dyDescent="0.2"/>
  <cols>
    <col min="1" max="1" width="19.7109375" style="13" customWidth="1"/>
    <col min="2" max="2" width="4.42578125" style="22" customWidth="1"/>
    <col min="3" max="3" width="12.7109375" style="13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3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35" t="s">
        <v>44</v>
      </c>
      <c r="I1" s="36" t="s">
        <v>45</v>
      </c>
      <c r="J1" s="37" t="s">
        <v>46</v>
      </c>
    </row>
    <row r="2" spans="1:16" x14ac:dyDescent="0.2">
      <c r="I2" s="38" t="s">
        <v>47</v>
      </c>
      <c r="J2" s="39" t="s">
        <v>48</v>
      </c>
    </row>
    <row r="3" spans="1:16" x14ac:dyDescent="0.2">
      <c r="A3" s="40" t="s">
        <v>49</v>
      </c>
      <c r="I3" s="38" t="s">
        <v>50</v>
      </c>
      <c r="J3" s="39" t="s">
        <v>51</v>
      </c>
    </row>
    <row r="4" spans="1:16" x14ac:dyDescent="0.2">
      <c r="I4" s="38" t="s">
        <v>52</v>
      </c>
      <c r="J4" s="39" t="s">
        <v>51</v>
      </c>
    </row>
    <row r="5" spans="1:16" ht="13.5" thickBot="1" x14ac:dyDescent="0.25">
      <c r="I5" s="41" t="s">
        <v>53</v>
      </c>
      <c r="J5" s="42" t="s">
        <v>54</v>
      </c>
    </row>
    <row r="10" spans="1:16" ht="13.5" thickBot="1" x14ac:dyDescent="0.25"/>
    <row r="11" spans="1:16" ht="12.75" customHeight="1" thickBot="1" x14ac:dyDescent="0.25">
      <c r="A11" s="13" t="str">
        <f>P11</f>
        <v>BAVM 173 </v>
      </c>
      <c r="B11" s="6" t="str">
        <f>IF(H11=INT(H11),"I","II")</f>
        <v>I</v>
      </c>
      <c r="C11" s="13">
        <f>1*G11</f>
        <v>53258.450100000002</v>
      </c>
      <c r="D11" s="22" t="str">
        <f>VLOOKUP(F11,I$1:J$5,2,FALSE)</f>
        <v>vis</v>
      </c>
      <c r="E11" s="43">
        <f>VLOOKUP(C11,Active!C$21:E$973,3,FALSE)</f>
        <v>7576.9688186594822</v>
      </c>
      <c r="F11" s="6" t="s">
        <v>53</v>
      </c>
      <c r="G11" s="22" t="str">
        <f>MID(I11,3,LEN(I11)-3)</f>
        <v>53258.4501</v>
      </c>
      <c r="H11" s="13">
        <f>1*K11</f>
        <v>7577</v>
      </c>
      <c r="I11" s="44" t="s">
        <v>55</v>
      </c>
      <c r="J11" s="45" t="s">
        <v>56</v>
      </c>
      <c r="K11" s="44">
        <v>7577</v>
      </c>
      <c r="L11" s="44" t="s">
        <v>57</v>
      </c>
      <c r="M11" s="45" t="s">
        <v>58</v>
      </c>
      <c r="N11" s="45" t="s">
        <v>59</v>
      </c>
      <c r="O11" s="46" t="s">
        <v>60</v>
      </c>
      <c r="P11" s="47" t="s">
        <v>61</v>
      </c>
    </row>
    <row r="12" spans="1:16" ht="12.75" customHeight="1" thickBot="1" x14ac:dyDescent="0.25">
      <c r="A12" s="13" t="str">
        <f>P12</f>
        <v>BAVM 231 </v>
      </c>
      <c r="B12" s="6" t="str">
        <f>IF(H12=INT(H12),"I","II")</f>
        <v>I</v>
      </c>
      <c r="C12" s="13">
        <f>1*G12</f>
        <v>56203.320500000002</v>
      </c>
      <c r="D12" s="22" t="str">
        <f>VLOOKUP(F12,I$1:J$5,2,FALSE)</f>
        <v>vis</v>
      </c>
      <c r="E12" s="43">
        <f>VLOOKUP(C12,Active!C$21:E$973,3,FALSE)</f>
        <v>8702.9624609698913</v>
      </c>
      <c r="F12" s="6" t="s">
        <v>53</v>
      </c>
      <c r="G12" s="22" t="str">
        <f>MID(I12,3,LEN(I12)-3)</f>
        <v>56203.3205</v>
      </c>
      <c r="H12" s="13">
        <f>1*K12</f>
        <v>8703</v>
      </c>
      <c r="I12" s="44" t="s">
        <v>69</v>
      </c>
      <c r="J12" s="45" t="s">
        <v>70</v>
      </c>
      <c r="K12" s="44" t="s">
        <v>71</v>
      </c>
      <c r="L12" s="44" t="s">
        <v>72</v>
      </c>
      <c r="M12" s="45" t="s">
        <v>66</v>
      </c>
      <c r="N12" s="45" t="s">
        <v>59</v>
      </c>
      <c r="O12" s="46" t="s">
        <v>67</v>
      </c>
      <c r="P12" s="47" t="s">
        <v>73</v>
      </c>
    </row>
    <row r="13" spans="1:16" ht="12.75" customHeight="1" thickBot="1" x14ac:dyDescent="0.25">
      <c r="A13" s="13" t="str">
        <f>P13</f>
        <v>BAVM 220 </v>
      </c>
      <c r="B13" s="6" t="str">
        <f>IF(H13=INT(H13),"I","II")</f>
        <v>I</v>
      </c>
      <c r="C13" s="13">
        <f>1*G13</f>
        <v>55740.409699999997</v>
      </c>
      <c r="D13" s="22" t="str">
        <f>VLOOKUP(F13,I$1:J$5,2,FALSE)</f>
        <v>vis</v>
      </c>
      <c r="E13" s="43">
        <f>VLOOKUP(C13,Active!C$21:E$973,3,FALSE)</f>
        <v>8525.9649884302398</v>
      </c>
      <c r="F13" s="6" t="s">
        <v>53</v>
      </c>
      <c r="G13" s="22" t="str">
        <f>MID(I13,3,LEN(I13)-3)</f>
        <v>55740.4097</v>
      </c>
      <c r="H13" s="13">
        <f>1*K13</f>
        <v>8526</v>
      </c>
      <c r="I13" s="44" t="s">
        <v>62</v>
      </c>
      <c r="J13" s="45" t="s">
        <v>63</v>
      </c>
      <c r="K13" s="44" t="s">
        <v>64</v>
      </c>
      <c r="L13" s="44" t="s">
        <v>65</v>
      </c>
      <c r="M13" s="45" t="s">
        <v>66</v>
      </c>
      <c r="N13" s="45" t="s">
        <v>59</v>
      </c>
      <c r="O13" s="46" t="s">
        <v>67</v>
      </c>
      <c r="P13" s="47" t="s">
        <v>68</v>
      </c>
    </row>
    <row r="14" spans="1:16" x14ac:dyDescent="0.2">
      <c r="B14" s="6"/>
      <c r="F14" s="6"/>
    </row>
    <row r="15" spans="1:16" x14ac:dyDescent="0.2">
      <c r="B15" s="6"/>
      <c r="F15" s="6"/>
    </row>
    <row r="16" spans="1:16" x14ac:dyDescent="0.2">
      <c r="B16" s="6"/>
      <c r="F16" s="6"/>
    </row>
    <row r="17" spans="2:6" x14ac:dyDescent="0.2">
      <c r="B17" s="6"/>
      <c r="F17" s="6"/>
    </row>
    <row r="18" spans="2:6" x14ac:dyDescent="0.2">
      <c r="B18" s="6"/>
      <c r="F18" s="6"/>
    </row>
    <row r="19" spans="2:6" x14ac:dyDescent="0.2">
      <c r="B19" s="6"/>
      <c r="F19" s="6"/>
    </row>
    <row r="20" spans="2:6" x14ac:dyDescent="0.2">
      <c r="B20" s="6"/>
      <c r="F20" s="6"/>
    </row>
    <row r="21" spans="2:6" x14ac:dyDescent="0.2">
      <c r="B21" s="6"/>
      <c r="F21" s="6"/>
    </row>
    <row r="22" spans="2:6" x14ac:dyDescent="0.2">
      <c r="B22" s="6"/>
      <c r="F22" s="6"/>
    </row>
    <row r="23" spans="2:6" x14ac:dyDescent="0.2">
      <c r="B23" s="6"/>
      <c r="F23" s="6"/>
    </row>
    <row r="24" spans="2:6" x14ac:dyDescent="0.2">
      <c r="B24" s="6"/>
      <c r="F24" s="6"/>
    </row>
    <row r="25" spans="2:6" x14ac:dyDescent="0.2">
      <c r="B25" s="6"/>
      <c r="F25" s="6"/>
    </row>
    <row r="26" spans="2:6" x14ac:dyDescent="0.2">
      <c r="B26" s="6"/>
      <c r="F26" s="6"/>
    </row>
    <row r="27" spans="2:6" x14ac:dyDescent="0.2">
      <c r="B27" s="6"/>
      <c r="F27" s="6"/>
    </row>
    <row r="28" spans="2:6" x14ac:dyDescent="0.2">
      <c r="B28" s="6"/>
      <c r="F28" s="6"/>
    </row>
    <row r="29" spans="2:6" x14ac:dyDescent="0.2">
      <c r="B29" s="6"/>
      <c r="F29" s="6"/>
    </row>
    <row r="30" spans="2:6" x14ac:dyDescent="0.2">
      <c r="B30" s="6"/>
      <c r="F30" s="6"/>
    </row>
    <row r="31" spans="2:6" x14ac:dyDescent="0.2">
      <c r="B31" s="6"/>
      <c r="F31" s="6"/>
    </row>
    <row r="32" spans="2: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</sheetData>
  <phoneticPr fontId="7" type="noConversion"/>
  <hyperlinks>
    <hyperlink ref="P11" r:id="rId1" display="http://www.bav-astro.de/sfs/BAVM_link.php?BAVMnr=173"/>
    <hyperlink ref="P13" r:id="rId2" display="http://www.bav-astro.de/sfs/BAVM_link.php?BAVMnr=220"/>
    <hyperlink ref="P12" r:id="rId3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2024-02-04T04:27:11Z</dcterms:modified>
</cp:coreProperties>
</file>