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7B4805-EC18-43EA-83B4-7F41230AA2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K24" i="1"/>
  <c r="D9" i="1"/>
  <c r="C9" i="1"/>
  <c r="E21" i="1"/>
  <c r="F21" i="1"/>
  <c r="G21" i="1"/>
  <c r="K21" i="1"/>
  <c r="E22" i="1"/>
  <c r="F22" i="1"/>
  <c r="G22" i="1"/>
  <c r="Q24" i="1"/>
  <c r="Q21" i="1"/>
  <c r="K22" i="1"/>
  <c r="Q22" i="1"/>
  <c r="F16" i="1"/>
  <c r="C17" i="1"/>
  <c r="Q23" i="1"/>
  <c r="C12" i="1"/>
  <c r="C11" i="1"/>
  <c r="C15" i="1" l="1"/>
  <c r="F18" i="1" s="1"/>
  <c r="O22" i="1"/>
  <c r="O24" i="1"/>
  <c r="O21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<sst xmlns="http://schemas.openxmlformats.org/spreadsheetml/2006/main" count="58" uniqueCount="50">
  <si>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</si>
  <si>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</si>
  <si>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</si>
  <si>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</si>
  <si>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</si>
  <si>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</si>
  <si>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</si>
  <si>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</si>
  <si>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</si>
  <si>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</si>
  <si>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</si>
  <si>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</si>
  <si>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</si>
  <si>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</si>
  <si>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</si>
  <si>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</si>
  <si>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</si>
  <si>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</si>
  <si>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</si>
  <si>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</si>
  <si>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</si>
  <si>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</si>
  <si>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</si>
  <si>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</si>
  <si>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</si>
  <si>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</si>
  <si>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</si>
  <si>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</si>
  <si>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</si>
  <si>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</si>
  <si>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</si>
  <si>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</si>
  <si>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</si>
  <si>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</si>
  <si>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</si>
  <si>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</si>
  <si>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</si>
  <si>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</si>
  <si>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</si>
  <si>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</si>
  <si>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</si>
  <si>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</si>
  <si>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V1902 Cyg / GSC 3169-3041</t>
  </si>
  <si>
    <t>EW</t>
  </si>
  <si>
    <t>IBVS 5806</t>
  </si>
  <si>
    <t>I</t>
  </si>
  <si>
    <t>II</t>
  </si>
  <si>
    <t>vis</t>
  </si>
  <si>
    <t>OEJV 0179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</si>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</sst>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V1902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E-4744-AAC1-663C2D3E20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E-4744-AAC1-663C2D3E20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CE-4744-AAC1-663C2D3E20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2.0389999917824753E-3</c:v>
                </c:pt>
                <c:pt idx="1">
                  <c:v>1.4445001652347855E-3</c:v>
                </c:pt>
                <c:pt idx="3">
                  <c:v>-2.8368999999656808E-2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CE-4744-AAC1-663C2D3E20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CE-4744-AAC1-663C2D3E20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CE-4744-AAC1-663C2D3E20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CE-4744-AAC1-663C2D3E20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2.2379361657194419E-3</c:v>
                </c:pt>
                <c:pt idx="1">
                  <c:v>2.1808679165065637E-3</c:v>
                </c:pt>
                <c:pt idx="2">
                  <c:v>-1.0466586223106603E-3</c:v>
                </c:pt>
                <c:pt idx="3">
                  <c:v>-2.8257645302554892E-2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CE-4744-AAC1-663C2D3E20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-777</c:v>
                </c:pt>
                <c:pt idx="1">
                  <c:v>-763.5</c:v>
                </c:pt>
                <c:pt idx="2">
                  <c:v>0</c:v>
                </c:pt>
                <c:pt idx="3">
                  <c:v>6437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CE-4744-AAC1-663C2D3E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5688"/>
        <c:axId val="1"/>
      </c:scatterChart>
      <c:valAx>
        <c:axId val="73646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17</xdr:col>
      <xdr:colOff>333375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90AB08-7330-4C8E-DAEA-255E10451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36">
        <v>54339.49</v>
      </c>
      <c r="D7" s="29" t="s">
        <v>41</v>
      </c>
    </row>
    <row r="8" spans="1:6" x14ac:dyDescent="0.2">
      <c r="A8" t="s">
        <v>6</v>
      </c>
      <c r="C8" s="36">
        <v>0.45020700000000002</v>
      </c>
      <c r="D8" s="29" t="s">
        <v>41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-1.0466586223106603E-3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-4.2272777194724609E-6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57237.444201354694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0.45020277272228054</v>
      </c>
      <c r="E16" s="14" t="s">
        <v>33</v>
      </c>
      <c r="F16" s="15">
        <f ca="1">NOW()+15018.5+$C$5/24</f>
        <v>60344.760710648145</v>
      </c>
    </row>
    <row r="17" spans="1:21" ht="13.5" thickBot="1" x14ac:dyDescent="0.25">
      <c r="A17" s="14" t="s">
        <v>30</v>
      </c>
      <c r="B17" s="10"/>
      <c r="C17" s="10">
        <f>COUNT(C21:C2191)</f>
        <v>4</v>
      </c>
      <c r="E17" s="14" t="s">
        <v>38</v>
      </c>
      <c r="F17" s="15">
        <f ca="1">ROUND(2*(F16-$C$7)/$C$8,0)/2+F15</f>
        <v>13340</v>
      </c>
    </row>
    <row r="18" spans="1:21" ht="14.25" thickTop="1" thickBot="1" x14ac:dyDescent="0.25">
      <c r="A18" s="16" t="s">
        <v>8</v>
      </c>
      <c r="B18" s="10"/>
      <c r="C18" s="19">
        <f ca="1">+C15</f>
        <v>57237.444201354694</v>
      </c>
      <c r="D18" s="20">
        <f ca="1">+C16</f>
        <v>0.45020277272228054</v>
      </c>
      <c r="E18" s="14" t="s">
        <v>39</v>
      </c>
      <c r="F18" s="23">
        <f ca="1">ROUND(2*(F16-$C$15)/$C$16,0)/2+F15</f>
        <v>6903</v>
      </c>
    </row>
    <row r="19" spans="1:21" ht="13.5" thickTop="1" x14ac:dyDescent="0.2">
      <c r="E19" s="14" t="s">
        <v>34</v>
      </c>
      <c r="F19" s="18">
        <f ca="1">+$C$15+$C$16*F18-15018.5-$C$5/24</f>
        <v>45327.089774789936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30" t="s">
        <v>44</v>
      </c>
      <c r="B21" s="31" t="s">
        <v>45</v>
      </c>
      <c r="C21" s="30">
        <v>53989.681199999992</v>
      </c>
      <c r="D21" s="30">
        <v>5.0000000000000001E-4</v>
      </c>
      <c r="E21">
        <f>+(C21-C$7)/C$8</f>
        <v>-776.99547097225525</v>
      </c>
      <c r="F21">
        <f>ROUND(2*E21,0)/2</f>
        <v>-777</v>
      </c>
      <c r="G21">
        <f>+C21-(C$7+F21*C$8)</f>
        <v>2.0389999917824753E-3</v>
      </c>
      <c r="K21">
        <f>+G21</f>
        <v>2.0389999917824753E-3</v>
      </c>
      <c r="O21">
        <f ca="1">+C$11+C$12*$F21</f>
        <v>2.2379361657194419E-3</v>
      </c>
      <c r="Q21" s="2">
        <f>+C21-15018.5</f>
        <v>38971.181199999992</v>
      </c>
      <c r="R21" s="35" t="s">
        <v>49</v>
      </c>
    </row>
    <row r="22" spans="1:21" x14ac:dyDescent="0.2">
      <c r="A22" s="30" t="s">
        <v>44</v>
      </c>
      <c r="B22" s="31" t="s">
        <v>46</v>
      </c>
      <c r="C22" s="30">
        <v>53995.758400000166</v>
      </c>
      <c r="D22" s="30">
        <v>2.0000000000000001E-4</v>
      </c>
      <c r="E22">
        <f>+(C22-C$7)/C$8</f>
        <v>-763.49679147554741</v>
      </c>
      <c r="F22">
        <f>ROUND(2*E22,0)/2</f>
        <v>-763.5</v>
      </c>
      <c r="G22">
        <f>+C22-(C$7+F22*C$8)</f>
        <v>1.4445001652347855E-3</v>
      </c>
      <c r="K22">
        <f>+G22</f>
        <v>1.4445001652347855E-3</v>
      </c>
      <c r="O22">
        <f ca="1">+C$11+C$12*$F22</f>
        <v>2.1808679165065637E-3</v>
      </c>
      <c r="Q22" s="2">
        <f>+C22-15018.5</f>
        <v>38977.258400000166</v>
      </c>
      <c r="R22" t="s">
        <v>1</v>
      </c>
    </row>
    <row r="23" spans="1:21" x14ac:dyDescent="0.2">
      <c r="A23" t="s">
        <v>41</v>
      </c>
      <c r="C23" s="8">
        <v>54339.49</v>
      </c>
      <c r="D23" s="8" t="s">
        <v>16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-1.0466586223106603E-3</v>
      </c>
      <c r="Q23" s="2">
        <f>+C23-15018.5</f>
        <v>39320.99</v>
      </c>
    </row>
    <row r="24" spans="1:21" x14ac:dyDescent="0.2">
      <c r="A24" s="32" t="s">
        <v>48</v>
      </c>
      <c r="B24" s="33" t="s">
        <v>46</v>
      </c>
      <c r="C24" s="34">
        <v>57237.444089999997</v>
      </c>
      <c r="D24" s="34">
        <v>1E-4</v>
      </c>
      <c r="E24">
        <f>+(C24-C$7)/C$8</f>
        <v>6436.9369867638643</v>
      </c>
      <c r="F24">
        <f>ROUND(2*E24,0)/2</f>
        <v>6437</v>
      </c>
      <c r="G24">
        <f>+C24-(C$7+F24*C$8)</f>
        <v>-2.8368999999656808E-2</v>
      </c>
      <c r="K24">
        <f>+G24</f>
        <v>-2.8368999999656808E-2</v>
      </c>
      <c r="O24">
        <f ca="1">+C$11+C$12*$F24</f>
        <v>-2.8257645302554892E-2</v>
      </c>
      <c r="Q24" s="2">
        <f>+C24-15018.5</f>
        <v>42218.944089999997</v>
      </c>
      <c r="R24" t="s">
        <v>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88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2024-02-04T05:15:25Z</dcterms:modified>
</cp:coreProperties>
</file>